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удрявцева\Desktop\поточна робота робочий стіл\сесії\ОТГ\29 сесія почергова 8.05.2019 по завершенню\"/>
    </mc:Choice>
  </mc:AlternateContent>
  <bookViews>
    <workbookView xWindow="240" yWindow="255" windowWidth="15120" windowHeight="7590" tabRatio="784" activeTab="1"/>
  </bookViews>
  <sheets>
    <sheet name="явка" sheetId="1" r:id="rId1"/>
    <sheet name="Порядок денний " sheetId="27" r:id="rId2"/>
    <sheet name="1" sheetId="3" r:id="rId3"/>
    <sheet name="2" sheetId="58" r:id="rId4"/>
    <sheet name="регламент" sheetId="14" r:id="rId5"/>
    <sheet name="лічильна комісія" sheetId="18" r:id="rId6"/>
    <sheet name="Секретар" sheetId="17" r:id="rId7"/>
    <sheet name="резерв" sheetId="19" r:id="rId8"/>
    <sheet name="За порядок денний" sheetId="16" r:id="rId9"/>
    <sheet name="дані" sheetId="2" r:id="rId10"/>
  </sheets>
  <definedNames>
    <definedName name="_xlnm.Print_Area" localSheetId="2">'1'!$A$1:$F$38</definedName>
    <definedName name="_xlnm.Print_Area" localSheetId="3">'2'!$A$1:$F$38</definedName>
    <definedName name="_xlnm.Print_Area" localSheetId="1">'Порядок денний '!$A$1:$H$4</definedName>
  </definedNames>
  <calcPr calcId="162913"/>
</workbook>
</file>

<file path=xl/calcChain.xml><?xml version="1.0" encoding="utf-8"?>
<calcChain xmlns="http://schemas.openxmlformats.org/spreadsheetml/2006/main">
  <c r="A3" i="27" l="1"/>
  <c r="B38" i="58"/>
  <c r="B36" i="58"/>
  <c r="B34" i="58"/>
  <c r="B33" i="58"/>
  <c r="B36" i="3"/>
  <c r="B38" i="3"/>
  <c r="B34" i="3"/>
  <c r="B33" i="3"/>
  <c r="A35" i="18"/>
  <c r="A36" i="18"/>
  <c r="A37" i="18"/>
  <c r="A38" i="18"/>
  <c r="A34" i="18"/>
  <c r="A37" i="3" l="1"/>
  <c r="A36" i="3"/>
  <c r="A36" i="58"/>
  <c r="A37" i="58"/>
  <c r="A34" i="3"/>
  <c r="A38" i="3"/>
  <c r="A35" i="3"/>
  <c r="A34" i="58"/>
  <c r="A35" i="58"/>
  <c r="A38" i="58"/>
  <c r="F30" i="58"/>
  <c r="F30" i="3"/>
  <c r="F30" i="16"/>
  <c r="F30" i="19"/>
  <c r="F30" i="17"/>
  <c r="F30" i="18"/>
  <c r="F30" i="14"/>
  <c r="F3" i="27" l="1"/>
  <c r="F2" i="27"/>
  <c r="A2" i="27" l="1"/>
  <c r="B1" i="58" l="1"/>
  <c r="B1" i="3"/>
  <c r="E30" i="58"/>
  <c r="E3" i="27" s="1"/>
  <c r="D30" i="58"/>
  <c r="D3" i="27" s="1"/>
  <c r="C30" i="58"/>
  <c r="C3" i="27" l="1"/>
  <c r="B31" i="58"/>
  <c r="G3" i="27" s="1"/>
  <c r="E3" i="1"/>
  <c r="E30" i="19" l="1"/>
  <c r="D30" i="19"/>
  <c r="C30" i="19"/>
  <c r="E30" i="18"/>
  <c r="D30" i="18"/>
  <c r="C30" i="18"/>
  <c r="E30" i="17"/>
  <c r="D30" i="17"/>
  <c r="C30" i="17"/>
  <c r="E30" i="16"/>
  <c r="D30" i="16"/>
  <c r="C30" i="16"/>
  <c r="E30" i="14"/>
  <c r="D30" i="14"/>
  <c r="C30" i="14"/>
  <c r="D30" i="3"/>
  <c r="D2" i="27" s="1"/>
  <c r="E30" i="3"/>
  <c r="E2" i="27" s="1"/>
  <c r="C30" i="3"/>
  <c r="E20" i="1"/>
  <c r="E13" i="1"/>
  <c r="A13" i="1"/>
  <c r="E27" i="1"/>
  <c r="A27" i="1"/>
  <c r="A20" i="1"/>
  <c r="E5" i="1"/>
  <c r="A5" i="1"/>
  <c r="E25" i="1"/>
  <c r="A25" i="1"/>
  <c r="E21" i="1"/>
  <c r="A21" i="1"/>
  <c r="E17" i="1"/>
  <c r="A17" i="1"/>
  <c r="E6" i="1"/>
  <c r="A6" i="1"/>
  <c r="E9" i="1"/>
  <c r="A9" i="1"/>
  <c r="E22" i="1"/>
  <c r="A22" i="1"/>
  <c r="E14" i="1"/>
  <c r="A14" i="1"/>
  <c r="E8" i="1"/>
  <c r="A8" i="1"/>
  <c r="E19" i="1"/>
  <c r="A19" i="1"/>
  <c r="E26" i="1"/>
  <c r="A26" i="1"/>
  <c r="E16" i="1"/>
  <c r="A16" i="1"/>
  <c r="E7" i="1"/>
  <c r="A7" i="1"/>
  <c r="E18" i="1"/>
  <c r="A18" i="1"/>
  <c r="E29" i="1"/>
  <c r="A29" i="1"/>
  <c r="E11" i="1"/>
  <c r="A11" i="1"/>
  <c r="E12" i="1"/>
  <c r="A12" i="1"/>
  <c r="E23" i="1"/>
  <c r="A23" i="1"/>
  <c r="E4" i="1"/>
  <c r="A4" i="1"/>
  <c r="E24" i="1"/>
  <c r="A24" i="1"/>
  <c r="E10" i="1"/>
  <c r="A10" i="1"/>
  <c r="E28" i="1"/>
  <c r="A28" i="1"/>
  <c r="E15" i="1"/>
  <c r="A15" i="1"/>
  <c r="E30" i="1" l="1"/>
  <c r="B21" i="16"/>
  <c r="B21" i="58"/>
  <c r="B21" i="18"/>
  <c r="B21" i="3"/>
  <c r="B21" i="17"/>
  <c r="B21" i="19"/>
  <c r="B21" i="14"/>
  <c r="B18" i="16"/>
  <c r="B18" i="19"/>
  <c r="B18" i="17"/>
  <c r="B18" i="18"/>
  <c r="B18" i="14"/>
  <c r="B18" i="58"/>
  <c r="B18" i="3"/>
  <c r="B8" i="16"/>
  <c r="B8" i="19"/>
  <c r="B8" i="17"/>
  <c r="B8" i="18"/>
  <c r="B8" i="14"/>
  <c r="B8" i="58"/>
  <c r="B8" i="3"/>
  <c r="B10" i="16"/>
  <c r="B10" i="19"/>
  <c r="B10" i="17"/>
  <c r="B10" i="18"/>
  <c r="B10" i="14"/>
  <c r="B10" i="58"/>
  <c r="B10" i="3"/>
  <c r="B14" i="16"/>
  <c r="B14" i="19"/>
  <c r="B14" i="17"/>
  <c r="B14" i="18"/>
  <c r="B14" i="14"/>
  <c r="B14" i="58"/>
  <c r="B14" i="3"/>
  <c r="B27" i="16"/>
  <c r="B27" i="19"/>
  <c r="B27" i="17"/>
  <c r="B27" i="18"/>
  <c r="B27" i="14"/>
  <c r="B27" i="58"/>
  <c r="B27" i="3"/>
  <c r="B19" i="16"/>
  <c r="B19" i="19"/>
  <c r="B19" i="17"/>
  <c r="B19" i="18"/>
  <c r="B19" i="14"/>
  <c r="B19" i="58"/>
  <c r="B19" i="3"/>
  <c r="B29" i="16"/>
  <c r="B29" i="19"/>
  <c r="B29" i="17"/>
  <c r="B29" i="18"/>
  <c r="B29" i="14"/>
  <c r="B29" i="58"/>
  <c r="B29" i="3"/>
  <c r="B15" i="16"/>
  <c r="B15" i="19"/>
  <c r="B15" i="17"/>
  <c r="B15" i="18"/>
  <c r="B15" i="14"/>
  <c r="B15" i="58"/>
  <c r="B15" i="3"/>
  <c r="B4" i="16"/>
  <c r="B4" i="19"/>
  <c r="B4" i="17"/>
  <c r="B4" i="18"/>
  <c r="B4" i="14"/>
  <c r="B4" i="58"/>
  <c r="B4" i="3"/>
  <c r="B26" i="16"/>
  <c r="B26" i="19"/>
  <c r="B26" i="17"/>
  <c r="B26" i="18"/>
  <c r="B26" i="14"/>
  <c r="B26" i="58"/>
  <c r="B26" i="3"/>
  <c r="B12" i="16"/>
  <c r="B12" i="19"/>
  <c r="B12" i="17"/>
  <c r="B12" i="18"/>
  <c r="B12" i="14"/>
  <c r="B12" i="58"/>
  <c r="B12" i="3"/>
  <c r="B13" i="16"/>
  <c r="B13" i="19"/>
  <c r="B13" i="17"/>
  <c r="B13" i="18"/>
  <c r="B13" i="14"/>
  <c r="B13" i="58"/>
  <c r="B13" i="3"/>
  <c r="B20" i="19"/>
  <c r="B20" i="18"/>
  <c r="B20" i="58"/>
  <c r="B20" i="16"/>
  <c r="B20" i="17"/>
  <c r="B20" i="14"/>
  <c r="B20" i="3"/>
  <c r="B16" i="16"/>
  <c r="B16" i="19"/>
  <c r="B16" i="17"/>
  <c r="B16" i="18"/>
  <c r="B16" i="14"/>
  <c r="B16" i="58"/>
  <c r="B16" i="3"/>
  <c r="B11" i="19"/>
  <c r="B11" i="18"/>
  <c r="B11" i="16"/>
  <c r="B11" i="17"/>
  <c r="B11" i="14"/>
  <c r="B11" i="3"/>
  <c r="B11" i="58"/>
  <c r="B28" i="16"/>
  <c r="B28" i="19"/>
  <c r="B28" i="18"/>
  <c r="B28" i="14"/>
  <c r="B28" i="3"/>
  <c r="B28" i="17"/>
  <c r="B28" i="58"/>
  <c r="B24" i="16"/>
  <c r="B24" i="19"/>
  <c r="B24" i="17"/>
  <c r="B24" i="18"/>
  <c r="B24" i="14"/>
  <c r="B24" i="58"/>
  <c r="B24" i="3"/>
  <c r="B25" i="16"/>
  <c r="B25" i="19"/>
  <c r="B25" i="17"/>
  <c r="B25" i="18"/>
  <c r="B25" i="14"/>
  <c r="B25" i="58"/>
  <c r="B25" i="3"/>
  <c r="B6" i="16"/>
  <c r="B6" i="19"/>
  <c r="B6" i="17"/>
  <c r="B6" i="18"/>
  <c r="B6" i="14"/>
  <c r="B6" i="3"/>
  <c r="B6" i="58"/>
  <c r="B7" i="16"/>
  <c r="B7" i="19"/>
  <c r="B7" i="17"/>
  <c r="B7" i="18"/>
  <c r="B7" i="14"/>
  <c r="B7" i="58"/>
  <c r="B7" i="3"/>
  <c r="B22" i="16"/>
  <c r="B22" i="19"/>
  <c r="B22" i="17"/>
  <c r="B22" i="18"/>
  <c r="B22" i="14"/>
  <c r="B22" i="58"/>
  <c r="B22" i="3"/>
  <c r="B23" i="16"/>
  <c r="B23" i="19"/>
  <c r="B23" i="17"/>
  <c r="B23" i="18"/>
  <c r="B23" i="14"/>
  <c r="B23" i="58"/>
  <c r="B23" i="3"/>
  <c r="B17" i="3"/>
  <c r="B17" i="16"/>
  <c r="B17" i="19"/>
  <c r="B17" i="17"/>
  <c r="B17" i="18"/>
  <c r="B17" i="14"/>
  <c r="B17" i="58"/>
  <c r="B9" i="16"/>
  <c r="B9" i="17"/>
  <c r="B9" i="14"/>
  <c r="B9" i="19"/>
  <c r="B9" i="18"/>
  <c r="B9" i="58"/>
  <c r="B9" i="3"/>
  <c r="B5" i="58"/>
  <c r="B5" i="16"/>
  <c r="B5" i="19"/>
  <c r="B5" i="17"/>
  <c r="B5" i="18"/>
  <c r="B5" i="14"/>
  <c r="B5" i="3"/>
  <c r="B3" i="16"/>
  <c r="A3" i="16" s="1"/>
  <c r="B3" i="17"/>
  <c r="B3" i="14"/>
  <c r="A3" i="14" s="1"/>
  <c r="B3" i="3"/>
  <c r="B3" i="19"/>
  <c r="A3" i="19" s="1"/>
  <c r="B3" i="18"/>
  <c r="B3" i="58"/>
  <c r="B31" i="3"/>
  <c r="G2" i="27" s="1"/>
  <c r="C2" i="27"/>
  <c r="A3" i="18"/>
  <c r="A3" i="17"/>
  <c r="A4" i="18" l="1"/>
  <c r="A3" i="58"/>
  <c r="A29" i="58"/>
  <c r="A4" i="58"/>
  <c r="A22" i="58"/>
  <c r="A26" i="58"/>
  <c r="A8" i="58"/>
  <c r="A9" i="58"/>
  <c r="A10" i="58"/>
  <c r="A11" i="58"/>
  <c r="A13" i="58"/>
  <c r="A24" i="58"/>
  <c r="A28" i="58"/>
  <c r="A5" i="58"/>
  <c r="A6" i="58"/>
  <c r="A7" i="58"/>
  <c r="A12" i="58"/>
  <c r="A15" i="58"/>
  <c r="A17" i="58"/>
  <c r="A19" i="58"/>
  <c r="A25" i="58"/>
  <c r="A14" i="58"/>
  <c r="A16" i="58"/>
  <c r="A18" i="58"/>
  <c r="A20" i="58"/>
  <c r="A21" i="58"/>
  <c r="A23" i="58"/>
  <c r="A27" i="58"/>
  <c r="A6" i="19"/>
  <c r="A28" i="3"/>
  <c r="A21" i="3"/>
  <c r="A28" i="14"/>
  <c r="A29" i="14"/>
  <c r="A28" i="19"/>
  <c r="A29" i="19"/>
  <c r="A28" i="18"/>
  <c r="A29" i="18"/>
  <c r="A28" i="16"/>
  <c r="A29" i="16"/>
  <c r="A28" i="17"/>
  <c r="A29" i="17"/>
  <c r="A29" i="3"/>
  <c r="A18" i="3"/>
  <c r="A9" i="3"/>
  <c r="A23" i="3"/>
  <c r="A11" i="3"/>
  <c r="A13" i="19"/>
  <c r="A6" i="14"/>
  <c r="A19" i="3"/>
  <c r="A17" i="3"/>
  <c r="A14" i="3"/>
  <c r="A13" i="3"/>
  <c r="A15" i="3"/>
  <c r="A21" i="14"/>
  <c r="A8" i="3"/>
  <c r="A12" i="3"/>
  <c r="A20" i="3"/>
  <c r="A22" i="3"/>
  <c r="A16" i="3"/>
  <c r="A5" i="3"/>
  <c r="A6" i="3"/>
  <c r="A10" i="3"/>
  <c r="A3" i="3"/>
  <c r="A24" i="3"/>
  <c r="A27" i="3"/>
  <c r="A6" i="18"/>
  <c r="A4" i="17"/>
  <c r="A4" i="16"/>
  <c r="A26" i="3"/>
  <c r="A25" i="3"/>
  <c r="A18" i="14"/>
  <c r="A13" i="16"/>
  <c r="A6" i="17"/>
  <c r="A6" i="16"/>
  <c r="A4" i="19"/>
  <c r="A4" i="14"/>
  <c r="A7" i="3"/>
  <c r="A13" i="14"/>
  <c r="A13" i="18"/>
  <c r="A13" i="17"/>
  <c r="A12" i="19"/>
  <c r="A12" i="14"/>
  <c r="A12" i="18"/>
  <c r="A4" i="3"/>
  <c r="A11" i="14"/>
  <c r="A11" i="18"/>
  <c r="A11" i="19"/>
  <c r="A25" i="14"/>
  <c r="A27" i="14"/>
  <c r="A23" i="14"/>
  <c r="A19" i="14"/>
  <c r="A12" i="17"/>
  <c r="A12" i="16"/>
  <c r="A26" i="17"/>
  <c r="A26" i="16"/>
  <c r="A11" i="16"/>
  <c r="A11" i="17"/>
  <c r="A25" i="16"/>
  <c r="A25" i="19"/>
  <c r="A15" i="14"/>
  <c r="A15" i="18"/>
  <c r="A15" i="19"/>
  <c r="A22" i="19"/>
  <c r="A22" i="18"/>
  <c r="A19" i="16"/>
  <c r="A19" i="19"/>
  <c r="A27" i="16"/>
  <c r="A27" i="19"/>
  <c r="A24" i="19"/>
  <c r="A24" i="18"/>
  <c r="A7" i="16"/>
  <c r="A7" i="17"/>
  <c r="A21" i="18"/>
  <c r="A21" i="17"/>
  <c r="A23" i="18"/>
  <c r="A23" i="17"/>
  <c r="A9" i="16"/>
  <c r="A9" i="17"/>
  <c r="A17" i="16"/>
  <c r="A17" i="17"/>
  <c r="A14" i="19"/>
  <c r="A14" i="16"/>
  <c r="A10" i="19"/>
  <c r="A10" i="14"/>
  <c r="A10" i="18"/>
  <c r="A20" i="19"/>
  <c r="A20" i="18"/>
  <c r="A8" i="17"/>
  <c r="A8" i="16"/>
  <c r="A5" i="14"/>
  <c r="A5" i="18"/>
  <c r="A5" i="19"/>
  <c r="A18" i="17"/>
  <c r="A18" i="16"/>
  <c r="A16" i="19"/>
  <c r="A16" i="16"/>
  <c r="A26" i="19"/>
  <c r="A26" i="18"/>
  <c r="A25" i="18"/>
  <c r="A25" i="17"/>
  <c r="A15" i="16"/>
  <c r="A15" i="17"/>
  <c r="A22" i="17"/>
  <c r="A22" i="16"/>
  <c r="A19" i="18"/>
  <c r="A19" i="17"/>
  <c r="A27" i="18"/>
  <c r="A27" i="17"/>
  <c r="A24" i="17"/>
  <c r="A24" i="16"/>
  <c r="A7" i="14"/>
  <c r="A7" i="18"/>
  <c r="A7" i="19"/>
  <c r="A21" i="16"/>
  <c r="A21" i="19"/>
  <c r="A23" i="16"/>
  <c r="A23" i="19"/>
  <c r="A9" i="14"/>
  <c r="A9" i="18"/>
  <c r="A9" i="19"/>
  <c r="A17" i="14"/>
  <c r="A17" i="18"/>
  <c r="A17" i="19"/>
  <c r="A14" i="17"/>
  <c r="A14" i="14"/>
  <c r="A14" i="18"/>
  <c r="A10" i="17"/>
  <c r="A10" i="16"/>
  <c r="A20" i="17"/>
  <c r="A20" i="16"/>
  <c r="A8" i="19"/>
  <c r="A8" i="14"/>
  <c r="A8" i="18"/>
  <c r="A5" i="16"/>
  <c r="A5" i="17"/>
  <c r="A18" i="19"/>
  <c r="A18" i="18"/>
  <c r="A16" i="17"/>
  <c r="A16" i="14"/>
  <c r="A16" i="18"/>
  <c r="A26" i="14"/>
  <c r="A22" i="14"/>
  <c r="A24" i="14"/>
  <c r="A20" i="14"/>
</calcChain>
</file>

<file path=xl/sharedStrings.xml><?xml version="1.0" encoding="utf-8"?>
<sst xmlns="http://schemas.openxmlformats.org/spreadsheetml/2006/main" count="126" uniqueCount="52">
  <si>
    <t>№ п/п</t>
  </si>
  <si>
    <t>Номер виборчого округу</t>
  </si>
  <si>
    <t>Прізвище, власне ім’я (усі власні імена), по батькові (за наявності) обраного депутата</t>
  </si>
  <si>
    <t>явка</t>
  </si>
  <si>
    <t>кількість прибувших депутатів</t>
  </si>
  <si>
    <t>Панченко Сергій Вікторович</t>
  </si>
  <si>
    <t>прибув</t>
  </si>
  <si>
    <t>Мелащенко Іван Іванович</t>
  </si>
  <si>
    <t>Садовий Сергій Миколайович</t>
  </si>
  <si>
    <t>відсутній</t>
  </si>
  <si>
    <t>Цопа Микола Миколайович</t>
  </si>
  <si>
    <t>Всього</t>
  </si>
  <si>
    <t>За</t>
  </si>
  <si>
    <t>Проти</t>
  </si>
  <si>
    <t>Утрим</t>
  </si>
  <si>
    <t>Саверська-Лихошва Валентина Василівна</t>
  </si>
  <si>
    <t>селищний голова</t>
  </si>
  <si>
    <t>примітка</t>
  </si>
  <si>
    <t>Регламент</t>
  </si>
  <si>
    <t>Лічильна комісія</t>
  </si>
  <si>
    <t>Секретар сесії</t>
  </si>
  <si>
    <t xml:space="preserve">Остаточний порядок денний </t>
  </si>
  <si>
    <t>за</t>
  </si>
  <si>
    <t>проти</t>
  </si>
  <si>
    <t>утрималися</t>
  </si>
  <si>
    <t>результат</t>
  </si>
  <si>
    <t>Питання порядку денного</t>
  </si>
  <si>
    <t>не голосували</t>
  </si>
  <si>
    <t>Коваленко Марина Петрівна</t>
  </si>
  <si>
    <t>Нагнойний Микола Олексійович</t>
  </si>
  <si>
    <t>Андрієнко Андрій Іванович</t>
  </si>
  <si>
    <t xml:space="preserve">Небрат Володимир Гнатович </t>
  </si>
  <si>
    <t>Лущик Любов Олександрівна</t>
  </si>
  <si>
    <t>Чаленко Валерій Миколайович</t>
  </si>
  <si>
    <t>Борщ Яна Петрівна</t>
  </si>
  <si>
    <t>Прищенко Тетяна Іванівна</t>
  </si>
  <si>
    <t>Сміловець Віталій Володимирович</t>
  </si>
  <si>
    <t>Шашлова Тамара Вікторівна</t>
  </si>
  <si>
    <t>Гайдай Микола Васильович</t>
  </si>
  <si>
    <t>Пальоха Тетяна Петрівна</t>
  </si>
  <si>
    <t>Матухно Іван Григорович</t>
  </si>
  <si>
    <t>Гармаш Віктор Іванович</t>
  </si>
  <si>
    <t>Борсук Юрій Миколайович</t>
  </si>
  <si>
    <t>Рибальченко Максим Володимирович</t>
  </si>
  <si>
    <t>Макух Богдан Володимирович</t>
  </si>
  <si>
    <t>Небрат Василь Іванович</t>
  </si>
  <si>
    <t>Бойко Валентина Дмитрівна</t>
  </si>
  <si>
    <t>Костін Андрій Анатолійович</t>
  </si>
  <si>
    <t>Холявінська Олена Миколаївна</t>
  </si>
  <si>
    <t>Неліпа Віталій Михайлович</t>
  </si>
  <si>
    <t>Про внесення змін до рішення двадцять другої сесії сьомого скликання селищної ради від 20 грудня 2018 року  № 9-22/18отг «Про селищний бюджет  Варвинської  селищної об`єднаної територіальної громади на 2019 рік»</t>
  </si>
  <si>
    <t>Про внесення змін до Плану (Програми)  соціально – економічного та культурного розвитку  Варвинської селищної ради на 2019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</si>
</sst>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/>
    <xf numFmtId="0" fontId="1" fillId="0" borderId="3" xfId="0" applyFont="1" applyBorder="1" applyAlignment="1">
      <alignment wrapText="1"/>
    </xf>
    <xf numFmtId="0" fontId="3" fillId="0" borderId="4" xfId="0" applyFont="1" applyBorder="1"/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/>
    <xf numFmtId="0" fontId="8" fillId="0" borderId="0" xfId="0" applyFont="1"/>
    <xf numFmtId="0" fontId="6" fillId="0" borderId="11" xfId="0" applyFont="1" applyBorder="1" applyAlignment="1">
      <alignment wrapText="1"/>
    </xf>
    <xf numFmtId="0" fontId="7" fillId="0" borderId="11" xfId="0" applyFont="1" applyBorder="1" applyAlignment="1">
      <alignment horizontal="center" vertical="center" wrapText="1"/>
    </xf>
    <xf numFmtId="0" fontId="8" fillId="0" borderId="6" xfId="0" applyFont="1" applyBorder="1"/>
    <xf numFmtId="0" fontId="8" fillId="0" borderId="0" xfId="0" applyFont="1" applyBorder="1"/>
    <xf numFmtId="0" fontId="9" fillId="0" borderId="0" xfId="0" applyFont="1" applyBorder="1"/>
    <xf numFmtId="0" fontId="0" fillId="0" borderId="0" xfId="0" applyBorder="1"/>
    <xf numFmtId="0" fontId="0" fillId="0" borderId="0" xfId="0" applyAlignment="1">
      <alignment wrapText="1"/>
    </xf>
    <xf numFmtId="0" fontId="10" fillId="0" borderId="6" xfId="0" applyNumberFormat="1" applyFont="1" applyBorder="1"/>
    <xf numFmtId="0" fontId="11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3" xfId="0" applyFont="1" applyBorder="1"/>
    <xf numFmtId="0" fontId="8" fillId="0" borderId="10" xfId="0" applyFont="1" applyBorder="1"/>
    <xf numFmtId="0" fontId="14" fillId="0" borderId="9" xfId="0" applyFont="1" applyBorder="1"/>
    <xf numFmtId="0" fontId="8" fillId="0" borderId="0" xfId="0" applyFont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8" fillId="0" borderId="9" xfId="0" applyFont="1" applyBorder="1"/>
    <xf numFmtId="0" fontId="4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7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 wrapText="1"/>
    </xf>
    <xf numFmtId="0" fontId="19" fillId="0" borderId="9" xfId="0" applyFont="1" applyBorder="1"/>
    <xf numFmtId="0" fontId="19" fillId="0" borderId="10" xfId="0" applyFont="1" applyBorder="1"/>
    <xf numFmtId="0" fontId="16" fillId="0" borderId="5" xfId="0" applyFont="1" applyBorder="1" applyAlignment="1">
      <alignment vertical="center" wrapText="1"/>
    </xf>
    <xf numFmtId="0" fontId="21" fillId="0" borderId="0" xfId="0" applyFont="1"/>
    <xf numFmtId="0" fontId="20" fillId="0" borderId="0" xfId="0" applyFont="1"/>
    <xf numFmtId="0" fontId="13" fillId="0" borderId="6" xfId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justify" vertical="center" wrapText="1"/>
    </xf>
    <xf numFmtId="0" fontId="18" fillId="0" borderId="1" xfId="0" applyFont="1" applyBorder="1" applyAlignment="1">
      <alignment horizontal="justify" vertical="center" wrapText="1"/>
    </xf>
    <xf numFmtId="0" fontId="12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13" fillId="0" borderId="0" xfId="1" applyAlignment="1">
      <alignment horizontal="left" vertical="top" wrapText="1"/>
    </xf>
    <xf numFmtId="0" fontId="13" fillId="0" borderId="0" xfId="1" applyAlignment="1">
      <alignment horizontal="center" wrapText="1"/>
    </xf>
    <xf numFmtId="0" fontId="22" fillId="0" borderId="0" xfId="0" applyFont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10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Таблица1" displayName="Таблица1" ref="A2:F30" totalsRowCount="1" tableBorderDxfId="107">
  <autoFilter ref="A2:F29"/>
  <sortState ref="A3:F29">
    <sortCondition ref="F3:F29"/>
    <sortCondition descending="1" ref="D3:D29"/>
    <sortCondition ref="C3:C29"/>
  </sortState>
  <tableColumns count="6">
    <tableColumn id="1" name="№ п/п" totalsRowLabel="Всього" dataDxfId="106" totalsRowDxfId="105">
      <calculatedColumnFormula>IF(ISBLANK(F3),"",COUNTA($F$3:F3))</calculatedColumnFormula>
    </tableColumn>
    <tableColumn id="2" name="Номер виборчого округу" dataDxfId="104" totalsRowDxfId="103"/>
    <tableColumn id="3" name="Прізвище, власне ім’я (усі власні імена), по батькові (за наявності) обраного депутата" dataDxfId="102" totalsRowDxfId="101"/>
    <tableColumn id="4" name="явка" dataDxfId="100" totalsRowDxfId="99"/>
    <tableColumn id="6" name="кількість прибувших депутатів" totalsRowFunction="custom" dataDxfId="98" totalsRowDxfId="97">
      <calculatedColumnFormula>IF(Таблица1[[#This Row],[явка]]="прибув",1,"")</calculatedColumnFormula>
      <totalsRowFormula>SUBTOTAL(109,Таблица1[кількість прибувших депутатів])-1</totalsRowFormula>
    </tableColumn>
    <tableColumn id="7" name="примітка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2:F30" totalsRowCount="1" headerRowDxfId="96" dataDxfId="95">
  <autoFilter ref="A2:F29"/>
  <sortState ref="A2:G27">
    <sortCondition descending="1" ref="B1:B27"/>
  </sortState>
  <tableColumns count="6">
    <tableColumn id="1" name="№ п/п" totalsRowLabel="Всього" dataDxfId="94" totalsRowDxfId="93"/>
    <tableColumn id="2" name="Прізвище, власне ім’я (усі власні імена), по батькові (за наявності) обраного депутата" dataDxfId="92" totalsRowDxfId="91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90" totalsRowDxfId="89"/>
    <tableColumn id="4" name="Проти" totalsRowFunction="sum" dataDxfId="88" totalsRowDxfId="87"/>
    <tableColumn id="5" name="Утрим" totalsRowFunction="sum" dataDxfId="86" totalsRowDxfId="85"/>
    <tableColumn id="6" name="не голосували" totalsRowFunction="sum" dataDxfId="84" totalsRowDxfId="83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id="3" name="Таблица24" displayName="Таблица24" ref="A2:F30" totalsRowCount="1" headerRowDxfId="82" dataDxfId="81">
  <autoFilter ref="A2:F29"/>
  <sortState ref="A3:G28">
    <sortCondition descending="1" ref="B1:B27"/>
  </sortState>
  <tableColumns count="6">
    <tableColumn id="1" name="№ п/п" totalsRowLabel="Всього" dataDxfId="80" totalsRowDxfId="79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78" totalsRowDxfId="77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76" totalsRowDxfId="75"/>
    <tableColumn id="4" name="Проти" totalsRowFunction="sum" dataDxfId="74" totalsRowDxfId="73"/>
    <tableColumn id="5" name="Утрим" totalsRowFunction="sum" dataDxfId="72" totalsRowDxfId="71"/>
    <tableColumn id="6" name="не голосували" totalsRowFunction="sum" dataDxfId="70" totalsRowDxfId="69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id="11" name="Таблица256789101112" displayName="Таблица256789101112" ref="A2:F30" totalsRowCount="1" headerRowDxfId="68" dataDxfId="67">
  <autoFilter ref="A2:F29"/>
  <sortState ref="A2:G27">
    <sortCondition descending="1" ref="B1:B27"/>
  </sortState>
  <tableColumns count="6">
    <tableColumn id="1" name="№ п/п" totalsRowLabel="Всього" dataDxfId="66" totalsRowDxfId="65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64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63" totalsRowDxfId="62"/>
    <tableColumn id="4" name="Проти" totalsRowFunction="sum" dataDxfId="61" totalsRowDxfId="60"/>
    <tableColumn id="5" name="Утрим" totalsRowFunction="sum" dataDxfId="59" totalsRowDxfId="58"/>
    <tableColumn id="6" name="не голосували" totalsRowFunction="sum" dataDxfId="57" totalsRowDxfId="56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id="14" name="Таблица256789101112131415" displayName="Таблица256789101112131415" ref="A2:F30" totalsRowCount="1" headerRowDxfId="55" dataDxfId="54">
  <autoFilter ref="A2:F29"/>
  <sortState ref="A2:G27">
    <sortCondition descending="1" ref="B1:B27"/>
  </sortState>
  <tableColumns count="6">
    <tableColumn id="1" name="№ п/п" totalsRowLabel="Всього" dataDxfId="53" totalsRowDxfId="52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51" totalsRowDxfId="50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49" totalsRowDxfId="48"/>
    <tableColumn id="4" name="Проти" totalsRowFunction="sum" dataDxfId="47" totalsRowDxfId="46"/>
    <tableColumn id="5" name="Утрим" totalsRowFunction="sum" dataDxfId="45" totalsRowDxfId="44"/>
    <tableColumn id="6" name="не голосували" totalsRowFunction="sum" dataDxfId="43" totalsRowDxfId="42"/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id="13" name="Таблица2567891011121314" displayName="Таблица2567891011121314" ref="A2:F30" totalsRowCount="1" headerRowDxfId="41" dataDxfId="40">
  <autoFilter ref="A2:F29"/>
  <sortState ref="A2:G27">
    <sortCondition descending="1" ref="B1:B27"/>
  </sortState>
  <tableColumns count="6">
    <tableColumn id="1" name="№ п/п" totalsRowLabel="Всього" dataDxfId="39" totalsRowDxfId="38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37" totalsRowDxfId="36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35" totalsRowDxfId="34"/>
    <tableColumn id="4" name="Проти" totalsRowFunction="sum" dataDxfId="33" totalsRowDxfId="32"/>
    <tableColumn id="5" name="Утрим" totalsRowFunction="sum" dataDxfId="31" totalsRowDxfId="30"/>
    <tableColumn id="6" name="не голосували" totalsRowFunction="sum" dataDxfId="29" totalsRowDxfId="28"/>
  </tableColumns>
  <tableStyleInfo name="TableStyleLight2" showFirstColumn="0" showLastColumn="0" showRowStripes="1" showColumnStripes="0"/>
</table>
</file>

<file path=xl/tables/table7.xml><?xml version="1.0" encoding="utf-8"?>
<table xmlns="http://schemas.openxmlformats.org/spreadsheetml/2006/main" id="15" name="Таблица2567891011121316" displayName="Таблица2567891011121316" ref="A2:F30" totalsRowCount="1" headerRowDxfId="27" dataDxfId="26">
  <autoFilter ref="A2:F29"/>
  <sortState ref="A2:G27">
    <sortCondition descending="1" ref="B1:B27"/>
  </sortState>
  <tableColumns count="6">
    <tableColumn id="1" name="№ п/п" totalsRowLabel="Всього" dataDxfId="25" totalsRowDxfId="24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23" totalsRowDxfId="22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21" totalsRowDxfId="20"/>
    <tableColumn id="4" name="Проти" totalsRowFunction="sum" dataDxfId="19" totalsRowDxfId="18"/>
    <tableColumn id="5" name="Утрим" totalsRowFunction="sum" dataDxfId="17" totalsRowDxfId="16"/>
    <tableColumn id="6" name="не голосували" totalsRowFunction="sum" dataDxfId="15" totalsRowDxfId="14"/>
  </tableColumns>
  <tableStyleInfo name="TableStyleLight2" showFirstColumn="0" showLastColumn="0" showRowStripes="1" showColumnStripes="0"/>
</table>
</file>

<file path=xl/tables/table8.xml><?xml version="1.0" encoding="utf-8"?>
<table xmlns="http://schemas.openxmlformats.org/spreadsheetml/2006/main" id="12" name="Таблица25678910111213" displayName="Таблица25678910111213" ref="A2:F30" totalsRowCount="1" headerRowDxfId="13" dataDxfId="12">
  <autoFilter ref="A2:F29"/>
  <sortState ref="A2:G27">
    <sortCondition descending="1" ref="B1:B27"/>
  </sortState>
  <tableColumns count="6">
    <tableColumn id="1" name="№ п/п" totalsRowLabel="Всього" dataDxfId="11" totalsRowDxfId="10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9" totalsRowDxfId="8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7" totalsRowDxfId="6"/>
    <tableColumn id="4" name="Проти" totalsRowFunction="sum" dataDxfId="5" totalsRowDxfId="4"/>
    <tableColumn id="5" name="Утрим" totalsRowFunction="sum" dataDxfId="3" totalsRowDxfId="2"/>
    <tableColumn id="6" name="не голосували" totalsRowFunction="sum" dataDxfId="1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view="pageBreakPreview" topLeftCell="A4" zoomScaleNormal="100" zoomScaleSheetLayoutView="100" workbookViewId="0">
      <selection activeCell="C17" sqref="C17"/>
    </sheetView>
  </sheetViews>
  <sheetFormatPr defaultRowHeight="15" x14ac:dyDescent="0.25"/>
  <cols>
    <col min="3" max="3" width="44.140625" customWidth="1"/>
    <col min="4" max="4" width="11.85546875" customWidth="1"/>
    <col min="5" max="5" width="11.42578125" bestFit="1" customWidth="1"/>
    <col min="6" max="6" width="25.28515625" customWidth="1"/>
  </cols>
  <sheetData>
    <row r="2" spans="1:6" ht="35.25" thickBot="1" x14ac:dyDescent="0.3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t="s">
        <v>17</v>
      </c>
    </row>
    <row r="3" spans="1:6" ht="16.5" thickBot="1" x14ac:dyDescent="0.3">
      <c r="A3" s="6"/>
      <c r="B3" s="7"/>
      <c r="C3" s="38" t="s">
        <v>15</v>
      </c>
      <c r="D3" s="8" t="s">
        <v>6</v>
      </c>
      <c r="E3" s="17">
        <f>IF(Таблица1[[#This Row],[явка]]="прибув",1,"")</f>
        <v>1</v>
      </c>
      <c r="F3" s="45" t="s">
        <v>16</v>
      </c>
    </row>
    <row r="4" spans="1:6" ht="16.5" thickBot="1" x14ac:dyDescent="0.3">
      <c r="A4" s="6">
        <f>IF(ISBLANK(B4),"",COUNTA($B$3:B4))</f>
        <v>1</v>
      </c>
      <c r="B4" s="7">
        <v>5</v>
      </c>
      <c r="C4" s="38" t="s">
        <v>30</v>
      </c>
      <c r="D4" s="8" t="s">
        <v>6</v>
      </c>
      <c r="E4" s="8">
        <f>IF(Таблица1[[#This Row],[явка]]="прибув",1,"")</f>
        <v>1</v>
      </c>
      <c r="F4" s="19"/>
    </row>
    <row r="5" spans="1:6" ht="16.5" thickBot="1" x14ac:dyDescent="0.3">
      <c r="A5" s="6">
        <f>IF(ISBLANK(B5),"",COUNTA($B$3:B5))</f>
        <v>2</v>
      </c>
      <c r="B5" s="7">
        <v>23</v>
      </c>
      <c r="C5" s="38" t="s">
        <v>46</v>
      </c>
      <c r="D5" s="8" t="s">
        <v>6</v>
      </c>
      <c r="E5" s="8">
        <f>IF(Таблица1[[#This Row],[явка]]="прибув",1,"")</f>
        <v>1</v>
      </c>
      <c r="F5" s="19"/>
    </row>
    <row r="6" spans="1:6" ht="16.5" thickBot="1" x14ac:dyDescent="0.3">
      <c r="A6" s="6">
        <f>IF(ISBLANK(B6),"",COUNTA($B$3:B6))</f>
        <v>3</v>
      </c>
      <c r="B6" s="7">
        <v>19</v>
      </c>
      <c r="C6" s="38" t="s">
        <v>42</v>
      </c>
      <c r="D6" s="8" t="s">
        <v>6</v>
      </c>
      <c r="E6" s="8">
        <f>IF(Таблица1[[#This Row],[явка]]="прибув",1,"")</f>
        <v>1</v>
      </c>
      <c r="F6" s="19"/>
    </row>
    <row r="7" spans="1:6" ht="16.5" thickBot="1" x14ac:dyDescent="0.3">
      <c r="A7" s="6">
        <f>IF(ISBLANK(B7),"",COUNTA($B$3:B7))</f>
        <v>4</v>
      </c>
      <c r="B7" s="7">
        <v>11</v>
      </c>
      <c r="C7" s="38" t="s">
        <v>34</v>
      </c>
      <c r="D7" s="8" t="s">
        <v>6</v>
      </c>
      <c r="E7" s="8">
        <f>IF(Таблица1[[#This Row],[явка]]="прибув",1,"")</f>
        <v>1</v>
      </c>
      <c r="F7" s="19"/>
    </row>
    <row r="8" spans="1:6" ht="16.5" thickBot="1" x14ac:dyDescent="0.3">
      <c r="A8" s="6">
        <f>IF(ISBLANK(B8),"",COUNTA($B$3:B8))</f>
        <v>5</v>
      </c>
      <c r="B8" s="7">
        <v>15</v>
      </c>
      <c r="C8" s="38" t="s">
        <v>38</v>
      </c>
      <c r="D8" s="8" t="s">
        <v>6</v>
      </c>
      <c r="E8" s="8">
        <f>IF(Таблица1[[#This Row],[явка]]="прибув",1,"")</f>
        <v>1</v>
      </c>
      <c r="F8" s="19"/>
    </row>
    <row r="9" spans="1:6" ht="16.5" thickBot="1" x14ac:dyDescent="0.3">
      <c r="A9" s="6">
        <f>IF(ISBLANK(B9),"",COUNTA($B$3:B9))</f>
        <v>6</v>
      </c>
      <c r="B9" s="7">
        <v>18</v>
      </c>
      <c r="C9" s="38" t="s">
        <v>41</v>
      </c>
      <c r="D9" s="8" t="s">
        <v>6</v>
      </c>
      <c r="E9" s="8">
        <f>IF(Таблица1[[#This Row],[явка]]="прибув",1,"")</f>
        <v>1</v>
      </c>
      <c r="F9" s="19"/>
    </row>
    <row r="10" spans="1:6" ht="16.5" thickBot="1" x14ac:dyDescent="0.3">
      <c r="A10" s="6">
        <f>IF(ISBLANK(B10),"",COUNTA($B$3:B10))</f>
        <v>7</v>
      </c>
      <c r="B10" s="7">
        <v>3</v>
      </c>
      <c r="C10" s="38" t="s">
        <v>28</v>
      </c>
      <c r="D10" s="8" t="s">
        <v>6</v>
      </c>
      <c r="E10" s="8">
        <f>IF(Таблица1[[#This Row],[явка]]="прибув",1,"")</f>
        <v>1</v>
      </c>
      <c r="F10" s="19"/>
    </row>
    <row r="11" spans="1:6" ht="16.5" thickBot="1" x14ac:dyDescent="0.3">
      <c r="A11" s="6">
        <f>IF(ISBLANK(B11),"",COUNTA($B$3:B11))</f>
        <v>8</v>
      </c>
      <c r="B11" s="7">
        <v>8</v>
      </c>
      <c r="C11" s="38" t="s">
        <v>32</v>
      </c>
      <c r="D11" s="8" t="s">
        <v>6</v>
      </c>
      <c r="E11" s="8">
        <f>IF(Таблица1[[#This Row],[явка]]="прибув",1,"")</f>
        <v>1</v>
      </c>
      <c r="F11" s="19"/>
    </row>
    <row r="12" spans="1:6" ht="16.5" thickBot="1" x14ac:dyDescent="0.3">
      <c r="A12" s="6">
        <f>IF(ISBLANK(B12),"",COUNTA($B$3:B12))</f>
        <v>9</v>
      </c>
      <c r="B12" s="7">
        <v>7</v>
      </c>
      <c r="C12" s="38" t="s">
        <v>31</v>
      </c>
      <c r="D12" s="8" t="s">
        <v>6</v>
      </c>
      <c r="E12" s="8">
        <f>IF(Таблица1[[#This Row],[явка]]="прибув",1,"")</f>
        <v>1</v>
      </c>
      <c r="F12" s="19"/>
    </row>
    <row r="13" spans="1:6" ht="16.5" thickBot="1" x14ac:dyDescent="0.3">
      <c r="A13" s="6">
        <f>IF(ISBLANK(B13),"",COUNTA($B$3:B13))</f>
        <v>10</v>
      </c>
      <c r="B13" s="7">
        <v>26</v>
      </c>
      <c r="C13" s="38" t="s">
        <v>49</v>
      </c>
      <c r="D13" s="8" t="s">
        <v>6</v>
      </c>
      <c r="E13" s="8">
        <f>IF(Таблица1[[#This Row],[явка]]="прибув",1,"")</f>
        <v>1</v>
      </c>
      <c r="F13" s="19"/>
    </row>
    <row r="14" spans="1:6" ht="16.5" thickBot="1" x14ac:dyDescent="0.3">
      <c r="A14" s="6">
        <f>IF(ISBLANK(B14),"",COUNTA($B$3:B14))</f>
        <v>11</v>
      </c>
      <c r="B14" s="7">
        <v>16</v>
      </c>
      <c r="C14" s="38" t="s">
        <v>39</v>
      </c>
      <c r="D14" s="8" t="s">
        <v>6</v>
      </c>
      <c r="E14" s="8">
        <f>IF(Таблица1[[#This Row],[явка]]="прибув",1,"")</f>
        <v>1</v>
      </c>
      <c r="F14" s="19"/>
    </row>
    <row r="15" spans="1:6" ht="16.5" thickBot="1" x14ac:dyDescent="0.3">
      <c r="A15" s="6">
        <f>IF(ISBLANK(B15),"",COUNTA($B$3:B15))</f>
        <v>12</v>
      </c>
      <c r="B15" s="18">
        <v>1</v>
      </c>
      <c r="C15" s="38" t="s">
        <v>5</v>
      </c>
      <c r="D15" s="8" t="s">
        <v>6</v>
      </c>
      <c r="E15" s="8">
        <f>IF(Таблица1[[#This Row],[явка]]="прибув",1,"")</f>
        <v>1</v>
      </c>
      <c r="F15" s="19"/>
    </row>
    <row r="16" spans="1:6" ht="16.5" thickBot="1" x14ac:dyDescent="0.3">
      <c r="A16" s="6">
        <f>IF(ISBLANK(B16),"",COUNTA($B$3:B16))</f>
        <v>13</v>
      </c>
      <c r="B16" s="7">
        <v>12</v>
      </c>
      <c r="C16" s="38" t="s">
        <v>35</v>
      </c>
      <c r="D16" s="8" t="s">
        <v>6</v>
      </c>
      <c r="E16" s="8">
        <f>IF(Таблица1[[#This Row],[явка]]="прибув",1,"")</f>
        <v>1</v>
      </c>
      <c r="F16" s="19"/>
    </row>
    <row r="17" spans="1:6" ht="16.5" thickBot="1" x14ac:dyDescent="0.3">
      <c r="A17" s="6">
        <f>IF(ISBLANK(B17),"",COUNTA($B$3:B17))</f>
        <v>14</v>
      </c>
      <c r="B17" s="7">
        <v>20</v>
      </c>
      <c r="C17" s="38" t="s">
        <v>43</v>
      </c>
      <c r="D17" s="8" t="s">
        <v>6</v>
      </c>
      <c r="E17" s="8">
        <f>IF(Таблица1[[#This Row],[явка]]="прибув",1,"")</f>
        <v>1</v>
      </c>
      <c r="F17" s="19"/>
    </row>
    <row r="18" spans="1:6" ht="16.5" thickBot="1" x14ac:dyDescent="0.3">
      <c r="A18" s="6">
        <f>IF(ISBLANK(B18),"",COUNTA($B$3:B18))</f>
        <v>15</v>
      </c>
      <c r="B18" s="7">
        <v>10</v>
      </c>
      <c r="C18" s="38" t="s">
        <v>8</v>
      </c>
      <c r="D18" s="8" t="s">
        <v>6</v>
      </c>
      <c r="E18" s="8">
        <f>IF(Таблица1[[#This Row],[явка]]="прибув",1,"")</f>
        <v>1</v>
      </c>
      <c r="F18" s="19"/>
    </row>
    <row r="19" spans="1:6" ht="16.5" thickBot="1" x14ac:dyDescent="0.3">
      <c r="A19" s="6">
        <f>IF(ISBLANK(B19),"",COUNTA($B$3:B19))</f>
        <v>16</v>
      </c>
      <c r="B19" s="7">
        <v>14</v>
      </c>
      <c r="C19" s="38" t="s">
        <v>37</v>
      </c>
      <c r="D19" s="8" t="s">
        <v>6</v>
      </c>
      <c r="E19" s="8">
        <f>IF(Таблица1[[#This Row],[явка]]="прибув",1,"")</f>
        <v>1</v>
      </c>
      <c r="F19" s="19"/>
    </row>
    <row r="20" spans="1:6" ht="16.5" thickBot="1" x14ac:dyDescent="0.3">
      <c r="A20" s="6">
        <f>IF(ISBLANK(B20),"",COUNTA($B$3:B20))</f>
        <v>17</v>
      </c>
      <c r="B20" s="7">
        <v>24</v>
      </c>
      <c r="C20" s="38" t="s">
        <v>47</v>
      </c>
      <c r="D20" s="8" t="s">
        <v>9</v>
      </c>
      <c r="E20" s="8" t="str">
        <f>IF(Таблица1[[#This Row],[явка]]="прибув",1,"")</f>
        <v/>
      </c>
      <c r="F20" s="19"/>
    </row>
    <row r="21" spans="1:6" ht="16.5" thickBot="1" x14ac:dyDescent="0.3">
      <c r="A21" s="6">
        <f>IF(ISBLANK(B21),"",COUNTA($B$3:B21))</f>
        <v>18</v>
      </c>
      <c r="B21" s="7">
        <v>21</v>
      </c>
      <c r="C21" s="38" t="s">
        <v>44</v>
      </c>
      <c r="D21" s="8" t="s">
        <v>9</v>
      </c>
      <c r="E21" s="8" t="str">
        <f>IF(Таблица1[[#This Row],[явка]]="прибув",1,"")</f>
        <v/>
      </c>
      <c r="F21" s="19"/>
    </row>
    <row r="22" spans="1:6" ht="16.5" thickBot="1" x14ac:dyDescent="0.3">
      <c r="A22" s="6">
        <f>IF(ISBLANK(B22),"",COUNTA($B$3:B22))</f>
        <v>19</v>
      </c>
      <c r="B22" s="7">
        <v>17</v>
      </c>
      <c r="C22" s="38" t="s">
        <v>40</v>
      </c>
      <c r="D22" s="8" t="s">
        <v>9</v>
      </c>
      <c r="E22" s="8" t="str">
        <f>IF(Таблица1[[#This Row],[явка]]="прибув",1,"")</f>
        <v/>
      </c>
      <c r="F22" s="19"/>
    </row>
    <row r="23" spans="1:6" ht="16.5" thickBot="1" x14ac:dyDescent="0.3">
      <c r="A23" s="6">
        <f>IF(ISBLANK(B23),"",COUNTA($B$3:B23))</f>
        <v>20</v>
      </c>
      <c r="B23" s="7">
        <v>6</v>
      </c>
      <c r="C23" s="38" t="s">
        <v>7</v>
      </c>
      <c r="D23" s="8" t="s">
        <v>9</v>
      </c>
      <c r="E23" s="8" t="str">
        <f>IF(Таблица1[[#This Row],[явка]]="прибув",1,"")</f>
        <v/>
      </c>
      <c r="F23" s="19"/>
    </row>
    <row r="24" spans="1:6" ht="16.5" thickBot="1" x14ac:dyDescent="0.3">
      <c r="A24" s="6">
        <f>IF(ISBLANK(B24),"",COUNTA($B$3:B24))</f>
        <v>21</v>
      </c>
      <c r="B24" s="7">
        <v>4</v>
      </c>
      <c r="C24" s="38" t="s">
        <v>29</v>
      </c>
      <c r="D24" s="8" t="s">
        <v>9</v>
      </c>
      <c r="E24" s="8" t="str">
        <f>IF(Таблица1[[#This Row],[явка]]="прибув",1,"")</f>
        <v/>
      </c>
      <c r="F24" s="19"/>
    </row>
    <row r="25" spans="1:6" ht="16.5" thickBot="1" x14ac:dyDescent="0.3">
      <c r="A25" s="6">
        <f>IF(ISBLANK(B25),"",COUNTA($B$3:B25))</f>
        <v>22</v>
      </c>
      <c r="B25" s="7">
        <v>22</v>
      </c>
      <c r="C25" s="38" t="s">
        <v>45</v>
      </c>
      <c r="D25" s="8" t="s">
        <v>9</v>
      </c>
      <c r="E25" s="8" t="str">
        <f>IF(Таблица1[[#This Row],[явка]]="прибув",1,"")</f>
        <v/>
      </c>
      <c r="F25" s="19"/>
    </row>
    <row r="26" spans="1:6" ht="16.5" thickBot="1" x14ac:dyDescent="0.3">
      <c r="A26" s="6">
        <f>IF(ISBLANK(B26),"",COUNTA($B$3:B26))</f>
        <v>23</v>
      </c>
      <c r="B26" s="7">
        <v>13</v>
      </c>
      <c r="C26" s="38" t="s">
        <v>36</v>
      </c>
      <c r="D26" s="8" t="s">
        <v>9</v>
      </c>
      <c r="E26" s="8" t="str">
        <f>IF(Таблица1[[#This Row],[явка]]="прибув",1,"")</f>
        <v/>
      </c>
      <c r="F26" s="19"/>
    </row>
    <row r="27" spans="1:6" ht="16.5" thickBot="1" x14ac:dyDescent="0.3">
      <c r="A27" s="6">
        <f>IF(ISBLANK(B27),"",COUNTA($B$3:B27))</f>
        <v>24</v>
      </c>
      <c r="B27" s="7">
        <v>25</v>
      </c>
      <c r="C27" s="38" t="s">
        <v>48</v>
      </c>
      <c r="D27" s="8" t="s">
        <v>9</v>
      </c>
      <c r="E27" s="8" t="str">
        <f>IF(Таблица1[[#This Row],[явка]]="прибув",1,"")</f>
        <v/>
      </c>
      <c r="F27" s="19"/>
    </row>
    <row r="28" spans="1:6" ht="16.5" thickBot="1" x14ac:dyDescent="0.3">
      <c r="A28" s="6">
        <f>IF(ISBLANK(B28),"",COUNTA($B$3:B28))</f>
        <v>25</v>
      </c>
      <c r="B28" s="7">
        <v>2</v>
      </c>
      <c r="C28" s="38" t="s">
        <v>10</v>
      </c>
      <c r="D28" s="8" t="s">
        <v>9</v>
      </c>
      <c r="E28" s="8" t="str">
        <f>IF(Таблица1[[#This Row],[явка]]="прибув",1,"")</f>
        <v/>
      </c>
      <c r="F28" s="19"/>
    </row>
    <row r="29" spans="1:6" ht="16.5" thickBot="1" x14ac:dyDescent="0.3">
      <c r="A29" s="6">
        <f>IF(ISBLANK(B29),"",COUNTA($B$3:B29))</f>
        <v>26</v>
      </c>
      <c r="B29" s="7">
        <v>9</v>
      </c>
      <c r="C29" s="38" t="s">
        <v>33</v>
      </c>
      <c r="D29" s="8" t="s">
        <v>9</v>
      </c>
      <c r="E29" s="8" t="str">
        <f>IF(Таблица1[[#This Row],[явка]]="прибув",1,"")</f>
        <v/>
      </c>
      <c r="F29" s="19"/>
    </row>
    <row r="30" spans="1:6" ht="15.75" x14ac:dyDescent="0.25">
      <c r="A30" s="34" t="s">
        <v>11</v>
      </c>
      <c r="B30" s="34"/>
      <c r="C30" s="35"/>
      <c r="D30" s="36"/>
      <c r="E30" s="37">
        <f>SUBTOTAL(109,Таблица1[кількість прибувших депутатів])-1</f>
        <v>16</v>
      </c>
    </row>
  </sheetData>
  <sheetProtection selectLockedCells="1" selectUnlockedCells="1"/>
  <pageMargins left="0.7" right="0.7" top="0.75" bottom="0.75" header="0.3" footer="0.3"/>
  <pageSetup paperSize="9" scale="73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дані!$A$1:$A$2</xm:f>
          </x14:formula1>
          <xm:sqref>D3:D29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abSelected="1" view="pageBreakPreview" topLeftCell="B1" zoomScaleNormal="100" zoomScaleSheetLayoutView="100" workbookViewId="0">
      <selection activeCell="L8" sqref="L8"/>
    </sheetView>
  </sheetViews>
  <sheetFormatPr defaultRowHeight="15" x14ac:dyDescent="0.25"/>
  <cols>
    <col min="1" max="1" width="6.5703125" style="28" customWidth="1"/>
    <col min="2" max="2" width="69.42578125" style="16" customWidth="1"/>
    <col min="3" max="4" width="9.140625" style="20"/>
    <col min="5" max="5" width="14.85546875" style="20" customWidth="1"/>
    <col min="6" max="6" width="17.28515625" style="20" customWidth="1"/>
    <col min="7" max="7" width="23.85546875" style="33" customWidth="1"/>
  </cols>
  <sheetData>
    <row r="1" spans="1:9" s="24" customFormat="1" ht="32.25" thickBot="1" x14ac:dyDescent="0.3">
      <c r="A1" s="29" t="s">
        <v>0</v>
      </c>
      <c r="B1" s="21" t="s">
        <v>26</v>
      </c>
      <c r="C1" s="22" t="s">
        <v>22</v>
      </c>
      <c r="D1" s="22" t="s">
        <v>23</v>
      </c>
      <c r="E1" s="23" t="s">
        <v>24</v>
      </c>
      <c r="F1" s="21" t="s">
        <v>27</v>
      </c>
      <c r="G1" s="31" t="s">
        <v>25</v>
      </c>
      <c r="I1" s="24">
        <v>156</v>
      </c>
    </row>
    <row r="2" spans="1:9" ht="63.75" thickBot="1" x14ac:dyDescent="0.3">
      <c r="A2" s="41">
        <f>IF(ISBLANK(B2),"",COUNTA($B$2:B2))</f>
        <v>1</v>
      </c>
      <c r="B2" s="43" t="s">
        <v>50</v>
      </c>
      <c r="C2" s="46">
        <f>Таблица2[[#Totals],[За]]</f>
        <v>17</v>
      </c>
      <c r="D2" s="46">
        <f>Таблица2[[#Totals],[Проти]]</f>
        <v>0</v>
      </c>
      <c r="E2" s="46">
        <f>Таблица2[[#Totals],[Утрим]]</f>
        <v>0</v>
      </c>
      <c r="F2" s="42">
        <f>Таблица2[[#Totals],[не голосували]]</f>
        <v>0</v>
      </c>
      <c r="G2" s="32" t="str">
        <f>'1'!$B$31</f>
        <v>Рішення прийнято</v>
      </c>
      <c r="H2" s="49">
        <v>157</v>
      </c>
    </row>
    <row r="3" spans="1:9" ht="32.25" thickBot="1" x14ac:dyDescent="0.3">
      <c r="A3" s="41">
        <f>IF(ISBLANK(B3),"",COUNTA($B$2:B3))</f>
        <v>2</v>
      </c>
      <c r="B3" s="44" t="s">
        <v>51</v>
      </c>
      <c r="C3" s="46">
        <f>Таблица24[[#Totals],[За]]</f>
        <v>17</v>
      </c>
      <c r="D3" s="46">
        <f>Таблица24[[#Totals],[Проти]]</f>
        <v>0</v>
      </c>
      <c r="E3" s="46">
        <f>Таблица24[[#Totals],[Утрим]]</f>
        <v>0</v>
      </c>
      <c r="F3" s="42">
        <f>Таблица24[[#Totals],[не голосували]]</f>
        <v>0</v>
      </c>
      <c r="G3" s="32" t="str">
        <f>'2'!$B$31</f>
        <v>Рішення прийнято</v>
      </c>
      <c r="H3" s="49">
        <v>158</v>
      </c>
    </row>
  </sheetData>
  <hyperlinks>
    <hyperlink ref="A2" location="'1'!A1" display="'1'!A1"/>
    <hyperlink ref="A3" location="'1'!A1" display="'1'!A1"/>
    <hyperlink ref="A3" location="'2'!A1" display="'2'!A1"/>
  </hyperlinks>
  <pageMargins left="0.7" right="0.7" top="0.75" bottom="0.75" header="0.3" footer="0.3"/>
  <pageSetup paperSize="9"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topLeftCell="A16" zoomScale="115" zoomScaleNormal="100" zoomScaleSheetLayoutView="115" workbookViewId="0">
      <selection activeCell="D18" sqref="D18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ht="52.5" customHeight="1" x14ac:dyDescent="0.25">
      <c r="B1" s="47" t="str">
        <f>'Порядок денний '!B2</f>
        <v>Про внесення змін до рішення двадцять другої сесії сьомого скликання селищної ради від 20 грудня 2018 року  № 9-22/18отг «Про селищний бюджет  Варвинської  селищної об`єднаної територіальної громади на 2019 рік»</v>
      </c>
      <c r="C1" s="47"/>
      <c r="D1" s="47"/>
      <c r="E1" s="47"/>
      <c r="F1" s="47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>
        <v>1</v>
      </c>
      <c r="D3" s="12"/>
      <c r="E3" s="12"/>
      <c r="F3" s="25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>
        <v>1</v>
      </c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Бойко Валентина Дмитрівна</v>
      </c>
      <c r="C5" s="12">
        <v>1</v>
      </c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6" s="12">
        <v>1</v>
      </c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7" s="12">
        <v>1</v>
      </c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8" s="12">
        <v>1</v>
      </c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9" s="12">
        <v>1</v>
      </c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Коваленко Марина Петрівна</v>
      </c>
      <c r="C10" s="12">
        <v>1</v>
      </c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>
        <v>1</v>
      </c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2" s="12">
        <v>1</v>
      </c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3" s="12">
        <v>1</v>
      </c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4" s="12">
        <v>1</v>
      </c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5" s="12">
        <v>1</v>
      </c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6" s="12">
        <v>1</v>
      </c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7" s="12">
        <v>1</v>
      </c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8" s="12">
        <v>1</v>
      </c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19" s="12">
        <v>1</v>
      </c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6"/>
      <c r="G29" s="14"/>
    </row>
    <row r="30" spans="1:7" x14ac:dyDescent="0.25">
      <c r="A30" s="30" t="s">
        <v>11</v>
      </c>
      <c r="B30" s="30"/>
      <c r="C30" s="30">
        <f>SUBTOTAL(109,Таблица2[За])</f>
        <v>17</v>
      </c>
      <c r="D30" s="30">
        <f>SUBTOTAL(109,Таблица2[Проти])</f>
        <v>0</v>
      </c>
      <c r="E30" s="30">
        <f>SUBTOTAL(109,Таблица2[Утрим])</f>
        <v>0</v>
      </c>
      <c r="F30" s="30">
        <f>SUBTOTAL(109,Таблица2[не голосували])</f>
        <v>0</v>
      </c>
    </row>
    <row r="31" spans="1:7" x14ac:dyDescent="0.25">
      <c r="B31" t="str">
        <f>IF(Таблица2[[#Totals],[За]]&gt;13,"Рішення прийнято","Рішення не прийнято")</f>
        <v>Рішення прийнято</v>
      </c>
    </row>
    <row r="33" spans="1:2" x14ac:dyDescent="0.25">
      <c r="B33" s="40">
        <f>'лічильна комісія'!B33</f>
        <v>0</v>
      </c>
    </row>
    <row r="34" spans="1:2" ht="18.75" x14ac:dyDescent="0.3">
      <c r="A34" s="39" t="str">
        <f>'лічильна комісія'!A34</f>
        <v/>
      </c>
      <c r="B34" s="39">
        <f>'лічильна комісія'!B34</f>
        <v>0</v>
      </c>
    </row>
    <row r="35" spans="1:2" ht="18.75" x14ac:dyDescent="0.3">
      <c r="A35" s="39" t="str">
        <f>'лічильна комісія'!A35</f>
        <v/>
      </c>
      <c r="B35" s="39"/>
    </row>
    <row r="36" spans="1:2" ht="18.75" x14ac:dyDescent="0.3">
      <c r="A36" s="39" t="str">
        <f>'лічильна комісія'!A36</f>
        <v/>
      </c>
      <c r="B36" s="39">
        <f>'лічильна комісія'!B36</f>
        <v>0</v>
      </c>
    </row>
    <row r="37" spans="1:2" ht="18.75" x14ac:dyDescent="0.3">
      <c r="A37" s="39" t="str">
        <f>'лічильна комісія'!A37</f>
        <v/>
      </c>
      <c r="B37" s="39"/>
    </row>
    <row r="38" spans="1:2" ht="18.75" x14ac:dyDescent="0.3">
      <c r="A38" s="39">
        <f>'лічильна комісія'!A38</f>
        <v>0</v>
      </c>
      <c r="B38" s="39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C3" sqref="C3:C19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ht="44.25" customHeight="1" x14ac:dyDescent="0.25">
      <c r="B1" s="48" t="str">
        <f>'Порядок денний '!B3</f>
        <v>Про внесення змін до Плану (Програми)  соціально – економічного та культурного розвитку  Варвинської селищної ради на 2019 рік</v>
      </c>
      <c r="C1" s="48"/>
      <c r="D1" s="48"/>
      <c r="E1" s="48"/>
      <c r="F1" s="48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>
        <v>1</v>
      </c>
      <c r="D3" s="12"/>
      <c r="E3" s="12"/>
      <c r="F3" s="25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>
        <v>1</v>
      </c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Бойко Валентина Дмитрівна</v>
      </c>
      <c r="C5" s="12">
        <v>1</v>
      </c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6" s="12">
        <v>1</v>
      </c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7" s="12">
        <v>1</v>
      </c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8" s="12">
        <v>1</v>
      </c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9" s="12">
        <v>1</v>
      </c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Коваленко Марина Петрівна</v>
      </c>
      <c r="C10" s="12">
        <v>1</v>
      </c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>
        <v>1</v>
      </c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2" s="12">
        <v>1</v>
      </c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3" s="12">
        <v>1</v>
      </c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4" s="12">
        <v>1</v>
      </c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5" s="12">
        <v>1</v>
      </c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6" s="12">
        <v>1</v>
      </c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7" s="12">
        <v>1</v>
      </c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8" s="12">
        <v>1</v>
      </c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19" s="12">
        <v>1</v>
      </c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6"/>
      <c r="G29" s="14"/>
    </row>
    <row r="30" spans="1:7" x14ac:dyDescent="0.25">
      <c r="A30" s="30" t="s">
        <v>11</v>
      </c>
      <c r="B30" s="30"/>
      <c r="C30" s="30">
        <f>SUBTOTAL(109,Таблица24[За])</f>
        <v>17</v>
      </c>
      <c r="D30" s="30">
        <f>SUBTOTAL(109,Таблица24[Проти])</f>
        <v>0</v>
      </c>
      <c r="E30" s="30">
        <f>SUBTOTAL(109,Таблица24[Утрим])</f>
        <v>0</v>
      </c>
      <c r="F30" s="30">
        <f>SUBTOTAL(109,Таблица24[не голосували])</f>
        <v>0</v>
      </c>
    </row>
    <row r="31" spans="1:7" x14ac:dyDescent="0.25">
      <c r="B31" t="str">
        <f>IF(Таблица24[[#Totals],[За]]&gt;13,"Рішення прийнято","Рішення не прийнято")</f>
        <v>Рішення прийнято</v>
      </c>
    </row>
    <row r="33" spans="1:2" x14ac:dyDescent="0.25">
      <c r="B33">
        <f>'лічильна комісія'!B33</f>
        <v>0</v>
      </c>
    </row>
    <row r="34" spans="1:2" x14ac:dyDescent="0.25">
      <c r="A34" t="str">
        <f>'лічильна комісія'!A34</f>
        <v/>
      </c>
      <c r="B34">
        <f>'лічильна комісія'!B34</f>
        <v>0</v>
      </c>
    </row>
    <row r="35" spans="1:2" x14ac:dyDescent="0.25">
      <c r="A35" t="str">
        <f>'лічильна комісія'!A35</f>
        <v/>
      </c>
    </row>
    <row r="36" spans="1:2" x14ac:dyDescent="0.25">
      <c r="A36" t="str">
        <f>'лічильна комісія'!A36</f>
        <v/>
      </c>
      <c r="B36">
        <f>'лічильна комісія'!B36</f>
        <v>0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B3" sqref="B3"/>
    </sheetView>
  </sheetViews>
  <sheetFormatPr defaultRowHeight="15" x14ac:dyDescent="0.25"/>
  <cols>
    <col min="2" max="2" width="38.140625" customWidth="1"/>
    <col min="3" max="5" width="10.7109375" customWidth="1"/>
    <col min="6" max="6" width="16.42578125" style="15" bestFit="1" customWidth="1"/>
    <col min="7" max="7" width="11.85546875" style="15" customWidth="1"/>
  </cols>
  <sheetData>
    <row r="1" spans="1:7" x14ac:dyDescent="0.25">
      <c r="B1" t="s">
        <v>18</v>
      </c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5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Бойко Валентина Дмитрівна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Коваленко Марина Петрівна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6"/>
      <c r="G29" s="14"/>
    </row>
    <row r="30" spans="1:7" x14ac:dyDescent="0.25">
      <c r="A30" s="27" t="s">
        <v>11</v>
      </c>
      <c r="C30" s="27">
        <f>SUBTOTAL(109,Таблица256789101112[За])</f>
        <v>0</v>
      </c>
      <c r="D30" s="27">
        <f>SUBTOTAL(109,Таблица256789101112[Проти])</f>
        <v>0</v>
      </c>
      <c r="E30" s="27">
        <f>SUBTOTAL(109,Таблица256789101112[Утрим])</f>
        <v>0</v>
      </c>
      <c r="F30" s="27">
        <f>SUBTOTAL(109,Таблица256789101112[не голосували])</f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opLeftCell="A25" workbookViewId="0">
      <selection activeCell="B43" sqref="B43"/>
    </sheetView>
  </sheetViews>
  <sheetFormatPr defaultRowHeight="15" x14ac:dyDescent="0.25"/>
  <cols>
    <col min="2" max="2" width="39.7109375" bestFit="1" customWidth="1"/>
    <col min="3" max="5" width="10.7109375" customWidth="1"/>
    <col min="6" max="7" width="11.85546875" style="15" customWidth="1"/>
  </cols>
  <sheetData>
    <row r="1" spans="1:7" x14ac:dyDescent="0.25">
      <c r="B1" t="s">
        <v>19</v>
      </c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5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Бойко Валентина Дмитрівна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Коваленко Марина Петрівна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6"/>
      <c r="G29" s="14"/>
    </row>
    <row r="30" spans="1:7" x14ac:dyDescent="0.25">
      <c r="A30" s="27" t="s">
        <v>11</v>
      </c>
      <c r="B30" s="27"/>
      <c r="C30" s="27">
        <f>SUBTOTAL(109,Таблица256789101112131415[За])</f>
        <v>0</v>
      </c>
      <c r="D30" s="27">
        <f>SUBTOTAL(109,Таблица256789101112131415[Проти])</f>
        <v>0</v>
      </c>
      <c r="E30" s="27">
        <f>SUBTOTAL(109,Таблица256789101112131415[Утрим])</f>
        <v>0</v>
      </c>
      <c r="F30" s="27">
        <f>SUBTOTAL(109,Таблица256789101112131415[не голосували])</f>
        <v>0</v>
      </c>
    </row>
    <row r="34" spans="1:2" ht="18.75" x14ac:dyDescent="0.3">
      <c r="A34" t="str">
        <f>IF(ISBLANK(B34),"",COUNTA($B$34:B34))</f>
        <v/>
      </c>
      <c r="B34" s="39"/>
    </row>
    <row r="35" spans="1:2" ht="18.75" x14ac:dyDescent="0.3">
      <c r="A35" t="str">
        <f>IF(ISBLANK(B35),"",COUNTA($B$34:B35))</f>
        <v/>
      </c>
      <c r="B35" s="39"/>
    </row>
    <row r="36" spans="1:2" ht="18.75" x14ac:dyDescent="0.3">
      <c r="A36" t="str">
        <f>IF(ISBLANK(B36),"",COUNTA($B$34:B36))</f>
        <v/>
      </c>
      <c r="B36" s="39"/>
    </row>
    <row r="37" spans="1:2" ht="18.75" x14ac:dyDescent="0.3">
      <c r="A37" t="str">
        <f>IF(ISBLANK(B37),"",COUNTA($B$34:B37))</f>
        <v/>
      </c>
      <c r="B37" s="39"/>
    </row>
    <row r="38" spans="1:2" ht="18.75" x14ac:dyDescent="0.3">
      <c r="A38">
        <f>IF(ISBLANK(#REF!),"",COUNTA($B$34:B38))</f>
        <v>0</v>
      </c>
      <c r="B38" s="39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B3" sqref="B3"/>
    </sheetView>
  </sheetViews>
  <sheetFormatPr defaultRowHeight="15" x14ac:dyDescent="0.25"/>
  <cols>
    <col min="2" max="2" width="35.85546875" customWidth="1"/>
    <col min="3" max="5" width="10.7109375" customWidth="1"/>
    <col min="6" max="7" width="11.85546875" style="15" customWidth="1"/>
  </cols>
  <sheetData>
    <row r="1" spans="1:7" x14ac:dyDescent="0.25">
      <c r="B1" t="s">
        <v>20</v>
      </c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5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Бойко Валентина Дмитрівна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Коваленко Марина Петрівна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6"/>
      <c r="G29" s="14"/>
    </row>
    <row r="30" spans="1:7" x14ac:dyDescent="0.25">
      <c r="A30" s="27" t="s">
        <v>11</v>
      </c>
      <c r="B30" s="27"/>
      <c r="C30" s="27">
        <f>SUBTOTAL(109,Таблица2567891011121314[За])</f>
        <v>0</v>
      </c>
      <c r="D30" s="27">
        <f>SUBTOTAL(109,Таблица2567891011121314[Проти])</f>
        <v>0</v>
      </c>
      <c r="E30" s="27">
        <f>SUBTOTAL(109,Таблица2567891011121314[Утрим])</f>
        <v>0</v>
      </c>
      <c r="F30" s="27">
        <f>SUBTOTAL(109,Таблица2567891011121314[не голосували])</f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workbookViewId="0">
      <selection activeCell="B3" sqref="B3"/>
    </sheetView>
  </sheetViews>
  <sheetFormatPr defaultRowHeight="15" x14ac:dyDescent="0.25"/>
  <cols>
    <col min="2" max="2" width="35.85546875" customWidth="1"/>
    <col min="3" max="5" width="10.7109375" customWidth="1"/>
    <col min="6" max="7" width="11.85546875" style="15" customWidth="1"/>
  </cols>
  <sheetData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5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25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Бойко Валентина Дмитрівна</v>
      </c>
      <c r="C5" s="12"/>
      <c r="D5" s="12"/>
      <c r="E5" s="12"/>
      <c r="F5" s="25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6" s="12"/>
      <c r="D6" s="12"/>
      <c r="E6" s="12"/>
      <c r="F6" s="25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7" s="12"/>
      <c r="D7" s="12"/>
      <c r="E7" s="12"/>
      <c r="F7" s="25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8" s="12"/>
      <c r="D8" s="12"/>
      <c r="E8" s="12"/>
      <c r="F8" s="25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9" s="12"/>
      <c r="D9" s="12"/>
      <c r="E9" s="12"/>
      <c r="F9" s="25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Коваленко Марина Петрівна</v>
      </c>
      <c r="C10" s="12"/>
      <c r="D10" s="12"/>
      <c r="E10" s="12"/>
      <c r="F10" s="25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/>
      <c r="D11" s="12"/>
      <c r="E11" s="12"/>
      <c r="F11" s="25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2" s="12"/>
      <c r="D12" s="12"/>
      <c r="E12" s="12"/>
      <c r="F12" s="25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3" s="12"/>
      <c r="D13" s="12"/>
      <c r="E13" s="12"/>
      <c r="F13" s="25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4" s="12"/>
      <c r="D14" s="12"/>
      <c r="E14" s="12"/>
      <c r="F14" s="25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5" s="12"/>
      <c r="D15" s="12"/>
      <c r="E15" s="12"/>
      <c r="F15" s="25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6" s="12"/>
      <c r="D16" s="12"/>
      <c r="E16" s="12"/>
      <c r="F16" s="25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7" s="12"/>
      <c r="D17" s="12"/>
      <c r="E17" s="12"/>
      <c r="F17" s="25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6"/>
      <c r="G29" s="14"/>
    </row>
    <row r="30" spans="1:7" x14ac:dyDescent="0.25">
      <c r="A30" s="27" t="s">
        <v>11</v>
      </c>
      <c r="B30" s="27"/>
      <c r="C30" s="27">
        <f>SUBTOTAL(109,Таблица2567891011121316[За])</f>
        <v>0</v>
      </c>
      <c r="D30" s="27">
        <f>SUBTOTAL(109,Таблица2567891011121316[Проти])</f>
        <v>0</v>
      </c>
      <c r="E30" s="27">
        <f>SUBTOTAL(109,Таблица2567891011121316[Утрим])</f>
        <v>0</v>
      </c>
      <c r="F30" s="27">
        <f>SUBTOTAL(109,Таблица2567891011121316[не голосували])</f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B3" sqref="B3"/>
    </sheetView>
  </sheetViews>
  <sheetFormatPr defaultRowHeight="15" x14ac:dyDescent="0.25"/>
  <cols>
    <col min="2" max="2" width="35.85546875" customWidth="1"/>
    <col min="3" max="5" width="10.7109375" customWidth="1"/>
    <col min="6" max="7" width="11.85546875" style="15" customWidth="1"/>
  </cols>
  <sheetData>
    <row r="1" spans="1:7" x14ac:dyDescent="0.25">
      <c r="B1" t="s">
        <v>21</v>
      </c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5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Бойко Валентина Дмитрівна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Коваленко Марина Петрівна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6"/>
      <c r="G29" s="14"/>
    </row>
    <row r="30" spans="1:7" x14ac:dyDescent="0.25">
      <c r="A30" s="27" t="s">
        <v>11</v>
      </c>
      <c r="B30" s="27"/>
      <c r="C30" s="27">
        <f>SUBTOTAL(109,Таблица25678910111213[За])</f>
        <v>0</v>
      </c>
      <c r="D30" s="27">
        <f>SUBTOTAL(109,Таблица25678910111213[Проти])</f>
        <v>0</v>
      </c>
      <c r="E30" s="27">
        <f>SUBTOTAL(109,Таблица25678910111213[Утрим])</f>
        <v>0</v>
      </c>
      <c r="F30" s="27">
        <f>SUBTOTAL(109,Таблица25678910111213[не голосували])</f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L23" sqref="L23"/>
    </sheetView>
  </sheetViews>
  <sheetFormatPr defaultRowHeight="15" x14ac:dyDescent="0.25"/>
  <sheetData>
    <row r="1" spans="1:1" x14ac:dyDescent="0.25">
      <c r="A1" t="s">
        <v>9</v>
      </c>
    </row>
    <row r="2" spans="1:1" x14ac:dyDescent="0.25">
      <c r="A2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3</vt:i4>
      </vt:variant>
    </vt:vector>
  </HeadingPairs>
  <TitlesOfParts>
    <vt:vector size="13" baseType="lpstr">
      <vt:lpstr>явка</vt:lpstr>
      <vt:lpstr>Порядок денний </vt:lpstr>
      <vt:lpstr>1</vt:lpstr>
      <vt:lpstr>2</vt:lpstr>
      <vt:lpstr>регламент</vt:lpstr>
      <vt:lpstr>лічильна комісія</vt:lpstr>
      <vt:lpstr>Секретар</vt:lpstr>
      <vt:lpstr>резерв</vt:lpstr>
      <vt:lpstr>За порядок денний</vt:lpstr>
      <vt:lpstr>дані</vt:lpstr>
      <vt:lpstr>'1'!Область_печати</vt:lpstr>
      <vt:lpstr>'2'!Область_печати</vt:lpstr>
      <vt:lpstr>'Порядок денний 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2018-03-19T10:37:51Z</cp:lastPrinted>
  <dcterms:created xsi:type="dcterms:W3CDTF">2016-01-11T09:21:51Z</dcterms:created>
  <dcterms:modified xsi:type="dcterms:W3CDTF">2019-05-08T12:13:20Z</dcterms:modified>
</cp:coreProperties>
</file>