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7500" tabRatio="844" activeTab="2"/>
  </bookViews>
  <sheets>
    <sheet name="фінплан - зведені показники" sheetId="14" r:id="rId1"/>
    <sheet name="1. Фін результат" sheetId="2" r:id="rId2"/>
    <sheet name="2. Розрахунки з бюджетом" sheetId="19" r:id="rId3"/>
    <sheet name="3. Рух грошових коштів" sheetId="18" r:id="rId4"/>
    <sheet name="4. Кап. інвестиції" sheetId="3" r:id="rId5"/>
    <sheet name=" 5. Коефіцієнти" sheetId="11" r:id="rId6"/>
    <sheet name="6.1. Інша інфо_1" sheetId="10" r:id="rId7"/>
    <sheet name="6.2. Інша інфо_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5. Коефіцієнти'!$5:$5</definedName>
    <definedName name="_xlnm.Print_Titles" localSheetId="1">'1. Фін результат'!$7:$7</definedName>
    <definedName name="_xlnm.Print_Titles" localSheetId="2">'2. Розрахунки з бюджетом'!$6:$6</definedName>
    <definedName name="_xlnm.Print_Titles" localSheetId="3">'3. Рух грошових коштів'!$7:$7</definedName>
    <definedName name="_xlnm.Print_Titles" localSheetId="0">'фінплан - зведені показники'!$29:$29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5. Коефіцієнти'!$A$1:$F$25</definedName>
    <definedName name="_xlnm.Print_Area" localSheetId="1">'1. Фін результат'!$A$1:$H$143</definedName>
    <definedName name="_xlnm.Print_Area" localSheetId="2">'2. Розрахунки з бюджетом'!$A$1:$G$41</definedName>
    <definedName name="_xlnm.Print_Area" localSheetId="3">'3. Рух грошових коштів'!$A$1:$G$104</definedName>
    <definedName name="_xlnm.Print_Area" localSheetId="4">'4. Кап. інвестиції'!$A$1:$G$19</definedName>
    <definedName name="_xlnm.Print_Area" localSheetId="6">'6.1. Інша інфо_1'!$A$1:$O$79</definedName>
    <definedName name="_xlnm.Print_Area" localSheetId="7">'6.2. Інша інфо_2'!$A$1:$AF$68</definedName>
    <definedName name="_xlnm.Print_Area" localSheetId="0">'фінплан - зведені показники'!$A$1:$G$82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</workbook>
</file>

<file path=xl/calcChain.xml><?xml version="1.0" encoding="utf-8"?>
<calcChain xmlns="http://schemas.openxmlformats.org/spreadsheetml/2006/main">
  <c r="E21" i="18" l="1"/>
  <c r="E19" i="11" l="1"/>
  <c r="G17" i="18"/>
  <c r="F18" i="18"/>
  <c r="F19" i="18"/>
  <c r="F20" i="18"/>
  <c r="F21" i="18"/>
  <c r="G20" i="18"/>
  <c r="G19" i="18"/>
  <c r="G18" i="18"/>
  <c r="E38" i="19"/>
  <c r="I52" i="10" l="1"/>
  <c r="J52" i="10"/>
  <c r="K52" i="10"/>
  <c r="L52" i="10"/>
  <c r="E52" i="10"/>
  <c r="F52" i="10"/>
  <c r="G52" i="10"/>
  <c r="K50" i="10"/>
  <c r="F50" i="10"/>
  <c r="E137" i="2" l="1"/>
  <c r="E98" i="2"/>
  <c r="G72" i="14"/>
  <c r="E15" i="11" l="1"/>
  <c r="E16" i="18"/>
  <c r="G16" i="18" s="1"/>
  <c r="F64" i="18"/>
  <c r="F65" i="18"/>
  <c r="F66" i="18"/>
  <c r="F67" i="18"/>
  <c r="G64" i="18"/>
  <c r="G66" i="18"/>
  <c r="E63" i="18"/>
  <c r="G63" i="18" s="1"/>
  <c r="E12" i="18"/>
  <c r="E91" i="2" l="1"/>
  <c r="E58" i="2"/>
  <c r="C68" i="18" l="1"/>
  <c r="C59" i="2"/>
  <c r="C23" i="2"/>
  <c r="D63" i="18" l="1"/>
  <c r="D68" i="18"/>
  <c r="D16" i="18"/>
  <c r="D23" i="2"/>
  <c r="C70" i="14" l="1"/>
  <c r="E22" i="18" l="1"/>
  <c r="E84" i="2"/>
  <c r="F90" i="2"/>
  <c r="N71" i="10" l="1"/>
  <c r="L69" i="10"/>
  <c r="N69" i="10" s="1"/>
  <c r="J69" i="10"/>
  <c r="D69" i="10"/>
  <c r="C47" i="18" l="1"/>
  <c r="G71" i="18" l="1"/>
  <c r="S43" i="9" l="1"/>
  <c r="Q35" i="9" l="1"/>
  <c r="R35" i="9"/>
  <c r="D75" i="14" l="1"/>
  <c r="D71" i="14" s="1"/>
  <c r="D73" i="14" l="1"/>
  <c r="E132" i="2"/>
  <c r="E23" i="2"/>
  <c r="E121" i="2" s="1"/>
  <c r="E52" i="2" l="1"/>
  <c r="C49" i="14" l="1"/>
  <c r="C45" i="14" l="1"/>
  <c r="D44" i="18" l="1"/>
  <c r="C16" i="18" l="1"/>
  <c r="C83" i="2"/>
  <c r="F48" i="18" l="1"/>
  <c r="F49" i="18"/>
  <c r="F50" i="18"/>
  <c r="F79" i="10" l="1"/>
  <c r="H79" i="10"/>
  <c r="J79" i="10"/>
  <c r="L79" i="10"/>
  <c r="D79" i="10"/>
  <c r="N70" i="10"/>
  <c r="F60" i="2"/>
  <c r="F61" i="2"/>
  <c r="G88" i="2"/>
  <c r="G86" i="2"/>
  <c r="F85" i="2"/>
  <c r="F86" i="2"/>
  <c r="F88" i="2"/>
  <c r="F89" i="2"/>
  <c r="G53" i="2"/>
  <c r="G54" i="2"/>
  <c r="G55" i="2"/>
  <c r="G57" i="2"/>
  <c r="G58" i="2"/>
  <c r="G32" i="2"/>
  <c r="F55" i="2" l="1"/>
  <c r="F54" i="2"/>
  <c r="R34" i="9"/>
  <c r="S36" i="9"/>
  <c r="AE36" i="9" s="1"/>
  <c r="S38" i="9"/>
  <c r="S39" i="9"/>
  <c r="AE39" i="9" s="1"/>
  <c r="S40" i="9"/>
  <c r="AE40" i="9" s="1"/>
  <c r="S41" i="9"/>
  <c r="AE41" i="9" s="1"/>
  <c r="S42" i="9"/>
  <c r="AE42" i="9" s="1"/>
  <c r="AC36" i="9"/>
  <c r="AD36" i="9"/>
  <c r="AD37" i="9"/>
  <c r="AC38" i="9"/>
  <c r="AD38" i="9"/>
  <c r="AC39" i="9"/>
  <c r="AD39" i="9"/>
  <c r="AC40" i="9"/>
  <c r="AD40" i="9"/>
  <c r="AC41" i="9"/>
  <c r="AD41" i="9"/>
  <c r="AC42" i="9"/>
  <c r="AD42" i="9"/>
  <c r="AC43" i="9"/>
  <c r="AD43" i="9"/>
  <c r="AE43" i="9"/>
  <c r="AF43" i="9"/>
  <c r="AC44" i="9"/>
  <c r="AD44" i="9"/>
  <c r="AE44" i="9"/>
  <c r="AF44" i="9"/>
  <c r="AE38" i="9" l="1"/>
  <c r="AC37" i="9"/>
  <c r="Q34" i="9"/>
  <c r="S37" i="9"/>
  <c r="F53" i="2"/>
  <c r="N79" i="10"/>
  <c r="M50" i="10"/>
  <c r="J35" i="10"/>
  <c r="J31" i="10"/>
  <c r="AE37" i="9" l="1"/>
  <c r="E47" i="18" l="1"/>
  <c r="D47" i="18"/>
  <c r="G47" i="2" l="1"/>
  <c r="D83" i="2" l="1"/>
  <c r="E59" i="2"/>
  <c r="E51" i="2" s="1"/>
  <c r="E27" i="2" s="1"/>
  <c r="D59" i="2"/>
  <c r="E83" i="2" l="1"/>
  <c r="G83" i="2" s="1"/>
  <c r="G84" i="2"/>
  <c r="F84" i="2"/>
  <c r="C39" i="18" l="1"/>
  <c r="C134" i="2"/>
  <c r="D39" i="18" l="1"/>
  <c r="C73" i="14"/>
  <c r="C76" i="14" s="1"/>
  <c r="U34" i="9" l="1"/>
  <c r="V34" i="9"/>
  <c r="W34" i="9"/>
  <c r="X34" i="9"/>
  <c r="Y34" i="9"/>
  <c r="Z34" i="9"/>
  <c r="AA34" i="9"/>
  <c r="AB34" i="9"/>
  <c r="Q45" i="9"/>
  <c r="AC45" i="9" s="1"/>
  <c r="E39" i="18" l="1"/>
  <c r="E134" i="2"/>
  <c r="E135" i="2"/>
  <c r="F42" i="18"/>
  <c r="F100" i="2" l="1"/>
  <c r="F57" i="2"/>
  <c r="F58" i="2"/>
  <c r="F59" i="2"/>
  <c r="F52" i="2"/>
  <c r="D35" i="19"/>
  <c r="D26" i="19" s="1"/>
  <c r="C6" i="3" l="1"/>
  <c r="R45" i="9"/>
  <c r="AD45" i="9" s="1"/>
  <c r="D99" i="2"/>
  <c r="D20" i="2" l="1"/>
  <c r="C75" i="2"/>
  <c r="C70" i="2" s="1"/>
  <c r="G25" i="19"/>
  <c r="G108" i="2"/>
  <c r="G95" i="2"/>
  <c r="G44" i="2"/>
  <c r="L21" i="10"/>
  <c r="C93" i="18"/>
  <c r="C57" i="14" s="1"/>
  <c r="C44" i="18"/>
  <c r="C51" i="18" s="1"/>
  <c r="C56" i="14" s="1"/>
  <c r="N23" i="10"/>
  <c r="L50" i="10"/>
  <c r="E44" i="18"/>
  <c r="E51" i="18" s="1"/>
  <c r="S35" i="9"/>
  <c r="S34" i="9" s="1"/>
  <c r="S45" i="9" s="1"/>
  <c r="F11" i="3"/>
  <c r="F10" i="3"/>
  <c r="F9" i="3"/>
  <c r="F8" i="3"/>
  <c r="F7" i="3"/>
  <c r="F96" i="18"/>
  <c r="F95" i="18"/>
  <c r="F94" i="18"/>
  <c r="F92" i="18"/>
  <c r="F91" i="18"/>
  <c r="F90" i="18"/>
  <c r="F89" i="18"/>
  <c r="F88" i="18"/>
  <c r="F87" i="18"/>
  <c r="F86" i="18"/>
  <c r="F85" i="18"/>
  <c r="F84" i="18"/>
  <c r="F83" i="18"/>
  <c r="F82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3" i="18"/>
  <c r="F62" i="18"/>
  <c r="F61" i="18"/>
  <c r="F60" i="18"/>
  <c r="F59" i="18"/>
  <c r="F58" i="18"/>
  <c r="F57" i="18"/>
  <c r="F56" i="18"/>
  <c r="F55" i="18"/>
  <c r="F54" i="18"/>
  <c r="F53" i="18"/>
  <c r="F46" i="18"/>
  <c r="F45" i="18"/>
  <c r="F43" i="18"/>
  <c r="F41" i="18"/>
  <c r="F40" i="18"/>
  <c r="F38" i="18"/>
  <c r="F37" i="18"/>
  <c r="F36" i="18"/>
  <c r="F35" i="18"/>
  <c r="F34" i="18"/>
  <c r="F33" i="18"/>
  <c r="F32" i="18"/>
  <c r="F31" i="18"/>
  <c r="F30" i="18"/>
  <c r="F29" i="18"/>
  <c r="F26" i="18"/>
  <c r="F24" i="18"/>
  <c r="F23" i="18"/>
  <c r="F17" i="18"/>
  <c r="F14" i="18"/>
  <c r="F13" i="18"/>
  <c r="F12" i="18"/>
  <c r="F10" i="18"/>
  <c r="F37" i="19"/>
  <c r="F36" i="19"/>
  <c r="F34" i="19"/>
  <c r="F33" i="19"/>
  <c r="F32" i="19"/>
  <c r="F31" i="19"/>
  <c r="F30" i="19"/>
  <c r="F29" i="19"/>
  <c r="F28" i="19"/>
  <c r="F27" i="19"/>
  <c r="F25" i="19"/>
  <c r="F24" i="19"/>
  <c r="F17" i="19"/>
  <c r="F16" i="19"/>
  <c r="F15" i="19"/>
  <c r="F14" i="19"/>
  <c r="F13" i="19"/>
  <c r="F12" i="19"/>
  <c r="F11" i="19"/>
  <c r="F10" i="19"/>
  <c r="F8" i="19"/>
  <c r="F128" i="2"/>
  <c r="F116" i="2"/>
  <c r="F112" i="2"/>
  <c r="F111" i="2"/>
  <c r="F109" i="2"/>
  <c r="F108" i="2"/>
  <c r="F107" i="2"/>
  <c r="F106" i="2"/>
  <c r="F105" i="2"/>
  <c r="F103" i="2"/>
  <c r="F102" i="2"/>
  <c r="F101" i="2"/>
  <c r="F99" i="2"/>
  <c r="F97" i="2"/>
  <c r="F95" i="2"/>
  <c r="F94" i="2"/>
  <c r="F92" i="2"/>
  <c r="F83" i="2"/>
  <c r="F82" i="2"/>
  <c r="F81" i="2"/>
  <c r="F80" i="2"/>
  <c r="F78" i="2"/>
  <c r="F77" i="2"/>
  <c r="F76" i="2"/>
  <c r="F74" i="2"/>
  <c r="F73" i="2"/>
  <c r="F72" i="2"/>
  <c r="F71" i="2"/>
  <c r="F69" i="2"/>
  <c r="F68" i="2"/>
  <c r="F67" i="2"/>
  <c r="F66" i="2"/>
  <c r="F65" i="2"/>
  <c r="F64" i="2"/>
  <c r="F56" i="2"/>
  <c r="F50" i="2"/>
  <c r="F49" i="2"/>
  <c r="F48" i="2"/>
  <c r="F47" i="2"/>
  <c r="F46" i="2"/>
  <c r="F45" i="2"/>
  <c r="F44" i="2"/>
  <c r="F43" i="2"/>
  <c r="F42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6" i="2"/>
  <c r="F25" i="2"/>
  <c r="F24" i="2"/>
  <c r="F21" i="2"/>
  <c r="F19" i="2"/>
  <c r="F18" i="2"/>
  <c r="F17" i="2"/>
  <c r="F16" i="2"/>
  <c r="F15" i="2"/>
  <c r="F14" i="2"/>
  <c r="F13" i="2"/>
  <c r="F11" i="2"/>
  <c r="F10" i="2"/>
  <c r="F75" i="14"/>
  <c r="F74" i="14"/>
  <c r="F71" i="14"/>
  <c r="E6" i="3"/>
  <c r="E61" i="14" s="1"/>
  <c r="D6" i="3"/>
  <c r="D61" i="14" s="1"/>
  <c r="AD35" i="9"/>
  <c r="AD34" i="9" s="1"/>
  <c r="N21" i="10"/>
  <c r="AF46" i="9"/>
  <c r="AC35" i="9"/>
  <c r="AC34" i="9" s="1"/>
  <c r="H33" i="10"/>
  <c r="H16" i="10"/>
  <c r="H15" i="10"/>
  <c r="N15" i="10" s="1"/>
  <c r="H14" i="10"/>
  <c r="L14" i="10" s="1"/>
  <c r="B33" i="10"/>
  <c r="F16" i="18"/>
  <c r="F39" i="18"/>
  <c r="E75" i="2"/>
  <c r="E70" i="2" s="1"/>
  <c r="E118" i="2" s="1"/>
  <c r="E36" i="14" s="1"/>
  <c r="J50" i="10"/>
  <c r="G37" i="2"/>
  <c r="C20" i="19"/>
  <c r="C31" i="19"/>
  <c r="F23" i="2"/>
  <c r="E9" i="2"/>
  <c r="E20" i="2"/>
  <c r="E63" i="2"/>
  <c r="E104" i="2"/>
  <c r="C9" i="2"/>
  <c r="C31" i="14" s="1"/>
  <c r="C20" i="2"/>
  <c r="C27" i="2"/>
  <c r="C63" i="2"/>
  <c r="C35" i="14" s="1"/>
  <c r="C136" i="2"/>
  <c r="C126" i="2"/>
  <c r="C127" i="2"/>
  <c r="C43" i="14"/>
  <c r="E119" i="2"/>
  <c r="E73" i="14"/>
  <c r="E136" i="2"/>
  <c r="E126" i="2"/>
  <c r="E127" i="2"/>
  <c r="C91" i="2"/>
  <c r="C104" i="2"/>
  <c r="C98" i="2" s="1"/>
  <c r="L23" i="10"/>
  <c r="D9" i="2"/>
  <c r="D31" i="14" s="1"/>
  <c r="D12" i="2"/>
  <c r="D63" i="2"/>
  <c r="D35" i="14" s="1"/>
  <c r="D75" i="2"/>
  <c r="D70" i="2" s="1"/>
  <c r="D136" i="2"/>
  <c r="D126" i="2"/>
  <c r="D127" i="2"/>
  <c r="C61" i="14"/>
  <c r="D104" i="2"/>
  <c r="D98" i="2" s="1"/>
  <c r="D137" i="2" s="1"/>
  <c r="E81" i="18"/>
  <c r="C22" i="18"/>
  <c r="C54" i="14"/>
  <c r="C51" i="14"/>
  <c r="C35" i="19"/>
  <c r="C26" i="19" s="1"/>
  <c r="C48" i="14"/>
  <c r="C9" i="19"/>
  <c r="C132" i="2"/>
  <c r="C133" i="2"/>
  <c r="C135" i="2"/>
  <c r="C119" i="2"/>
  <c r="C40" i="14" s="1"/>
  <c r="M52" i="10"/>
  <c r="N52" i="10"/>
  <c r="J51" i="10"/>
  <c r="L51" i="10"/>
  <c r="H52" i="10"/>
  <c r="D22" i="18"/>
  <c r="D81" i="18"/>
  <c r="E68" i="18"/>
  <c r="E93" i="18" s="1"/>
  <c r="D58" i="14"/>
  <c r="E58" i="14"/>
  <c r="D54" i="14"/>
  <c r="E54" i="14"/>
  <c r="E49" i="14"/>
  <c r="E35" i="19"/>
  <c r="E26" i="19" s="1"/>
  <c r="E51" i="14"/>
  <c r="D49" i="14"/>
  <c r="D51" i="14"/>
  <c r="E35" i="14"/>
  <c r="D43" i="14"/>
  <c r="E43" i="14"/>
  <c r="E131" i="2"/>
  <c r="E48" i="14"/>
  <c r="G48" i="14" s="1"/>
  <c r="E9" i="19"/>
  <c r="E133" i="2"/>
  <c r="G95" i="18"/>
  <c r="G92" i="18"/>
  <c r="G91" i="18"/>
  <c r="G90" i="18"/>
  <c r="G89" i="18"/>
  <c r="G88" i="18"/>
  <c r="G87" i="18"/>
  <c r="G86" i="18"/>
  <c r="G85" i="18"/>
  <c r="G84" i="18"/>
  <c r="G83" i="18"/>
  <c r="G82" i="18"/>
  <c r="G69" i="18"/>
  <c r="D21" i="19"/>
  <c r="D22" i="19"/>
  <c r="D48" i="14"/>
  <c r="G37" i="19"/>
  <c r="G36" i="19"/>
  <c r="G30" i="19"/>
  <c r="D9" i="19"/>
  <c r="D132" i="2"/>
  <c r="F132" i="2" s="1"/>
  <c r="D133" i="2"/>
  <c r="D134" i="2"/>
  <c r="D135" i="2"/>
  <c r="F135" i="2" s="1"/>
  <c r="D119" i="2"/>
  <c r="D40" i="14" s="1"/>
  <c r="G11" i="2"/>
  <c r="G16" i="2"/>
  <c r="G17" i="2"/>
  <c r="G33" i="2"/>
  <c r="G34" i="2"/>
  <c r="G35" i="2"/>
  <c r="G36" i="2"/>
  <c r="G38" i="2"/>
  <c r="G52" i="2"/>
  <c r="G94" i="2"/>
  <c r="G105" i="2"/>
  <c r="B41" i="14"/>
  <c r="B65" i="14"/>
  <c r="B64" i="14"/>
  <c r="B63" i="14"/>
  <c r="B61" i="14"/>
  <c r="B58" i="14"/>
  <c r="B57" i="14"/>
  <c r="B56" i="14"/>
  <c r="B55" i="14"/>
  <c r="B59" i="14"/>
  <c r="B54" i="14"/>
  <c r="B52" i="14"/>
  <c r="B51" i="14"/>
  <c r="B50" i="14"/>
  <c r="B48" i="14"/>
  <c r="B47" i="14"/>
  <c r="B45" i="14"/>
  <c r="B44" i="14"/>
  <c r="B43" i="14"/>
  <c r="B42" i="14"/>
  <c r="B40" i="14"/>
  <c r="B39" i="14"/>
  <c r="B38" i="14"/>
  <c r="B37" i="14"/>
  <c r="B36" i="14"/>
  <c r="B34" i="14"/>
  <c r="B35" i="14"/>
  <c r="B33" i="14"/>
  <c r="B32" i="14"/>
  <c r="B31" i="14"/>
  <c r="D52" i="10"/>
  <c r="D91" i="2"/>
  <c r="G93" i="2"/>
  <c r="E20" i="19"/>
  <c r="G8" i="19"/>
  <c r="D47" i="14"/>
  <c r="N14" i="10"/>
  <c r="D65" i="14"/>
  <c r="C65" i="14"/>
  <c r="F51" i="2"/>
  <c r="F93" i="2"/>
  <c r="D11" i="18"/>
  <c r="F20" i="2"/>
  <c r="C64" i="14"/>
  <c r="C63" i="14"/>
  <c r="N22" i="10"/>
  <c r="L22" i="10"/>
  <c r="N27" i="10"/>
  <c r="L27" i="10"/>
  <c r="F72" i="14"/>
  <c r="F73" i="14"/>
  <c r="G73" i="14" l="1"/>
  <c r="E76" i="14"/>
  <c r="E120" i="2"/>
  <c r="D125" i="2"/>
  <c r="D67" i="14"/>
  <c r="F67" i="14" s="1"/>
  <c r="G35" i="19"/>
  <c r="C34" i="14"/>
  <c r="L15" i="10"/>
  <c r="F104" i="2"/>
  <c r="F44" i="18"/>
  <c r="E138" i="2"/>
  <c r="E70" i="14"/>
  <c r="E14" i="11" s="1"/>
  <c r="E65" i="14" s="1"/>
  <c r="D121" i="2"/>
  <c r="D41" i="14"/>
  <c r="G104" i="2"/>
  <c r="C41" i="14"/>
  <c r="C12" i="2"/>
  <c r="C122" i="2" s="1"/>
  <c r="C137" i="2"/>
  <c r="C138" i="2" s="1"/>
  <c r="E17" i="11"/>
  <c r="F49" i="14"/>
  <c r="E125" i="2"/>
  <c r="G125" i="2" s="1"/>
  <c r="F51" i="14"/>
  <c r="G49" i="14"/>
  <c r="C120" i="2"/>
  <c r="C121" i="2"/>
  <c r="E40" i="14"/>
  <c r="G119" i="2"/>
  <c r="E11" i="18"/>
  <c r="F11" i="18" s="1"/>
  <c r="E47" i="14"/>
  <c r="F81" i="18"/>
  <c r="G41" i="2"/>
  <c r="G68" i="18"/>
  <c r="C118" i="2"/>
  <c r="C36" i="14" s="1"/>
  <c r="C131" i="2"/>
  <c r="C125" i="2"/>
  <c r="F136" i="2"/>
  <c r="G136" i="2"/>
  <c r="C50" i="14"/>
  <c r="C52" i="14" s="1"/>
  <c r="D131" i="2"/>
  <c r="G9" i="2"/>
  <c r="F119" i="2"/>
  <c r="F70" i="2"/>
  <c r="G54" i="14"/>
  <c r="F9" i="2"/>
  <c r="E31" i="14"/>
  <c r="G31" i="14" s="1"/>
  <c r="D93" i="18"/>
  <c r="D57" i="14" s="1"/>
  <c r="F41" i="2"/>
  <c r="F47" i="18"/>
  <c r="F133" i="2"/>
  <c r="F22" i="19"/>
  <c r="F126" i="2"/>
  <c r="D20" i="19"/>
  <c r="F20" i="19" s="1"/>
  <c r="F21" i="19"/>
  <c r="D138" i="2"/>
  <c r="F9" i="19"/>
  <c r="F63" i="2"/>
  <c r="F127" i="2"/>
  <c r="E12" i="2"/>
  <c r="D27" i="2"/>
  <c r="D34" i="14" s="1"/>
  <c r="F58" i="14"/>
  <c r="N25" i="10"/>
  <c r="L25" i="10"/>
  <c r="AE35" i="9"/>
  <c r="AE34" i="9" s="1"/>
  <c r="AE45" i="9"/>
  <c r="L26" i="10"/>
  <c r="N26" i="10"/>
  <c r="F6" i="3"/>
  <c r="F22" i="18"/>
  <c r="D51" i="18"/>
  <c r="D56" i="14" s="1"/>
  <c r="F23" i="19"/>
  <c r="E50" i="14"/>
  <c r="F75" i="2"/>
  <c r="G51" i="2"/>
  <c r="G134" i="2"/>
  <c r="F43" i="14"/>
  <c r="D32" i="14"/>
  <c r="D22" i="2"/>
  <c r="D33" i="14" s="1"/>
  <c r="F61" i="14"/>
  <c r="F68" i="18"/>
  <c r="D50" i="14"/>
  <c r="F26" i="19"/>
  <c r="G26" i="19"/>
  <c r="F35" i="19"/>
  <c r="G51" i="14"/>
  <c r="G135" i="2"/>
  <c r="F134" i="2"/>
  <c r="E56" i="14"/>
  <c r="G91" i="2"/>
  <c r="F91" i="2"/>
  <c r="F48" i="14"/>
  <c r="L29" i="10"/>
  <c r="N29" i="10"/>
  <c r="L30" i="10"/>
  <c r="N30" i="10"/>
  <c r="D120" i="2"/>
  <c r="L31" i="10"/>
  <c r="N31" i="10"/>
  <c r="F131" i="2"/>
  <c r="D118" i="2"/>
  <c r="F35" i="14"/>
  <c r="F54" i="14"/>
  <c r="E52" i="14" l="1"/>
  <c r="F98" i="2"/>
  <c r="E122" i="2"/>
  <c r="G120" i="2"/>
  <c r="G121" i="2"/>
  <c r="C22" i="2"/>
  <c r="C32" i="14"/>
  <c r="C33" i="14" s="1"/>
  <c r="F47" i="14"/>
  <c r="G47" i="14"/>
  <c r="F40" i="14"/>
  <c r="G40" i="14"/>
  <c r="G67" i="14"/>
  <c r="D38" i="19"/>
  <c r="F38" i="19" s="1"/>
  <c r="F125" i="2"/>
  <c r="G11" i="18"/>
  <c r="F65" i="14"/>
  <c r="C38" i="19"/>
  <c r="E34" i="14"/>
  <c r="F50" i="14"/>
  <c r="F27" i="2"/>
  <c r="F31" i="14"/>
  <c r="D122" i="2"/>
  <c r="G138" i="2"/>
  <c r="E22" i="2"/>
  <c r="G12" i="2"/>
  <c r="F12" i="2"/>
  <c r="E32" i="14"/>
  <c r="G32" i="14" s="1"/>
  <c r="F138" i="2"/>
  <c r="G137" i="2"/>
  <c r="F137" i="2"/>
  <c r="D79" i="2"/>
  <c r="F51" i="18"/>
  <c r="G27" i="2"/>
  <c r="G50" i="14"/>
  <c r="D52" i="14"/>
  <c r="U46" i="9"/>
  <c r="M46" i="9"/>
  <c r="Q46" i="9"/>
  <c r="Y46" i="9"/>
  <c r="F121" i="2"/>
  <c r="F56" i="14"/>
  <c r="G56" i="14"/>
  <c r="F93" i="18"/>
  <c r="E57" i="14"/>
  <c r="G93" i="18"/>
  <c r="F118" i="2"/>
  <c r="D36" i="14"/>
  <c r="F36" i="14" s="1"/>
  <c r="L35" i="10"/>
  <c r="N35" i="10"/>
  <c r="F120" i="2"/>
  <c r="E41" i="14"/>
  <c r="L33" i="10"/>
  <c r="N33" i="10"/>
  <c r="L34" i="10"/>
  <c r="N34" i="10"/>
  <c r="F52" i="14" l="1"/>
  <c r="C79" i="2"/>
  <c r="C110" i="2" s="1"/>
  <c r="C9" i="18" s="1"/>
  <c r="G34" i="14"/>
  <c r="F34" i="14"/>
  <c r="F41" i="14"/>
  <c r="G41" i="14"/>
  <c r="G38" i="19"/>
  <c r="D37" i="14"/>
  <c r="D110" i="2"/>
  <c r="E79" i="2"/>
  <c r="G122" i="2"/>
  <c r="F22" i="2"/>
  <c r="G22" i="2"/>
  <c r="E33" i="14"/>
  <c r="G33" i="14" s="1"/>
  <c r="F32" i="14"/>
  <c r="D124" i="2"/>
  <c r="D129" i="2" s="1"/>
  <c r="D38" i="14" s="1"/>
  <c r="D39" i="14" s="1"/>
  <c r="F122" i="2"/>
  <c r="G52" i="14"/>
  <c r="G57" i="14"/>
  <c r="F57" i="14"/>
  <c r="E110" i="2" l="1"/>
  <c r="E113" i="2" s="1"/>
  <c r="E9" i="11" s="1"/>
  <c r="C15" i="18"/>
  <c r="C25" i="18" s="1"/>
  <c r="C124" i="2"/>
  <c r="C129" i="2" s="1"/>
  <c r="C38" i="14" s="1"/>
  <c r="C37" i="14"/>
  <c r="C42" i="14"/>
  <c r="C44" i="14" s="1"/>
  <c r="C113" i="2"/>
  <c r="C18" i="19" s="1"/>
  <c r="D42" i="14"/>
  <c r="D9" i="18"/>
  <c r="D15" i="18" s="1"/>
  <c r="D25" i="18" s="1"/>
  <c r="E18" i="19"/>
  <c r="E115" i="2"/>
  <c r="E37" i="14"/>
  <c r="G37" i="14" s="1"/>
  <c r="E124" i="2"/>
  <c r="F124" i="2" s="1"/>
  <c r="F79" i="2"/>
  <c r="G79" i="2"/>
  <c r="D45" i="14"/>
  <c r="F33" i="14"/>
  <c r="D113" i="2"/>
  <c r="F110" i="2"/>
  <c r="C114" i="2"/>
  <c r="G110" i="2" l="1"/>
  <c r="E42" i="14"/>
  <c r="C27" i="18"/>
  <c r="C115" i="2"/>
  <c r="F37" i="14"/>
  <c r="G124" i="2"/>
  <c r="E129" i="2"/>
  <c r="D27" i="18"/>
  <c r="D44" i="14"/>
  <c r="D76" i="14" s="1"/>
  <c r="D115" i="2"/>
  <c r="D114" i="2"/>
  <c r="E44" i="14"/>
  <c r="E10" i="11" s="1"/>
  <c r="E114" i="2"/>
  <c r="E9" i="18" s="1"/>
  <c r="G113" i="2"/>
  <c r="F113" i="2"/>
  <c r="G18" i="19"/>
  <c r="F18" i="19"/>
  <c r="F42" i="14"/>
  <c r="G42" i="14"/>
  <c r="C97" i="18" l="1"/>
  <c r="C98" i="18"/>
  <c r="C55" i="14"/>
  <c r="C59" i="14" s="1"/>
  <c r="D97" i="18"/>
  <c r="D69" i="14" s="1"/>
  <c r="D68" i="14" s="1"/>
  <c r="D55" i="14"/>
  <c r="D98" i="18"/>
  <c r="E38" i="14"/>
  <c r="E13" i="11" s="1"/>
  <c r="G129" i="2"/>
  <c r="F129" i="2"/>
  <c r="E15" i="18"/>
  <c r="E25" i="18" s="1"/>
  <c r="E27" i="18" s="1"/>
  <c r="E97" i="18" s="1"/>
  <c r="F9" i="18"/>
  <c r="F114" i="2"/>
  <c r="G44" i="14"/>
  <c r="E63" i="14"/>
  <c r="F44" i="14"/>
  <c r="E64" i="14"/>
  <c r="E45" i="14"/>
  <c r="F45" i="14" s="1"/>
  <c r="E39" i="14"/>
  <c r="F115" i="2"/>
  <c r="D59" i="14" l="1"/>
  <c r="D70" i="14"/>
  <c r="D63" i="14" s="1"/>
  <c r="F63" i="14" s="1"/>
  <c r="G68" i="14"/>
  <c r="F68" i="14"/>
  <c r="E98" i="18"/>
  <c r="F38" i="14"/>
  <c r="G38" i="14"/>
  <c r="G39" i="14"/>
  <c r="F39" i="14"/>
  <c r="G9" i="18"/>
  <c r="F70" i="14" l="1"/>
  <c r="G70" i="14"/>
  <c r="G63" i="14"/>
  <c r="G76" i="14"/>
  <c r="F76" i="14"/>
  <c r="D64" i="14"/>
  <c r="F15" i="18"/>
  <c r="G15" i="18"/>
  <c r="G64" i="14" l="1"/>
  <c r="F64" i="14"/>
  <c r="G25" i="18"/>
  <c r="F98" i="18"/>
  <c r="F25" i="18"/>
  <c r="E55" i="14" l="1"/>
  <c r="F27" i="18"/>
  <c r="G27" i="18"/>
  <c r="E59" i="14"/>
  <c r="G97" i="18"/>
  <c r="F97" i="18"/>
  <c r="G59" i="14" l="1"/>
  <c r="F59" i="14"/>
  <c r="E69" i="14"/>
  <c r="F55" i="14"/>
  <c r="G55" i="14"/>
  <c r="G69" i="14" l="1"/>
  <c r="F69" i="14"/>
  <c r="AF36" i="9"/>
  <c r="AF38" i="9"/>
  <c r="AF42" i="9"/>
  <c r="AF40" i="9"/>
  <c r="AF35" i="9"/>
  <c r="AF41" i="9"/>
  <c r="AF37" i="9"/>
  <c r="AF45" i="9"/>
  <c r="AF39" i="9"/>
  <c r="AF34" i="9" l="1"/>
</calcChain>
</file>

<file path=xl/comments1.xml><?xml version="1.0" encoding="utf-8"?>
<comments xmlns="http://schemas.openxmlformats.org/spreadsheetml/2006/main">
  <authors>
    <author>user</author>
  </authors>
  <commentList>
    <comment ref="C5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-2947</t>
        </r>
      </text>
    </comment>
    <comment ref="C7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6"/>
            <color indexed="81"/>
            <rFont val="Tahoma"/>
            <family val="2"/>
            <charset val="204"/>
          </rPr>
          <t>8501,9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F15" authorId="0">
      <text>
        <r>
          <rPr>
            <b/>
            <sz val="14"/>
            <color indexed="81"/>
            <rFont val="Tahoma"/>
            <family val="2"/>
            <charset val="204"/>
          </rPr>
          <t>15</t>
        </r>
      </text>
    </comment>
    <comment ref="H15" authorId="0">
      <text>
        <r>
          <rPr>
            <b/>
            <sz val="14"/>
            <color indexed="81"/>
            <rFont val="Tahoma"/>
            <family val="2"/>
            <charset val="204"/>
          </rPr>
          <t>15</t>
        </r>
      </text>
    </comment>
    <comment ref="F16" authorId="0">
      <text>
        <r>
          <rPr>
            <b/>
            <sz val="14"/>
            <color indexed="81"/>
            <rFont val="Tahoma"/>
            <family val="2"/>
            <charset val="204"/>
          </rPr>
          <t>17</t>
        </r>
      </text>
    </comment>
    <comment ref="H16" authorId="0">
      <text>
        <r>
          <rPr>
            <b/>
            <sz val="14"/>
            <color indexed="81"/>
            <rFont val="Tahoma"/>
            <family val="2"/>
            <charset val="204"/>
          </rPr>
          <t>17</t>
        </r>
      </text>
    </comment>
    <comment ref="B22" authorId="0">
      <text>
        <r>
          <rPr>
            <b/>
            <sz val="14"/>
            <color indexed="81"/>
            <rFont val="Tahoma"/>
            <family val="2"/>
            <charset val="204"/>
          </rPr>
          <t>2553</t>
        </r>
      </text>
    </comment>
    <comment ref="B23" authorId="0">
      <text>
        <r>
          <rPr>
            <b/>
            <sz val="14"/>
            <color indexed="81"/>
            <rFont val="Tahoma"/>
            <family val="2"/>
            <charset val="204"/>
          </rPr>
          <t xml:space="preserve">88
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  <comment ref="B26" authorId="0">
      <text>
        <r>
          <rPr>
            <b/>
            <sz val="14"/>
            <color indexed="81"/>
            <rFont val="Tahoma"/>
            <family val="2"/>
            <charset val="204"/>
          </rPr>
          <t xml:space="preserve">3111
</t>
        </r>
      </text>
    </comment>
    <comment ref="B27" authorId="0">
      <text>
        <r>
          <rPr>
            <b/>
            <sz val="14"/>
            <color indexed="81"/>
            <rFont val="Tahoma"/>
            <family val="2"/>
            <charset val="204"/>
          </rPr>
          <t xml:space="preserve">103
</t>
        </r>
      </text>
    </comment>
    <comment ref="B30" authorId="0">
      <text>
        <r>
          <rPr>
            <b/>
            <sz val="14"/>
            <color indexed="81"/>
            <rFont val="Tahoma"/>
            <family val="2"/>
            <charset val="204"/>
          </rPr>
          <t xml:space="preserve">4307
</t>
        </r>
      </text>
    </comment>
    <comment ref="B31" authorId="0">
      <text>
        <r>
          <rPr>
            <b/>
            <sz val="14"/>
            <color indexed="81"/>
            <rFont val="Tahoma"/>
            <family val="2"/>
            <charset val="204"/>
          </rPr>
          <t>3265</t>
        </r>
      </text>
    </comment>
    <comment ref="B34" authorId="0">
      <text>
        <r>
          <rPr>
            <sz val="14"/>
            <color indexed="81"/>
            <rFont val="Tahoma"/>
            <family val="2"/>
            <charset val="204"/>
          </rPr>
          <t>6460</t>
        </r>
      </text>
    </comment>
    <comment ref="B35" authorId="0">
      <text>
        <r>
          <rPr>
            <b/>
            <sz val="14"/>
            <color indexed="81"/>
            <rFont val="Tahoma"/>
            <family val="2"/>
            <charset val="204"/>
          </rPr>
          <t>4898</t>
        </r>
      </text>
    </comment>
  </commentList>
</comments>
</file>

<file path=xl/sharedStrings.xml><?xml version="1.0" encoding="utf-8"?>
<sst xmlns="http://schemas.openxmlformats.org/spreadsheetml/2006/main" count="737" uniqueCount="571">
  <si>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</si>
  <si>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</si>
  <si>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</si>
  <si>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</si>
  <si>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</si>
  <si>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</si>
  <si>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</si>
  <si>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</si>
  <si>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</si>
  <si>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</si>
  <si>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</si>
  <si>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</si>
  <si>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</si>
  <si>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</si>
  <si>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</si>
  <si>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</si>
  <si>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</si>
  <si>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</si>
  <si>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</si>
  <si>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</si>
  <si>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</si>
  <si>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</si>
  <si>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</si>
  <si>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</si>
  <si>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</si>
  <si>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</si>
  <si>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</si>
  <si>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</si>
  <si>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</si>
  <si>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</si>
  <si>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</si>
  <si>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</si>
  <si>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</si>
  <si>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</si>
  <si>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на початок періоду</t>
  </si>
  <si>
    <t>Чистий грошовий потік</t>
  </si>
  <si>
    <t>Забезпечення</t>
  </si>
  <si>
    <t>х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</si>
  <si>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</si>
  <si>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</si>
  <si>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</si>
  <si>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</si>
  <si>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</si>
  <si>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</si>
  <si>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</si>
  <si>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</si>
  <si>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</si>
  <si>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</si>
  <si>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</si>
  <si>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</si>
  <si>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</si>
  <si>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</si>
  <si>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</si>
  <si>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</si>
  <si>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</si>
  <si>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</si>
  <si>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</si>
  <si>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</si>
  <si>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</si>
  <si>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</si>
  <si>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</si>
  <si>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</si>
  <si>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</si>
  <si>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</si>
  <si>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</si>
  <si>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</si>
  <si>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</si>
  <si>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</si>
  <si>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</si>
  <si>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</si>
  <si>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</si>
  <si>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</si>
  <si>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</si>
  <si>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</si>
  <si>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</si>
  <si>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</si>
  <si>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</si>
  <si>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</si>
  <si>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</si>
  <si>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</si>
  <si>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</si>
  <si>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</si>
  <si>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</si>
  <si>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</si>
  <si>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</si>
  <si>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</si>
  <si>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</si>
  <si>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</si>
  <si>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Бюджетне фінансування</t>
  </si>
  <si>
    <t>інші платежі (розшифрувати)</t>
  </si>
  <si>
    <t>Дата видачі / погашення (графік)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</si>
  <si>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</si>
  <si>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</si>
  <si>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</si>
  <si>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</si>
  <si>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</si>
  <si>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</si>
  <si>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</si>
  <si>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</si>
  <si>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</si>
  <si>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</si>
  <si>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</si>
  <si>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&gt; 0</t>
  </si>
  <si>
    <t xml:space="preserve">         (ініціали, прізвище)    </t>
  </si>
  <si>
    <t>у тому числі:</t>
  </si>
  <si>
    <t>рентна плата за транспортування</t>
  </si>
  <si>
    <t>Середньооблікова кількість штатних працівників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</si>
  <si>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</si>
  <si>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</si>
  <si>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</si>
  <si>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</si>
  <si>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</si>
  <si>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</si>
  <si>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</si>
  <si>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</si>
  <si>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</si>
  <si>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</si>
  <si>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</si>
  <si>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</si>
  <si>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</si>
  <si>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</si>
  <si>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</si>
  <si>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</si>
  <si>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</si>
  <si>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інші витрати (розшифрувати)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</si>
  <si>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</si>
  <si>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</si>
  <si>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</si>
  <si>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</si>
  <si>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</si>
  <si>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</si>
  <si>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</si>
  <si>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</si>
  <si>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</si>
  <si>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</si>
  <si>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</si>
  <si>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</si>
  <si>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</si>
  <si>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Код за ЄДРПОУ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</si>
  <si>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</si>
  <si>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</si>
  <si>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</si>
  <si>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</si>
  <si>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</si>
  <si>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</si>
  <si>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</si>
  <si>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</si>
  <si>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</si>
  <si>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</si>
  <si>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</si>
  <si>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</si>
  <si>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</si>
  <si>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</si>
  <si>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</si>
  <si>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</si>
  <si>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</si>
  <si>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</si>
  <si>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</si>
  <si>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</si>
  <si>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</si>
  <si>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</si>
  <si>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</si>
  <si>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</si>
  <si>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</si>
  <si>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</si>
  <si>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</si>
  <si>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</si>
  <si>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</si>
  <si>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</si>
  <si>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</si>
  <si>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</si>
  <si>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</si>
  <si>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</si>
  <si>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</si>
  <si>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</si>
  <si>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</si>
  <si>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</si>
  <si>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</si>
  <si>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</si>
  <si>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</si>
  <si>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</si>
  <si>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</si>
  <si>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</si>
  <si>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</si>
  <si>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</si>
  <si>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</si>
  <si>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</si>
  <si>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</si>
  <si>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</si>
  <si>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</si>
  <si>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</si>
  <si>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</si>
  <si>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</si>
  <si>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</si>
  <si>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</si>
  <si>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</si>
  <si>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</si>
  <si>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</si>
  <si>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</si>
  <si>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</si>
  <si>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</si>
  <si>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</si>
  <si>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</si>
  <si>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</si>
  <si>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</si>
  <si>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</si>
  <si>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</si>
  <si>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</si>
  <si>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</si>
  <si>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</si>
  <si>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</si>
  <si>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</si>
  <si>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</si>
  <si>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</si>
  <si>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</si>
  <si>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>VI. Звіт про фінансовий стан</t>
  </si>
  <si>
    <t>V. Коефіцієнтний аналіз</t>
  </si>
  <si>
    <t>8. Джерела капітальних інвестицій</t>
  </si>
  <si>
    <t>Інші операційні доходи (розшифрувати), у тому числі: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</si>
  <si>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</si>
  <si>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</si>
  <si>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</si>
  <si>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</si>
  <si>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</si>
  <si>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</si>
  <si>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Таблиця 1</t>
  </si>
  <si>
    <t>Таблиця 2</t>
  </si>
  <si>
    <t>Таблиця 3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</si>
  <si>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</si>
  <si>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</si>
  <si>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</si>
  <si>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</si>
  <si>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</si>
  <si>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</si>
  <si>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</si>
  <si>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</si>
  <si>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Елементи операційних витрат</t>
  </si>
  <si>
    <t>тис. гривень (без ПДВ)</t>
  </si>
  <si>
    <t>Факт</t>
  </si>
  <si>
    <t>Додаток 3</t>
  </si>
  <si>
    <t>ЗВІТ</t>
  </si>
  <si>
    <t>Продовження додатка 3</t>
  </si>
  <si>
    <t>План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</si>
  <si>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</si>
  <si>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</si>
  <si>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Заборгованість за кредитами на початок звітного періоду</t>
  </si>
  <si>
    <t>Отримано залучених коштів за звітний період</t>
  </si>
  <si>
    <t>план</t>
  </si>
  <si>
    <t>факт</t>
  </si>
  <si>
    <t>Повернено залучених коштів  за звітний період</t>
  </si>
  <si>
    <t>Заборгованість на кінець звітного періоду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</si>
  <si>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</si>
  <si>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</si>
  <si>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</si>
  <si>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</si>
  <si>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</si>
  <si>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</si>
  <si>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</si>
  <si>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>Сплата інших податків, зборів, обов'язкових платежів до державного та місцевих бюджетів</t>
  </si>
  <si>
    <t>Коди</t>
  </si>
  <si>
    <t>Таблиця 6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</si>
  <si>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</si>
  <si>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</si>
  <si>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</si>
  <si>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 xml:space="preserve">план </t>
  </si>
  <si>
    <t>Валовий прибуток/збиток</t>
  </si>
  <si>
    <t>Усього виплат на користь держави</t>
  </si>
  <si>
    <t>Усього активи</t>
  </si>
  <si>
    <t>Усього зобов'язання і забезпечення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</si>
  <si>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</si>
  <si>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</si>
  <si>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</si>
  <si>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Доходи і витрати (деталізація)</t>
  </si>
  <si>
    <t xml:space="preserve">пояснення та обґрунтування відхилення від запланованого рівня доходів/витрат                               </t>
  </si>
  <si>
    <t>відхилення,  +/–</t>
  </si>
  <si>
    <t>виконання, %</t>
  </si>
  <si>
    <t>Доходи і витрати (узагальнені показники)</t>
  </si>
  <si>
    <t>Інші операційні доходи/витрати
(рядок 1030 - рядок 1080)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</si>
  <si>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</si>
  <si>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</si>
  <si>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діяльності, рядок 1100</t>
  </si>
  <si>
    <t>плюс амортизація, рядок 1530</t>
  </si>
  <si>
    <t>мінус операційні доходи від курсових різниць, рядок 1031</t>
  </si>
  <si>
    <t>плюс операційні витрати від курсових різниць, рядок 1084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</si>
  <si>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</si>
  <si>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</si>
  <si>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</si>
  <si>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 xml:space="preserve">Надходження </t>
  </si>
  <si>
    <t>Витрати</t>
  </si>
  <si>
    <t>Перерахування коштів державі як власнику</t>
  </si>
  <si>
    <t xml:space="preserve">вплив зміни валютних курсів на залишок коштів </t>
  </si>
  <si>
    <t>Продовження  таблиці 6</t>
  </si>
  <si>
    <t>Відхилення,  +/–</t>
  </si>
  <si>
    <t>Виконання, %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</si>
  <si>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</si>
  <si>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</si>
  <si>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</si>
  <si>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</si>
  <si>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</si>
  <si>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</si>
  <si>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адміністративно-управлінський персонал</t>
  </si>
  <si>
    <t>директор</t>
  </si>
  <si>
    <t>працівники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</si>
  <si>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</si>
  <si>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</si>
  <si>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>У тому числі за їх видами</t>
  </si>
  <si>
    <t>освоєння капітальних вкладень</t>
  </si>
  <si>
    <t>власні кошти</t>
  </si>
  <si>
    <t>кредитні кошти</t>
  </si>
  <si>
    <t>інші джерела (зазначити джерело)</t>
  </si>
  <si>
    <t>усього на рік</t>
  </si>
  <si>
    <t>фінансування капітальних інвестицій (оплата грошовими коштами), усього</t>
  </si>
  <si>
    <t xml:space="preserve">у тому числі </t>
  </si>
  <si>
    <t>Власні кошти (розшифрувати)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</si>
  <si>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</si>
  <si>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</si>
  <si>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</si>
  <si>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>Зміна ціни одиниці  (вартості продукції/     наданих послуг)</t>
  </si>
  <si>
    <t>ціна одиниці     (вартість  продукції/     наданих послуг), гривень</t>
  </si>
  <si>
    <t>кількість продукції/             наданих послуг, одиниця виміру</t>
  </si>
  <si>
    <t>чистий дохід  від реалізації продукції (товарів, робіт, послуг),     тис. гривень</t>
  </si>
  <si>
    <t>2120/2130</t>
  </si>
  <si>
    <t>Грошові кошти</t>
  </si>
  <si>
    <t>Примітки</t>
  </si>
  <si>
    <t>Плановий рік, усього</t>
  </si>
  <si>
    <t>План звітного періоду</t>
  </si>
  <si>
    <t>Факт звітного періоду</t>
  </si>
  <si>
    <t xml:space="preserve">(ініціали, прізвище)    </t>
  </si>
  <si>
    <t>Одиниця виміру, тис. гривень</t>
  </si>
  <si>
    <t>мінус/плюс значні нетипові операційні доходи/витрати (розшифрувати)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</si>
  <si>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</si>
  <si>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</si>
  <si>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</si>
  <si>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Ковенанти/обмежувальні коефіцієнти</t>
  </si>
  <si>
    <t>Коефіцієнт відношення боргу до EBITDA
(довгострокові зобов'язання, рядок 6040 + поточні зобов'язання,                                                рядок 6050 / EBITDA, рядок 1410)</t>
  </si>
  <si>
    <t xml:space="preserve">Найменування об’єкта </t>
  </si>
  <si>
    <t>Інформація щодо проектно-кошторисної документації (стан розроблення, затвердження, у разі затвердження зазначити орган, яким затверджено, та відповідний документ)</t>
  </si>
  <si>
    <t>Документ, яким затверджений титул будови, із зазначенням органу, який його погодив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</si>
  <si>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</si>
  <si>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</si>
  <si>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</si>
  <si>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</si>
  <si>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</si>
  <si>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</si>
  <si>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</si>
  <si>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</si>
  <si>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</si>
  <si>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 xml:space="preserve">У разі збільшення витрат  на оплату праці в плановому році порівняно до запланованих та порівняно з попереднім роком обов'язково надаються відповідні обґрунтування. </t>
  </si>
  <si>
    <t>Податок на додану вартість нарахований/до відшкодування                            (з мінусом)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</si>
  <si>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</si>
  <si>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</si>
  <si>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</si>
  <si>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</si>
  <si>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Звітний період</t>
  </si>
  <si>
    <t>(І квартал, півріччя, 9 місяців, рік)</t>
  </si>
  <si>
    <t>Минулий рік (аналогічний період)</t>
  </si>
  <si>
    <t>Відрахування частини чистого прибутку</t>
  </si>
  <si>
    <t xml:space="preserve">Керівник </t>
  </si>
  <si>
    <t xml:space="preserve">Усього виплат 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</si>
  <si>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</si>
  <si>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15 % чистого прибутку до загального фонду міського бюджету</t>
  </si>
  <si>
    <t xml:space="preserve">     (ініціали, прізвище)    </t>
  </si>
  <si>
    <t>Коефіцієнт відношення капітальних інвестицій до чистого доходу (виручки) від реалізації продукції (товарів, робіт, послуг) (рядок 4000 / рядок 1000)</t>
  </si>
  <si>
    <r>
      <t>у тому числі:</t>
    </r>
    <r>
      <rPr>
        <i/>
        <sz val="16"/>
        <rFont val="Times New Roman"/>
        <family val="1"/>
        <charset val="204"/>
      </rPr>
      <t xml:space="preserve"> </t>
    </r>
  </si>
  <si>
    <t>Фонд оплати праці, тис. гривень,  у тому числі:</t>
  </si>
  <si>
    <t>Плановий  період</t>
  </si>
  <si>
    <t>відхи-лення,  +/–</t>
  </si>
  <si>
    <t>вико-нання, %</t>
  </si>
  <si>
    <t>Рік початку        і закінчення будів-
ництва</t>
  </si>
  <si>
    <t>Незавер-
шене будівництво на початок планового року</t>
  </si>
  <si>
    <t xml:space="preserve">      2. Перелік відокремлених підрозділів підприємства, які включені до консолідованого (зведеного) фінансового плану</t>
  </si>
  <si>
    <t>Найменування відокремленого підрозділу підприємства</t>
  </si>
  <si>
    <t xml:space="preserve"> </t>
  </si>
  <si>
    <t>Таблиця І. Формування фінансових результатів</t>
  </si>
  <si>
    <t>Таблиця IІ. Розрахунки з бюджетом</t>
  </si>
  <si>
    <t>Таблиця ІІІ. Рух грошових коштів</t>
  </si>
  <si>
    <t xml:space="preserve">Таблиця IV. Капітальні інвестиції </t>
  </si>
  <si>
    <t>Таблиця V. Коефіцієнтний аналіз</t>
  </si>
  <si>
    <t xml:space="preserve">      1. Дані про підприємство, персонал та фонд оплати праці</t>
  </si>
  <si>
    <t>ПРО ВИКОНАННЯ ФІНАНСОВОГО ПЛАНУ ПІДПРИЄМСТВА</t>
  </si>
  <si>
    <r>
      <t xml:space="preserve">Орган державного управління  </t>
    </r>
    <r>
      <rPr>
        <b/>
        <i/>
        <sz val="18"/>
        <rFont val="Times New Roman"/>
        <family val="1"/>
        <charset val="204"/>
      </rPr>
      <t xml:space="preserve"> </t>
    </r>
  </si>
  <si>
    <t xml:space="preserve">Директор 
фінансово-економічного департаменту 
Дніпропетровської міської ради                                                                                                                                   І. П. Дробітько
</t>
  </si>
  <si>
    <t>відхи-
лення,  +/–</t>
  </si>
  <si>
    <t>Минулий рік (анало-
гічний період)</t>
  </si>
  <si>
    <t xml:space="preserve">Директор 
фінансово-економічного департаменту 
Дніпропетровської міської ради                                                                                                                       І. П. Дробітько
</t>
  </si>
  <si>
    <t xml:space="preserve">Директор 
фінансово-економічного департаменту 
Дніпропетровської міської ради                                                                                                              І. П. Дробітько
   </t>
  </si>
  <si>
    <t xml:space="preserve">Директор 
фінансово-економічного департаменту 
Дніпропетровської міської ради                                                                                                   І. П. Дробітько
   </t>
  </si>
  <si>
    <t xml:space="preserve">Директор 
фінансово-економічного департаменту 
Дніпропетровської міської ради                                                                                                                                            І. П. Дробітько
   </t>
  </si>
  <si>
    <t>Усього доходів (рядок 1000 + рядок 1030 + рядок 1110 + рядок 1120 + рядок 1150)</t>
  </si>
  <si>
    <t>Усього витрат (рядок 1010 + рядок 1040 + рядок 1070 + рядок 1080 + рядок 1130 + рядок 1140 + рядок 1160 + рядок 1180 + рядок 1190)</t>
  </si>
  <si>
    <t xml:space="preserve">                                                 (посада)</t>
  </si>
  <si>
    <t xml:space="preserve">                                                (посада)</t>
  </si>
  <si>
    <t xml:space="preserve">                                               (посада)</t>
  </si>
  <si>
    <t xml:space="preserve">                                        (посада)</t>
  </si>
  <si>
    <t xml:space="preserve">                                                        (посада)</t>
  </si>
  <si>
    <t xml:space="preserve">Комунальне підприємство </t>
  </si>
  <si>
    <t>м. Дніпро</t>
  </si>
  <si>
    <t>Діяльність у сфері інжинірингу, геології та геодезії, надання послуг технічного консультування в цих сферах</t>
  </si>
  <si>
    <t>комунальна власність</t>
  </si>
  <si>
    <t>49000, м. Дніпро, просп. Дмитра Яворницького, б. 75</t>
  </si>
  <si>
    <t>Головаха Т.А.</t>
  </si>
  <si>
    <t>71.12</t>
  </si>
  <si>
    <t xml:space="preserve">Діяльність у сфері інжинірингу, геології та геодезії, надання послуг технічного консультування в цих сферах    </t>
  </si>
  <si>
    <t>Послуги з енергетичного обстеження  (енергоаудит або експрес-аудит) обектів державної, комунальної та приватної власності</t>
  </si>
  <si>
    <t>послуги інших сторонніх організацій (в т.ч. кредиторська заборгованість)</t>
  </si>
  <si>
    <t>послуги банка</t>
  </si>
  <si>
    <t>послуги сторонніх організацій</t>
  </si>
  <si>
    <t>дохід в сумі амортизації, нарахованої на вартість ОФ, придбаних за бюджетні кошти</t>
  </si>
  <si>
    <t>проценти банка</t>
  </si>
  <si>
    <t>1150/1</t>
  </si>
  <si>
    <t>1150/2</t>
  </si>
  <si>
    <t>1150/2/1</t>
  </si>
  <si>
    <t>1150/2/2</t>
  </si>
  <si>
    <t>1160/1</t>
  </si>
  <si>
    <t>1160/2</t>
  </si>
  <si>
    <t>1160/3</t>
  </si>
  <si>
    <t>Теплова санація бюджетних установ м. Дніпропетровська</t>
  </si>
  <si>
    <t>1160/4</t>
  </si>
  <si>
    <t>Погашення та обслуговування кредиту Європейського банку Реконструкції та Розвитку</t>
  </si>
  <si>
    <t>1160/5</t>
  </si>
  <si>
    <t xml:space="preserve">Комісійні за зобов’язання за ставкою 0,5% річних на ту частину кредиту, яка на той момент залишається невиплаченою позичальнику та не скасованою  </t>
  </si>
  <si>
    <t>1160/5/1</t>
  </si>
  <si>
    <t>Забезпечення реалізації пілотного проекту "Підвищення енергоефективності у бюджетних установах м. Дніпропетровська із впровадженням механізму енергетичного перфоманс-контракту"</t>
  </si>
  <si>
    <t>1160/7</t>
  </si>
  <si>
    <t>Упровадження технологій, які передбачають використання твердопаливних котлів у бюджетних закладах освіти м. Дніпропетровська (реконструкція)</t>
  </si>
  <si>
    <t>1160/8</t>
  </si>
  <si>
    <t xml:space="preserve">Витрати, пов'язані з обслуговуванням кредиту КП "ДМЕСКО" ДМР для забезпечення реалізації Пілотного проекту "Підвищення енергоефективності у бюджетних установах м. Дніпропетровська </t>
  </si>
  <si>
    <t>1160/9</t>
  </si>
  <si>
    <t>військовий збір</t>
  </si>
  <si>
    <t>2147/1</t>
  </si>
  <si>
    <t>кредиторська заборгованість</t>
  </si>
  <si>
    <t>3060/1</t>
  </si>
  <si>
    <t>3060/2</t>
  </si>
  <si>
    <t>3050/1</t>
  </si>
  <si>
    <t>внески органів місцевого самоврядування до статутного капіталу</t>
  </si>
  <si>
    <t>3480/1</t>
  </si>
  <si>
    <t>Розробка Технікоекономічних обгрунтувань для залучення інвестицій Європейського Інвестиційного Банку</t>
  </si>
  <si>
    <t>3570/1</t>
  </si>
  <si>
    <t>виплата заробітної плати персоналу (у тому числі кредиторська заборгованість)</t>
  </si>
  <si>
    <t>3570/2</t>
  </si>
  <si>
    <t>сплата єдиного внеску на загальнообовязкове державне соціальне страхування (у тому числі кредиторська заборгованість)</t>
  </si>
  <si>
    <t>3570/3</t>
  </si>
  <si>
    <t>придбання матеріалів</t>
  </si>
  <si>
    <t>3570/4</t>
  </si>
  <si>
    <t>3570/5</t>
  </si>
  <si>
    <t>3570/6</t>
  </si>
  <si>
    <t>3570/7</t>
  </si>
  <si>
    <t>3570/8</t>
  </si>
  <si>
    <t>3570/9</t>
  </si>
  <si>
    <t>3570/10</t>
  </si>
  <si>
    <t>3570/11</t>
  </si>
  <si>
    <t>Т.А. Головаха</t>
  </si>
  <si>
    <t>лікарняні за рахунок підприємства</t>
  </si>
  <si>
    <t>1085/2</t>
  </si>
  <si>
    <t>відрах.на соціальні заходи з лікарн.</t>
  </si>
  <si>
    <t>1085/3</t>
  </si>
  <si>
    <t xml:space="preserve">Адміністративна послуга у сфері економіки (інші організаційні заходи з енергозбереження), а саме: проведення обстеження бюджетних установ (закладів освіти) </t>
  </si>
  <si>
    <t>Послуга з управління обчислювальними засобами, що пов’язані з обслуговуванням "Муніципальної системи моніторингу споживання енергоресурсів" в бюджетних установах та організаціях 
м. Дніпропетровська</t>
  </si>
  <si>
    <t>штрафи, пені</t>
  </si>
  <si>
    <t>1085/1</t>
  </si>
  <si>
    <t>1062/1</t>
  </si>
  <si>
    <t>1062/2</t>
  </si>
  <si>
    <t>3270/1</t>
  </si>
  <si>
    <t>3270/2</t>
  </si>
  <si>
    <t>списання просроченої кредиторської заборгованості</t>
  </si>
  <si>
    <t>КОМУНАЛЬНЕ ПІДПРИЄМСТВО "ДНІПРОВСЬКА МУНІЦИПАЛЬНА ЕНЕРГОСЕРВІСНА КОМПАНІЯ" ДНІПРОВСЬКОЇ МІСЬКОЇ РАДИ</t>
  </si>
  <si>
    <t>1054/1</t>
  </si>
  <si>
    <t>1054/2</t>
  </si>
  <si>
    <t>поверка КВП</t>
  </si>
  <si>
    <t xml:space="preserve">інші організаційно-технічні послуги </t>
  </si>
  <si>
    <r>
      <t xml:space="preserve">      Загальна інформація про підприємство (резюме) </t>
    </r>
    <r>
      <rPr>
        <u/>
        <sz val="16"/>
        <rFont val="Times New Roman"/>
        <family val="1"/>
        <charset val="204"/>
      </rPr>
      <t>Комунальне підприємство «Дніпровська муніципальна енергосервісна компанія» Дніпровської міської ради  є комунальним унітарним комерційним підприємством та правонаступником міського комунального підприємства „Дніпропетровська муніципальна енергосервісна компанія", яке було створено відповідно рішення Дніпропетровської міської ради від 27.09.2006 № 21/4 та зареєстровано виконкомом Дніпропетровської міської ради 17.11.2006, запис про державну реєстрацію № 12241020000031566.
 Власником Підприємства є територіальна громада міста Дніпра в особі Дніпровської міської ради, ідентифікаційний код - 26510514, місце знаходження: 49000, м. Дніпро, проспект Дмитра Яворницького, буд.75.</t>
    </r>
  </si>
  <si>
    <t>Придбання орг.техніки</t>
  </si>
  <si>
    <t>Придбання нематеріальних активів, в.т.ч.</t>
  </si>
  <si>
    <t>Комунальне підприємство "Дніпровська муніципальна енергосервісна компанія" Дніпровської міської ради</t>
  </si>
  <si>
    <t>3290/1</t>
  </si>
  <si>
    <t xml:space="preserve">придбання програмного забезпечення </t>
  </si>
  <si>
    <t>3310/1</t>
  </si>
  <si>
    <t>Придбання комплектуючих до оргтехніки</t>
  </si>
  <si>
    <t>(067)4267607</t>
  </si>
  <si>
    <t>1000/1</t>
  </si>
  <si>
    <t>1000/2</t>
  </si>
  <si>
    <t>Керівник           Директор</t>
  </si>
  <si>
    <t>Керівник                         Директор</t>
  </si>
  <si>
    <t>Керівник                      Директор</t>
  </si>
  <si>
    <t>Керівник             Директор</t>
  </si>
  <si>
    <t>Керівник                     Директор</t>
  </si>
  <si>
    <t>Керівник                                     Директор</t>
  </si>
  <si>
    <t>Коефіцієнт рентабельності активів
(чистий фінансовий результат, рядок 1200 / вартість активів, рядок 6030)</t>
  </si>
  <si>
    <t>Коефіцієнт рентабельності власного капіталу
(чистий фінансовий результат, рядок 1200 / власний капітал, рядок 6090)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</si>
  <si>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</si>
  <si>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1018/1</t>
  </si>
  <si>
    <t>Забезпечення реалізації  Інвестиційної програми "Підвищення енергоефективності у бюджетних установах та закладах м. Дніпра із впровадженням "енергетичного перфоманс-контракту" (пілотний проект)"</t>
  </si>
  <si>
    <t>Фінансування  Міської програми муніципального розвитку м. Дніпра на 2017-2021 роки</t>
  </si>
  <si>
    <t>11060/1/1</t>
  </si>
  <si>
    <t>Витрати на оплату праці,   тис. гривень, у тому числі:</t>
  </si>
  <si>
    <t>1062/3</t>
  </si>
  <si>
    <t>1062/4</t>
  </si>
  <si>
    <t>1062/5</t>
  </si>
  <si>
    <t>придбання фотоапарату</t>
  </si>
  <si>
    <t>3270/3</t>
  </si>
  <si>
    <t>Придбання основних засобів</t>
  </si>
  <si>
    <t>1062/1/1</t>
  </si>
  <si>
    <t>1062/1/2</t>
  </si>
  <si>
    <t>1062/1/3</t>
  </si>
  <si>
    <t>розрахунково-касове обслуговування</t>
  </si>
  <si>
    <t>комісія за купівлю іноземної валюти</t>
  </si>
  <si>
    <t>комісія за вихідні перекази (валюта)</t>
  </si>
  <si>
    <t>витрати на комунальні послуги</t>
  </si>
  <si>
    <t>витрати на придбання предметів, матеріалів, обладнання та інвентарю</t>
  </si>
  <si>
    <t>1062/5/1</t>
  </si>
  <si>
    <t>1062/5/2</t>
  </si>
  <si>
    <t>Витрати, пов'язані із  забезпеченням  реалізації Інвестиційної програми "Підвищення енергоефективності у бюджетних установах та закладах  м. Дніпра із впровадженням "енергетичного перфоманс- контракту "(пілотний проект)", в т.ч.</t>
  </si>
  <si>
    <t>проведення технічного нагляду за будівельними роботами в бюджетних установах (послуги сторонніх організіцій)</t>
  </si>
  <si>
    <t>проведення авторського нагляду за будівельними роботами в бюджетних установах (послуги сторонніх організіцій)</t>
  </si>
  <si>
    <t>Сплата маржи згідно умов  кредитного договору</t>
  </si>
  <si>
    <t>Послуги сторонніх юридичних радників, пов’язані з обслуговуванням  кредиту ЄБРР</t>
  </si>
  <si>
    <t>Послуги процесуальних агентів, пов’язані з обслуговуванням  кредиту ЄБРР</t>
  </si>
  <si>
    <t>1140/1</t>
  </si>
  <si>
    <t>1140/1/1</t>
  </si>
  <si>
    <t>1140/1/2</t>
  </si>
  <si>
    <t>1140/1/3</t>
  </si>
  <si>
    <t>1140/1/4</t>
  </si>
  <si>
    <t>придбання оргтехніки та контрольно-вимірювальних приладів</t>
  </si>
  <si>
    <t>придбання меблів</t>
  </si>
  <si>
    <t>придбання інших необоротних матеріальних активів</t>
  </si>
  <si>
    <t>Інші необоротні активи</t>
  </si>
  <si>
    <t>3310/2</t>
  </si>
  <si>
    <t>3310/3</t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</si>
  <si>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Дніпра</t>
  </si>
  <si>
    <t>3050/2</t>
  </si>
  <si>
    <t>Європейський банк реконструкції та розвитку (ЄБРР)</t>
  </si>
  <si>
    <t>Кредитний договір б/н від 13.12.2013 р.</t>
  </si>
  <si>
    <t>євро</t>
  </si>
  <si>
    <t>2021-2031</t>
  </si>
  <si>
    <t>Рік  2021</t>
  </si>
  <si>
    <t>Погашення кредиту ЄБРР по Договору від 13.12.2013 р.</t>
  </si>
  <si>
    <t>1140/1/5</t>
  </si>
  <si>
    <t>Одноразова комісія в сумі 25 000 Євро за надання кредиту, згідно Кредитного договору від 20.10.2020 р.</t>
  </si>
  <si>
    <t>1140/1/6</t>
  </si>
  <si>
    <t>3050/3</t>
  </si>
  <si>
    <t>3050/4</t>
  </si>
  <si>
    <t>запаси (отримані роботи від підрядника)</t>
  </si>
  <si>
    <t>проведення технічного нагляду за будівельними роботами в бюджетнихустановах (роботи що є складовою частиною капітального ремонту)</t>
  </si>
  <si>
    <t>проведення авторського нагляду за будівельними роботами в бюджетнихустановах (роботи що є складовою частиною капітального ремонту)</t>
  </si>
  <si>
    <t>Фінансування на сплату технічного та авторськогонагляду за будівельними роботами в бюджетних установах в рамках Інвестиційної програми "Підвищення енергоефективності у бюджетних установах та закладах  м. Дніпра із впровадженням "енергетичного перфоманс- контракту "(пілотний проект)"</t>
  </si>
  <si>
    <t>Фінансування на сплату послуг з розробки та виготовлення енергетичних сертифікатів для закладів освіти, в яких впроваджено заходи з енергозбереження</t>
  </si>
  <si>
    <t>Фінансування на сплату  заборгованості 60% частини прибутку, який залишається в розпорядженні підприємства після оподаткування відповідно до чинного законодавства та сплати 15 % чистого прибутку до загального фонду міського бюджету</t>
  </si>
  <si>
    <t>3470/1</t>
  </si>
  <si>
    <t>3470/2</t>
  </si>
  <si>
    <t>3470/3</t>
  </si>
  <si>
    <t>Кредитний договір б/н від 20.10.2020 р.</t>
  </si>
  <si>
    <t>2021-2033</t>
  </si>
  <si>
    <t>Кредитний дорговір від 13.12.2013 р.</t>
  </si>
  <si>
    <t>Кредитний дорговір від 20.10.2020 р.</t>
  </si>
  <si>
    <t>Договір гарантії, відшкодування та підтримки проекту між Дніпровською міською радою та ЄБРР від 20.10.2020 р.</t>
  </si>
  <si>
    <t>Договір гарантії, відшкодування та підтримки проекту між Дніпровською міською радою та ЄБРР від 22.09.2014 р.</t>
  </si>
  <si>
    <t>Забезпечення виплат відпусток</t>
  </si>
  <si>
    <t>1062/6</t>
  </si>
  <si>
    <t>Дохід від безоплатно отриманих активів</t>
  </si>
  <si>
    <t>1150/3</t>
  </si>
  <si>
    <t>3470/4</t>
  </si>
  <si>
    <t>Фінансування на погашення частини валютного кредиту від ЄБРР</t>
  </si>
  <si>
    <t>внесок 15% чистого прибутку до загального фонду міського бюджету</t>
  </si>
  <si>
    <t>за __півріччя____2021 р.</t>
  </si>
  <si>
    <t>Фінансування на оплату комісійних за зобов’язання за ставкою 0,5% річних на ту частину кредиту, яка на той момент залишається невиплаченою позичальнику та не скасованою  та маржі</t>
  </si>
  <si>
    <t>доходи майбутніх періодів</t>
  </si>
  <si>
    <t>3050/5</t>
  </si>
  <si>
    <t>6пос.</t>
  </si>
  <si>
    <t>Послуги з розробки та виготовлення енергетичних сертифікатів для закладів освіти, в яких впровадженно заходи з енергозбереження</t>
  </si>
  <si>
    <t>Інша поточна дебіторська заборгованість</t>
  </si>
  <si>
    <t>Таблиця VI. Інформація до звіту про виконання фінансового плану за І півріччя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</si>
</sst>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\ _₽_-;\-* #,##0.00\ _₽_-;_-* &quot;-&quot;??\ _₽_-;_-@_-"/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_₴_-;\-* #,##0.00_₴_-;_-* &quot;-&quot;??_₴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dd\.mm\.yyyy;@"/>
    <numFmt numFmtId="178" formatCode="_-* #,##0\ _₽_-;\-* #,##0\ _₽_-;_-* &quot;-&quot;??\ _₽_-;_-@_-"/>
  </numFmts>
  <fonts count="93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6"/>
      <color indexed="1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9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Arial Cyr"/>
      <charset val="204"/>
    </font>
    <font>
      <u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sz val="15"/>
      <name val="Times New Roman"/>
      <family val="1"/>
      <charset val="204"/>
    </font>
    <font>
      <sz val="19"/>
      <name val="Times New Roman"/>
      <family val="1"/>
      <charset val="204"/>
    </font>
    <font>
      <sz val="12"/>
      <name val="Times New Roman"/>
      <family val="1"/>
      <charset val="204"/>
    </font>
    <font>
      <u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6"/>
      <color indexed="81"/>
      <name val="Tahoma"/>
      <family val="2"/>
      <charset val="204"/>
    </font>
    <font>
      <sz val="14"/>
      <color indexed="81"/>
      <name val="Tahoma"/>
      <family val="2"/>
      <charset val="204"/>
    </font>
    <font>
      <b/>
      <sz val="14"/>
      <color indexed="81"/>
      <name val="Tahoma"/>
      <family val="2"/>
      <charset val="204"/>
    </font>
    <font>
      <sz val="18"/>
      <color theme="1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54"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2" borderId="0" applyNumberFormat="0" applyBorder="0" applyAlignment="0" applyProtection="0"/>
    <xf numFmtId="0" fontId="10" fillId="12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1" applyNumberFormat="0" applyAlignment="0" applyProtection="0"/>
    <xf numFmtId="0" fontId="18" fillId="21" borderId="2" applyNumberFormat="0" applyAlignment="0" applyProtection="0"/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168" fontId="7" fillId="0" borderId="0" applyFont="0" applyFill="0" applyBorder="0" applyAlignment="0" applyProtection="0"/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0" fontId="22" fillId="0" borderId="0" applyNumberFormat="0" applyFill="0" applyBorder="0" applyAlignment="0" applyProtection="0"/>
    <xf numFmtId="171" fontId="30" fillId="0" borderId="0" applyAlignment="0">
      <alignment wrapText="1"/>
    </xf>
    <xf numFmtId="0" fontId="25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/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32" fillId="22" borderId="7">
      <alignment horizontal="left" vertical="center"/>
      <protection locked="0"/>
    </xf>
    <xf numFmtId="49" fontId="32" fillId="22" borderId="7">
      <alignment horizontal="left" vertical="center"/>
    </xf>
    <xf numFmtId="4" fontId="32" fillId="22" borderId="7">
      <alignment horizontal="right" vertical="center"/>
      <protection locked="0"/>
    </xf>
    <xf numFmtId="4" fontId="32" fillId="22" borderId="7">
      <alignment horizontal="right" vertical="center"/>
    </xf>
    <xf numFmtId="4" fontId="33" fillId="22" borderId="7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6" fillId="22" borderId="3">
      <alignment horizontal="righ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</xf>
    <xf numFmtId="49" fontId="29" fillId="22" borderId="3">
      <alignment horizontal="left" vertical="center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</xf>
    <xf numFmtId="4" fontId="29" fillId="22" borderId="3">
      <alignment horizontal="right" vertical="center"/>
    </xf>
    <xf numFmtId="4" fontId="33" fillId="22" borderId="3">
      <alignment horizontal="right" vertical="center"/>
      <protection locked="0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" fontId="37" fillId="22" borderId="3">
      <alignment horizontal="right" vertical="center"/>
      <protection locked="0"/>
    </xf>
    <xf numFmtId="4" fontId="37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" fontId="40" fillId="0" borderId="3">
      <alignment horizontal="right" vertical="center"/>
      <protection locked="0"/>
    </xf>
    <xf numFmtId="4" fontId="40" fillId="0" borderId="3">
      <alignment horizontal="right" vertical="center"/>
    </xf>
    <xf numFmtId="4" fontId="41" fillId="0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9" fontId="40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" fontId="40" fillId="0" borderId="3">
      <alignment horizontal="right" vertical="center"/>
      <protection locked="0"/>
    </xf>
    <xf numFmtId="0" fontId="23" fillId="0" borderId="8" applyNumberFormat="0" applyFill="0" applyAlignment="0" applyProtection="0"/>
    <xf numFmtId="0" fontId="20" fillId="23" borderId="0" applyNumberFormat="0" applyBorder="0" applyAlignment="0" applyProtection="0"/>
    <xf numFmtId="0" fontId="7" fillId="0" borderId="0"/>
    <xf numFmtId="0" fontId="7" fillId="0" borderId="0"/>
    <xf numFmtId="0" fontId="7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4" fillId="26" borderId="3">
      <alignment horizontal="right" vertical="center"/>
      <protection locked="0"/>
    </xf>
    <xf numFmtId="4" fontId="44" fillId="27" borderId="3">
      <alignment horizontal="right" vertical="center"/>
      <protection locked="0"/>
    </xf>
    <xf numFmtId="4" fontId="44" fillId="28" borderId="3">
      <alignment horizontal="right" vertical="center"/>
      <protection locked="0"/>
    </xf>
    <xf numFmtId="0" fontId="12" fillId="20" borderId="10" applyNumberFormat="0" applyAlignment="0" applyProtection="0"/>
    <xf numFmtId="49" fontId="29" fillId="0" borderId="3">
      <alignment horizontal="left" vertical="center" wrapText="1"/>
      <protection locked="0"/>
    </xf>
    <xf numFmtId="49" fontId="29" fillId="0" borderId="3">
      <alignment horizontal="left" vertical="center" wrapText="1"/>
      <protection locked="0"/>
    </xf>
    <xf numFmtId="0" fontId="19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10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7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45" fillId="7" borderId="1" applyNumberFormat="0" applyAlignment="0" applyProtection="0"/>
    <xf numFmtId="0" fontId="11" fillId="7" borderId="1" applyNumberFormat="0" applyAlignment="0" applyProtection="0"/>
    <xf numFmtId="0" fontId="46" fillId="20" borderId="10" applyNumberFormat="0" applyAlignment="0" applyProtection="0"/>
    <xf numFmtId="0" fontId="12" fillId="20" borderId="10" applyNumberFormat="0" applyAlignment="0" applyProtection="0"/>
    <xf numFmtId="0" fontId="47" fillId="20" borderId="1" applyNumberFormat="0" applyAlignment="0" applyProtection="0"/>
    <xf numFmtId="0" fontId="13" fillId="20" borderId="1" applyNumberFormat="0" applyAlignment="0" applyProtection="0"/>
    <xf numFmtId="172" fontId="7" fillId="0" borderId="0" applyFont="0" applyFill="0" applyBorder="0" applyAlignment="0" applyProtection="0"/>
    <xf numFmtId="0" fontId="48" fillId="0" borderId="4" applyNumberFormat="0" applyFill="0" applyAlignment="0" applyProtection="0"/>
    <xf numFmtId="0" fontId="14" fillId="0" borderId="4" applyNumberFormat="0" applyFill="0" applyAlignment="0" applyProtection="0"/>
    <xf numFmtId="0" fontId="49" fillId="0" borderId="5" applyNumberFormat="0" applyFill="0" applyAlignment="0" applyProtection="0"/>
    <xf numFmtId="0" fontId="15" fillId="0" borderId="5" applyNumberFormat="0" applyFill="0" applyAlignment="0" applyProtection="0"/>
    <xf numFmtId="0" fontId="50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17" fillId="0" borderId="11" applyNumberFormat="0" applyFill="0" applyAlignment="0" applyProtection="0"/>
    <xf numFmtId="0" fontId="52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85" fillId="0" borderId="0"/>
    <xf numFmtId="0" fontId="7" fillId="0" borderId="0"/>
    <xf numFmtId="0" fontId="2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4" fillId="3" borderId="0" applyNumberFormat="0" applyBorder="0" applyAlignment="0" applyProtection="0"/>
    <xf numFmtId="0" fontId="2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25" borderId="9" applyNumberFormat="0" applyFont="0" applyAlignment="0" applyProtection="0"/>
    <xf numFmtId="0" fontId="7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8" applyNumberFormat="0" applyFill="0" applyAlignment="0" applyProtection="0"/>
    <xf numFmtId="0" fontId="23" fillId="0" borderId="8" applyNumberFormat="0" applyFill="0" applyAlignment="0" applyProtection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3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1" fillId="4" borderId="0" applyNumberFormat="0" applyBorder="0" applyAlignment="0" applyProtection="0"/>
    <xf numFmtId="0" fontId="25" fillId="4" borderId="0" applyNumberFormat="0" applyBorder="0" applyAlignment="0" applyProtection="0"/>
    <xf numFmtId="176" fontId="62" fillId="22" borderId="12" applyFill="0" applyBorder="0">
      <alignment horizontal="center" vertical="center" wrapText="1"/>
      <protection locked="0"/>
    </xf>
    <xf numFmtId="171" fontId="63" fillId="0" borderId="0">
      <alignment wrapText="1"/>
    </xf>
    <xf numFmtId="171" fontId="30" fillId="0" borderId="0">
      <alignment wrapText="1"/>
    </xf>
    <xf numFmtId="43" fontId="2" fillId="0" borderId="0" applyFont="0" applyFill="0" applyBorder="0" applyAlignment="0" applyProtection="0"/>
  </cellStyleXfs>
  <cellXfs count="429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quotePrefix="1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245" applyFont="1" applyFill="1"/>
    <xf numFmtId="0" fontId="5" fillId="0" borderId="13" xfId="0" applyFont="1" applyFill="1" applyBorder="1" applyAlignment="1">
      <alignment horizontal="center" vertical="center" wrapText="1"/>
    </xf>
    <xf numFmtId="0" fontId="4" fillId="0" borderId="3" xfId="245" applyFont="1" applyFill="1" applyBorder="1" applyAlignment="1">
      <alignment horizontal="left" vertical="center" wrapText="1"/>
    </xf>
    <xf numFmtId="170" fontId="5" fillId="0" borderId="0" xfId="0" quotePrefix="1" applyNumberFormat="1" applyFont="1" applyFill="1" applyBorder="1" applyAlignment="1">
      <alignment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3" xfId="0" quotePrefix="1" applyNumberFormat="1" applyFont="1" applyFill="1" applyBorder="1" applyAlignment="1">
      <alignment horizontal="center" vertical="center" wrapText="1"/>
    </xf>
    <xf numFmtId="0" fontId="64" fillId="0" borderId="0" xfId="0" applyFont="1" applyFill="1"/>
    <xf numFmtId="170" fontId="5" fillId="0" borderId="0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right"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 wrapText="1"/>
    </xf>
    <xf numFmtId="0" fontId="65" fillId="0" borderId="0" xfId="0" applyFont="1" applyFill="1" applyAlignment="1">
      <alignment horizontal="center" vertical="center"/>
    </xf>
    <xf numFmtId="0" fontId="65" fillId="0" borderId="3" xfId="0" applyFont="1" applyFill="1" applyBorder="1" applyAlignment="1">
      <alignment horizontal="left" vertical="center"/>
    </xf>
    <xf numFmtId="0" fontId="65" fillId="0" borderId="3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0" xfId="0" applyFont="1" applyFill="1" applyAlignment="1">
      <alignment horizontal="left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65" fillId="0" borderId="3" xfId="245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vertical="center"/>
    </xf>
    <xf numFmtId="0" fontId="65" fillId="0" borderId="0" xfId="0" applyFont="1" applyFill="1" applyAlignment="1">
      <alignment vertical="center"/>
    </xf>
    <xf numFmtId="0" fontId="65" fillId="0" borderId="0" xfId="0" applyFont="1" applyFill="1" applyBorder="1" applyAlignment="1">
      <alignment vertical="center" wrapText="1"/>
    </xf>
    <xf numFmtId="0" fontId="65" fillId="0" borderId="0" xfId="0" applyFont="1" applyFill="1" applyAlignment="1">
      <alignment horizontal="right" vertical="center"/>
    </xf>
    <xf numFmtId="3" fontId="65" fillId="0" borderId="3" xfId="0" quotePrefix="1" applyNumberFormat="1" applyFont="1" applyFill="1" applyBorder="1" applyAlignment="1">
      <alignment horizontal="center" vertical="center" wrapText="1"/>
    </xf>
    <xf numFmtId="49" fontId="65" fillId="0" borderId="3" xfId="0" applyNumberFormat="1" applyFont="1" applyFill="1" applyBorder="1" applyAlignment="1">
      <alignment horizontal="left" vertical="center" wrapText="1"/>
    </xf>
    <xf numFmtId="0" fontId="70" fillId="0" borderId="0" xfId="0" applyFont="1" applyFill="1" applyBorder="1" applyAlignment="1">
      <alignment vertical="center"/>
    </xf>
    <xf numFmtId="0" fontId="65" fillId="0" borderId="3" xfId="245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8" fillId="0" borderId="3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/>
    </xf>
    <xf numFmtId="0" fontId="65" fillId="0" borderId="0" xfId="245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vertical="center"/>
    </xf>
    <xf numFmtId="3" fontId="65" fillId="0" borderId="3" xfId="245" applyNumberFormat="1" applyFont="1" applyFill="1" applyBorder="1" applyAlignment="1">
      <alignment horizontal="center" vertical="center" wrapText="1"/>
    </xf>
    <xf numFmtId="0" fontId="68" fillId="0" borderId="3" xfId="245" applyFont="1" applyFill="1" applyBorder="1" applyAlignment="1">
      <alignment horizontal="center" vertical="center"/>
    </xf>
    <xf numFmtId="0" fontId="65" fillId="0" borderId="0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 wrapText="1"/>
    </xf>
    <xf numFmtId="0" fontId="65" fillId="0" borderId="3" xfId="0" quotePrefix="1" applyNumberFormat="1" applyFont="1" applyFill="1" applyBorder="1" applyAlignment="1">
      <alignment horizontal="center" vertical="center"/>
    </xf>
    <xf numFmtId="0" fontId="65" fillId="0" borderId="3" xfId="0" applyNumberFormat="1" applyFont="1" applyFill="1" applyBorder="1" applyAlignment="1">
      <alignment horizontal="center" vertical="center"/>
    </xf>
    <xf numFmtId="170" fontId="65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/>
    <xf numFmtId="0" fontId="65" fillId="0" borderId="3" xfId="237" applyFont="1" applyFill="1" applyBorder="1" applyAlignment="1">
      <alignment horizontal="center" vertical="center"/>
    </xf>
    <xf numFmtId="0" fontId="65" fillId="0" borderId="3" xfId="237" applyNumberFormat="1" applyFont="1" applyFill="1" applyBorder="1" applyAlignment="1">
      <alignment horizontal="center" vertical="center" wrapText="1"/>
    </xf>
    <xf numFmtId="170" fontId="65" fillId="0" borderId="3" xfId="237" applyNumberFormat="1" applyFont="1" applyFill="1" applyBorder="1" applyAlignment="1">
      <alignment horizontal="center" vertical="center" wrapText="1"/>
    </xf>
    <xf numFmtId="0" fontId="65" fillId="0" borderId="3" xfId="237" applyNumberFormat="1" applyFont="1" applyFill="1" applyBorder="1" applyAlignment="1">
      <alignment horizontal="left" vertical="center" wrapText="1"/>
    </xf>
    <xf numFmtId="0" fontId="65" fillId="0" borderId="3" xfId="237" applyNumberFormat="1" applyFont="1" applyFill="1" applyBorder="1" applyAlignment="1">
      <alignment horizontal="left" vertical="top" wrapText="1"/>
    </xf>
    <xf numFmtId="49" fontId="65" fillId="0" borderId="3" xfId="237" applyNumberFormat="1" applyFont="1" applyFill="1" applyBorder="1" applyAlignment="1">
      <alignment horizontal="left" vertical="center" wrapText="1"/>
    </xf>
    <xf numFmtId="3" fontId="65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left" vertical="center" wrapText="1" shrinkToFit="1"/>
    </xf>
    <xf numFmtId="0" fontId="65" fillId="0" borderId="14" xfId="0" applyFont="1" applyFill="1" applyBorder="1" applyAlignment="1">
      <alignment horizontal="center" vertical="center"/>
    </xf>
    <xf numFmtId="0" fontId="65" fillId="0" borderId="14" xfId="0" applyNumberFormat="1" applyFont="1" applyFill="1" applyBorder="1" applyAlignment="1">
      <alignment horizontal="center" vertical="center"/>
    </xf>
    <xf numFmtId="0" fontId="65" fillId="0" borderId="0" xfId="0" applyNumberFormat="1" applyFont="1" applyFill="1" applyBorder="1" applyAlignment="1">
      <alignment horizontal="center" vertical="center"/>
    </xf>
    <xf numFmtId="49" fontId="65" fillId="0" borderId="0" xfId="0" applyNumberFormat="1" applyFont="1" applyFill="1" applyBorder="1" applyAlignment="1">
      <alignment horizontal="center" vertical="center" wrapText="1"/>
    </xf>
    <xf numFmtId="49" fontId="65" fillId="0" borderId="0" xfId="0" applyNumberFormat="1" applyFont="1" applyFill="1" applyBorder="1" applyAlignment="1">
      <alignment horizontal="left" vertical="center" wrapText="1"/>
    </xf>
    <xf numFmtId="3" fontId="68" fillId="0" borderId="3" xfId="0" applyNumberFormat="1" applyFont="1" applyFill="1" applyBorder="1" applyAlignment="1">
      <alignment horizontal="center" vertical="center" wrapText="1"/>
    </xf>
    <xf numFmtId="1" fontId="65" fillId="0" borderId="0" xfId="0" applyNumberFormat="1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right" vertical="center"/>
    </xf>
    <xf numFmtId="170" fontId="65" fillId="0" borderId="0" xfId="0" applyNumberFormat="1" applyFont="1" applyFill="1" applyAlignment="1">
      <alignment vertical="center"/>
    </xf>
    <xf numFmtId="0" fontId="68" fillId="0" borderId="0" xfId="0" applyFont="1" applyFill="1" applyBorder="1" applyAlignment="1">
      <alignment horizontal="left" vertical="center"/>
    </xf>
    <xf numFmtId="0" fontId="68" fillId="0" borderId="15" xfId="0" applyFont="1" applyFill="1" applyBorder="1" applyAlignment="1">
      <alignment horizontal="left" vertical="center" wrapText="1"/>
    </xf>
    <xf numFmtId="0" fontId="65" fillId="0" borderId="3" xfId="0" applyNumberFormat="1" applyFont="1" applyFill="1" applyBorder="1" applyAlignment="1">
      <alignment horizontal="center" vertical="center" wrapText="1" shrinkToFit="1"/>
    </xf>
    <xf numFmtId="3" fontId="65" fillId="0" borderId="16" xfId="0" applyNumberFormat="1" applyFont="1" applyFill="1" applyBorder="1" applyAlignment="1">
      <alignment vertical="center" wrapText="1"/>
    </xf>
    <xf numFmtId="169" fontId="68" fillId="0" borderId="0" xfId="0" applyNumberFormat="1" applyFont="1" applyFill="1" applyBorder="1" applyAlignment="1">
      <alignment horizontal="right" vertical="center" wrapText="1"/>
    </xf>
    <xf numFmtId="169" fontId="68" fillId="0" borderId="0" xfId="0" applyNumberFormat="1" applyFont="1" applyFill="1" applyBorder="1" applyAlignment="1">
      <alignment horizontal="center" vertical="center" wrapText="1"/>
    </xf>
    <xf numFmtId="170" fontId="68" fillId="0" borderId="0" xfId="0" applyNumberFormat="1" applyFont="1" applyFill="1" applyBorder="1" applyAlignment="1">
      <alignment horizontal="center" vertical="center" wrapText="1"/>
    </xf>
    <xf numFmtId="170" fontId="68" fillId="0" borderId="0" xfId="0" applyNumberFormat="1" applyFont="1" applyFill="1" applyBorder="1" applyAlignment="1">
      <alignment horizontal="center" vertical="center"/>
    </xf>
    <xf numFmtId="170" fontId="68" fillId="0" borderId="0" xfId="0" applyNumberFormat="1" applyFont="1" applyFill="1" applyBorder="1" applyAlignment="1">
      <alignment vertical="center"/>
    </xf>
    <xf numFmtId="0" fontId="65" fillId="0" borderId="3" xfId="0" applyFont="1" applyFill="1" applyBorder="1" applyAlignment="1">
      <alignment horizontal="center" vertical="center" wrapText="1" shrinkToFit="1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15" xfId="0" applyFont="1" applyFill="1" applyBorder="1" applyAlignment="1">
      <alignment vertical="center"/>
    </xf>
    <xf numFmtId="0" fontId="65" fillId="0" borderId="15" xfId="0" applyFont="1" applyFill="1" applyBorder="1" applyAlignment="1">
      <alignment horizontal="center" vertical="center"/>
    </xf>
    <xf numFmtId="170" fontId="72" fillId="0" borderId="3" xfId="0" applyNumberFormat="1" applyFont="1" applyFill="1" applyBorder="1" applyAlignment="1">
      <alignment horizontal="center" vertical="center" wrapText="1"/>
    </xf>
    <xf numFmtId="169" fontId="68" fillId="0" borderId="0" xfId="0" applyNumberFormat="1" applyFont="1" applyFill="1" applyBorder="1" applyAlignment="1">
      <alignment horizontal="right" vertical="center"/>
    </xf>
    <xf numFmtId="0" fontId="66" fillId="0" borderId="0" xfId="0" applyFont="1" applyFill="1" applyAlignment="1">
      <alignment vertical="center"/>
    </xf>
    <xf numFmtId="0" fontId="66" fillId="0" borderId="0" xfId="0" applyFont="1" applyFill="1"/>
    <xf numFmtId="0" fontId="66" fillId="0" borderId="0" xfId="0" applyFont="1" applyFill="1" applyAlignment="1">
      <alignment horizontal="center" vertical="center"/>
    </xf>
    <xf numFmtId="0" fontId="65" fillId="0" borderId="3" xfId="0" applyNumberFormat="1" applyFont="1" applyFill="1" applyBorder="1"/>
    <xf numFmtId="0" fontId="65" fillId="0" borderId="0" xfId="0" applyFont="1" applyFill="1" applyAlignment="1"/>
    <xf numFmtId="0" fontId="68" fillId="0" borderId="0" xfId="0" applyFont="1" applyFill="1" applyAlignment="1">
      <alignment horizontal="right"/>
    </xf>
    <xf numFmtId="0" fontId="65" fillId="0" borderId="0" xfId="0" applyFont="1" applyFill="1" applyBorder="1" applyAlignment="1"/>
    <xf numFmtId="0" fontId="65" fillId="0" borderId="0" xfId="0" applyFont="1" applyFill="1" applyBorder="1" applyAlignment="1">
      <alignment horizontal="center"/>
    </xf>
    <xf numFmtId="0" fontId="68" fillId="0" borderId="0" xfId="0" applyFont="1" applyFill="1" applyAlignment="1">
      <alignment horizontal="right" vertical="center"/>
    </xf>
    <xf numFmtId="0" fontId="67" fillId="0" borderId="0" xfId="0" applyFont="1" applyFill="1" applyAlignment="1">
      <alignment vertical="center"/>
    </xf>
    <xf numFmtId="0" fontId="70" fillId="0" borderId="0" xfId="0" applyFont="1" applyFill="1" applyAlignment="1">
      <alignment vertical="center"/>
    </xf>
    <xf numFmtId="0" fontId="73" fillId="0" borderId="0" xfId="0" applyFont="1" applyFill="1" applyBorder="1" applyAlignment="1">
      <alignment horizontal="left" vertical="center"/>
    </xf>
    <xf numFmtId="169" fontId="73" fillId="0" borderId="0" xfId="0" applyNumberFormat="1" applyFont="1" applyFill="1" applyBorder="1" applyAlignment="1">
      <alignment horizontal="right" vertical="center"/>
    </xf>
    <xf numFmtId="0" fontId="70" fillId="0" borderId="0" xfId="0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 wrapText="1"/>
    </xf>
    <xf numFmtId="0" fontId="80" fillId="0" borderId="3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right" vertical="center"/>
    </xf>
    <xf numFmtId="0" fontId="74" fillId="0" borderId="0" xfId="0" applyFont="1"/>
    <xf numFmtId="0" fontId="75" fillId="0" borderId="0" xfId="0" applyFont="1" applyFill="1" applyBorder="1" applyAlignment="1">
      <alignment vertical="center"/>
    </xf>
    <xf numFmtId="0" fontId="70" fillId="0" borderId="0" xfId="0" applyFont="1" applyFill="1" applyBorder="1" applyAlignment="1">
      <alignment vertical="center" wrapText="1"/>
    </xf>
    <xf numFmtId="0" fontId="70" fillId="0" borderId="0" xfId="0" applyFont="1" applyFill="1" applyBorder="1" applyAlignment="1">
      <alignment horizontal="left" vertical="center" wrapText="1"/>
    </xf>
    <xf numFmtId="0" fontId="70" fillId="0" borderId="0" xfId="0" applyFont="1" applyFill="1" applyAlignment="1">
      <alignment horizontal="center" vertical="center"/>
    </xf>
    <xf numFmtId="0" fontId="70" fillId="0" borderId="14" xfId="0" applyFont="1" applyFill="1" applyBorder="1" applyAlignment="1">
      <alignment vertical="center"/>
    </xf>
    <xf numFmtId="0" fontId="70" fillId="0" borderId="17" xfId="0" applyFont="1" applyFill="1" applyBorder="1" applyAlignment="1">
      <alignment vertical="center"/>
    </xf>
    <xf numFmtId="0" fontId="70" fillId="0" borderId="3" xfId="0" applyFont="1" applyFill="1" applyBorder="1" applyAlignment="1">
      <alignment horizontal="left" vertical="center"/>
    </xf>
    <xf numFmtId="0" fontId="70" fillId="0" borderId="14" xfId="0" applyFont="1" applyFill="1" applyBorder="1" applyAlignment="1">
      <alignment vertical="center" wrapText="1"/>
    </xf>
    <xf numFmtId="0" fontId="70" fillId="0" borderId="17" xfId="0" applyFont="1" applyFill="1" applyBorder="1" applyAlignment="1">
      <alignment vertical="center" wrapText="1"/>
    </xf>
    <xf numFmtId="0" fontId="70" fillId="0" borderId="3" xfId="0" applyFont="1" applyFill="1" applyBorder="1" applyAlignment="1">
      <alignment vertical="center"/>
    </xf>
    <xf numFmtId="0" fontId="70" fillId="0" borderId="3" xfId="0" applyFont="1" applyFill="1" applyBorder="1" applyAlignment="1">
      <alignment vertical="center" wrapText="1"/>
    </xf>
    <xf numFmtId="0" fontId="70" fillId="0" borderId="18" xfId="0" applyFont="1" applyFill="1" applyBorder="1" applyAlignment="1">
      <alignment vertical="center" wrapText="1"/>
    </xf>
    <xf numFmtId="0" fontId="70" fillId="0" borderId="18" xfId="0" applyFont="1" applyFill="1" applyBorder="1" applyAlignment="1">
      <alignment vertical="center"/>
    </xf>
    <xf numFmtId="0" fontId="70" fillId="0" borderId="0" xfId="0" applyFont="1" applyFill="1" applyBorder="1" applyAlignment="1">
      <alignment horizontal="left" vertical="center"/>
    </xf>
    <xf numFmtId="0" fontId="73" fillId="0" borderId="0" xfId="0" applyFont="1" applyFill="1" applyBorder="1" applyAlignment="1">
      <alignment horizontal="center" vertical="center"/>
    </xf>
    <xf numFmtId="0" fontId="70" fillId="0" borderId="0" xfId="0" applyFont="1" applyFill="1" applyAlignment="1">
      <alignment horizontal="left" vertical="center"/>
    </xf>
    <xf numFmtId="0" fontId="70" fillId="0" borderId="13" xfId="0" applyFont="1" applyFill="1" applyBorder="1" applyAlignment="1">
      <alignment horizontal="center" vertical="center" wrapText="1"/>
    </xf>
    <xf numFmtId="0" fontId="70" fillId="0" borderId="3" xfId="182" applyFont="1" applyFill="1" applyBorder="1" applyAlignment="1">
      <alignment horizontal="left" vertical="center" wrapText="1"/>
      <protection locked="0"/>
    </xf>
    <xf numFmtId="3" fontId="70" fillId="0" borderId="3" xfId="0" applyNumberFormat="1" applyFont="1" applyFill="1" applyBorder="1" applyAlignment="1">
      <alignment horizontal="center" vertical="center" wrapText="1"/>
    </xf>
    <xf numFmtId="170" fontId="70" fillId="0" borderId="3" xfId="0" applyNumberFormat="1" applyFont="1" applyFill="1" applyBorder="1" applyAlignment="1">
      <alignment horizontal="center" vertical="center" wrapText="1"/>
    </xf>
    <xf numFmtId="0" fontId="73" fillId="0" borderId="3" xfId="182" applyFont="1" applyFill="1" applyBorder="1" applyAlignment="1">
      <alignment horizontal="left" vertical="center" wrapText="1"/>
      <protection locked="0"/>
    </xf>
    <xf numFmtId="0" fontId="73" fillId="0" borderId="3" xfId="0" applyFont="1" applyFill="1" applyBorder="1" applyAlignment="1">
      <alignment horizontal="left" vertical="center" wrapText="1"/>
    </xf>
    <xf numFmtId="0" fontId="73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>
      <alignment horizontal="left" vertical="center" wrapText="1"/>
    </xf>
    <xf numFmtId="0" fontId="70" fillId="0" borderId="3" xfId="245" applyFont="1" applyFill="1" applyBorder="1" applyAlignment="1">
      <alignment horizontal="left" vertical="center" wrapText="1"/>
    </xf>
    <xf numFmtId="0" fontId="73" fillId="0" borderId="0" xfId="0" applyFont="1" applyFill="1" applyBorder="1" applyAlignment="1">
      <alignment vertical="center"/>
    </xf>
    <xf numFmtId="0" fontId="79" fillId="0" borderId="0" xfId="0" applyFont="1" applyFill="1" applyBorder="1" applyAlignment="1">
      <alignment horizontal="center" vertical="center" wrapText="1"/>
    </xf>
    <xf numFmtId="0" fontId="80" fillId="0" borderId="0" xfId="0" applyFont="1" applyFill="1" applyBorder="1" applyAlignment="1">
      <alignment vertical="center"/>
    </xf>
    <xf numFmtId="0" fontId="80" fillId="0" borderId="0" xfId="0" applyFont="1" applyFill="1" applyBorder="1" applyAlignment="1">
      <alignment horizontal="center" vertical="center" wrapText="1"/>
    </xf>
    <xf numFmtId="0" fontId="80" fillId="0" borderId="13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vertical="center"/>
    </xf>
    <xf numFmtId="0" fontId="80" fillId="0" borderId="3" xfId="0" applyFont="1" applyFill="1" applyBorder="1" applyAlignment="1">
      <alignment horizontal="left" vertical="center" wrapText="1"/>
    </xf>
    <xf numFmtId="0" fontId="80" fillId="0" borderId="3" xfId="0" quotePrefix="1" applyFont="1" applyFill="1" applyBorder="1" applyAlignment="1">
      <alignment horizontal="center" vertical="center"/>
    </xf>
    <xf numFmtId="3" fontId="80" fillId="0" borderId="3" xfId="0" quotePrefix="1" applyNumberFormat="1" applyFont="1" applyFill="1" applyBorder="1" applyAlignment="1">
      <alignment horizontal="center" vertical="center" wrapText="1"/>
    </xf>
    <xf numFmtId="170" fontId="80" fillId="0" borderId="3" xfId="0" quotePrefix="1" applyNumberFormat="1" applyFont="1" applyFill="1" applyBorder="1" applyAlignment="1">
      <alignment horizontal="center" vertical="center" wrapText="1"/>
    </xf>
    <xf numFmtId="49" fontId="80" fillId="0" borderId="3" xfId="0" quotePrefix="1" applyNumberFormat="1" applyFont="1" applyFill="1" applyBorder="1" applyAlignment="1">
      <alignment horizontal="left" vertical="center" wrapText="1"/>
    </xf>
    <xf numFmtId="3" fontId="80" fillId="0" borderId="3" xfId="0" applyNumberFormat="1" applyFont="1" applyFill="1" applyBorder="1" applyAlignment="1">
      <alignment horizontal="center" vertical="center" wrapText="1"/>
    </xf>
    <xf numFmtId="49" fontId="80" fillId="0" borderId="3" xfId="0" applyNumberFormat="1" applyFont="1" applyFill="1" applyBorder="1" applyAlignment="1">
      <alignment horizontal="left" vertical="center" wrapText="1"/>
    </xf>
    <xf numFmtId="0" fontId="80" fillId="0" borderId="0" xfId="0" applyFont="1" applyFill="1" applyAlignment="1">
      <alignment vertical="center"/>
    </xf>
    <xf numFmtId="0" fontId="79" fillId="0" borderId="3" xfId="0" applyFont="1" applyFill="1" applyBorder="1" applyAlignment="1">
      <alignment horizontal="left" vertical="center" wrapText="1"/>
    </xf>
    <xf numFmtId="0" fontId="79" fillId="0" borderId="3" xfId="0" quotePrefix="1" applyFont="1" applyFill="1" applyBorder="1" applyAlignment="1">
      <alignment horizontal="center" vertical="center"/>
    </xf>
    <xf numFmtId="3" fontId="79" fillId="0" borderId="3" xfId="0" quotePrefix="1" applyNumberFormat="1" applyFont="1" applyFill="1" applyBorder="1" applyAlignment="1">
      <alignment horizontal="center" vertical="center" wrapText="1"/>
    </xf>
    <xf numFmtId="49" fontId="79" fillId="0" borderId="3" xfId="0" quotePrefix="1" applyNumberFormat="1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left" vertical="center" wrapText="1" shrinkToFit="1"/>
    </xf>
    <xf numFmtId="0" fontId="80" fillId="0" borderId="3" xfId="182" applyFont="1" applyFill="1" applyBorder="1" applyAlignment="1">
      <alignment horizontal="left" vertical="center" wrapText="1"/>
      <protection locked="0"/>
    </xf>
    <xf numFmtId="0" fontId="80" fillId="0" borderId="3" xfId="0" applyFont="1" applyFill="1" applyBorder="1" applyAlignment="1" applyProtection="1">
      <alignment horizontal="left" vertical="center" wrapText="1"/>
      <protection locked="0"/>
    </xf>
    <xf numFmtId="0" fontId="80" fillId="0" borderId="3" xfId="0" applyFont="1" applyFill="1" applyBorder="1" applyAlignment="1">
      <alignment horizontal="center"/>
    </xf>
    <xf numFmtId="0" fontId="80" fillId="0" borderId="3" xfId="0" quotePrefix="1" applyFont="1" applyFill="1" applyBorder="1" applyAlignment="1">
      <alignment horizontal="center"/>
    </xf>
    <xf numFmtId="0" fontId="79" fillId="0" borderId="3" xfId="0" quotePrefix="1" applyFont="1" applyFill="1" applyBorder="1" applyAlignment="1">
      <alignment horizontal="center"/>
    </xf>
    <xf numFmtId="0" fontId="79" fillId="0" borderId="0" xfId="0" applyFont="1" applyFill="1" applyBorder="1" applyAlignment="1">
      <alignment horizontal="left" vertical="center" wrapText="1"/>
    </xf>
    <xf numFmtId="0" fontId="79" fillId="0" borderId="0" xfId="0" quotePrefix="1" applyFont="1" applyFill="1" applyBorder="1" applyAlignment="1">
      <alignment horizontal="center"/>
    </xf>
    <xf numFmtId="0" fontId="81" fillId="0" borderId="3" xfId="245" applyFont="1" applyFill="1" applyBorder="1" applyAlignment="1">
      <alignment horizontal="left" vertical="center" wrapText="1"/>
    </xf>
    <xf numFmtId="0" fontId="65" fillId="0" borderId="0" xfId="0" quotePrefix="1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horizontal="left" vertical="center" wrapText="1"/>
    </xf>
    <xf numFmtId="0" fontId="70" fillId="0" borderId="0" xfId="0" quotePrefix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quotePrefix="1" applyFont="1" applyFill="1" applyBorder="1" applyAlignment="1" applyProtection="1">
      <alignment horizontal="center" vertical="center"/>
      <protection locked="0"/>
    </xf>
    <xf numFmtId="1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5" fillId="22" borderId="14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" fontId="5" fillId="22" borderId="0" xfId="0" applyNumberFormat="1" applyFont="1" applyFill="1" applyBorder="1" applyAlignment="1" applyProtection="1">
      <alignment horizontal="center" vertical="center" wrapText="1"/>
      <protection locked="0"/>
    </xf>
    <xf numFmtId="49" fontId="80" fillId="0" borderId="14" xfId="0" quotePrefix="1" applyNumberFormat="1" applyFont="1" applyFill="1" applyBorder="1" applyAlignment="1">
      <alignment horizontal="left" vertical="center" wrapText="1"/>
    </xf>
    <xf numFmtId="0" fontId="5" fillId="0" borderId="3" xfId="245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22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0" fontId="80" fillId="0" borderId="14" xfId="0" quotePrefix="1" applyNumberFormat="1" applyFont="1" applyFill="1" applyBorder="1" applyAlignment="1">
      <alignment horizontal="center" vertical="center" wrapText="1"/>
    </xf>
    <xf numFmtId="49" fontId="79" fillId="0" borderId="14" xfId="0" quotePrefix="1" applyNumberFormat="1" applyFont="1" applyFill="1" applyBorder="1" applyAlignment="1">
      <alignment horizontal="left" vertical="center" wrapText="1"/>
    </xf>
    <xf numFmtId="1" fontId="5" fillId="29" borderId="3" xfId="0" applyNumberFormat="1" applyFont="1" applyFill="1" applyBorder="1" applyAlignment="1">
      <alignment horizontal="center" vertical="center" wrapText="1"/>
    </xf>
    <xf numFmtId="1" fontId="4" fillId="29" borderId="3" xfId="0" applyNumberFormat="1" applyFont="1" applyFill="1" applyBorder="1" applyAlignment="1" applyProtection="1">
      <alignment horizontal="center" vertical="center" wrapText="1"/>
    </xf>
    <xf numFmtId="1" fontId="4" fillId="29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3" fontId="5" fillId="29" borderId="3" xfId="0" applyNumberFormat="1" applyFont="1" applyFill="1" applyBorder="1" applyAlignment="1">
      <alignment horizontal="center" vertical="center" wrapText="1"/>
    </xf>
    <xf numFmtId="0" fontId="80" fillId="0" borderId="0" xfId="0" applyFont="1" applyFill="1" applyAlignment="1">
      <alignment horizontal="left" vertical="center"/>
    </xf>
    <xf numFmtId="1" fontId="80" fillId="29" borderId="3" xfId="0" applyNumberFormat="1" applyFont="1" applyFill="1" applyBorder="1" applyAlignment="1" applyProtection="1">
      <alignment horizontal="center" vertical="center" wrapText="1"/>
    </xf>
    <xf numFmtId="1" fontId="80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79" fillId="29" borderId="3" xfId="0" applyNumberFormat="1" applyFont="1" applyFill="1" applyBorder="1" applyAlignment="1" applyProtection="1">
      <alignment horizontal="center" vertical="center" wrapText="1"/>
    </xf>
    <xf numFmtId="1" fontId="80" fillId="22" borderId="3" xfId="0" applyNumberFormat="1" applyFont="1" applyFill="1" applyBorder="1" applyAlignment="1" applyProtection="1">
      <alignment horizontal="center" vertical="center" wrapText="1"/>
      <protection locked="0"/>
    </xf>
    <xf numFmtId="1" fontId="80" fillId="29" borderId="3" xfId="0" applyNumberFormat="1" applyFont="1" applyFill="1" applyBorder="1" applyAlignment="1">
      <alignment horizontal="center" vertical="center" wrapText="1"/>
    </xf>
    <xf numFmtId="1" fontId="80" fillId="0" borderId="3" xfId="0" applyNumberFormat="1" applyFont="1" applyFill="1" applyBorder="1" applyAlignment="1" applyProtection="1">
      <alignment horizontal="center" vertical="center" wrapText="1"/>
    </xf>
    <xf numFmtId="0" fontId="80" fillId="0" borderId="0" xfId="0" applyFont="1" applyFill="1" applyBorder="1" applyAlignment="1">
      <alignment horizontal="center" vertical="center"/>
    </xf>
    <xf numFmtId="4" fontId="65" fillId="0" borderId="3" xfId="237" applyNumberFormat="1" applyFont="1" applyFill="1" applyBorder="1" applyAlignment="1">
      <alignment horizontal="center" vertical="center" wrapText="1"/>
    </xf>
    <xf numFmtId="4" fontId="70" fillId="0" borderId="3" xfId="0" applyNumberFormat="1" applyFont="1" applyFill="1" applyBorder="1" applyAlignment="1">
      <alignment horizontal="center" vertical="center" wrapText="1"/>
    </xf>
    <xf numFmtId="2" fontId="65" fillId="0" borderId="3" xfId="237" applyNumberFormat="1" applyFont="1" applyFill="1" applyBorder="1" applyAlignment="1">
      <alignment horizontal="center" vertical="center" wrapText="1"/>
    </xf>
    <xf numFmtId="1" fontId="65" fillId="0" borderId="3" xfId="0" applyNumberFormat="1" applyFont="1" applyFill="1" applyBorder="1" applyAlignment="1">
      <alignment horizontal="center" vertical="center" wrapText="1"/>
    </xf>
    <xf numFmtId="1" fontId="65" fillId="0" borderId="3" xfId="0" applyNumberFormat="1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0" fontId="65" fillId="0" borderId="0" xfId="0" applyFont="1" applyFill="1" applyAlignment="1">
      <alignment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5" fillId="30" borderId="3" xfId="0" applyFont="1" applyFill="1" applyBorder="1" applyAlignment="1" applyProtection="1">
      <alignment horizontal="left" vertical="center" wrapText="1"/>
      <protection locked="0"/>
    </xf>
    <xf numFmtId="0" fontId="5" fillId="30" borderId="3" xfId="0" quotePrefix="1" applyFont="1" applyFill="1" applyBorder="1" applyAlignment="1" applyProtection="1">
      <alignment horizontal="center" vertical="center"/>
      <protection locked="0"/>
    </xf>
    <xf numFmtId="1" fontId="5" fillId="30" borderId="3" xfId="0" applyNumberFormat="1" applyFont="1" applyFill="1" applyBorder="1" applyAlignment="1" applyProtection="1">
      <alignment horizontal="center" vertical="center" wrapText="1"/>
      <protection locked="0"/>
    </xf>
    <xf numFmtId="1" fontId="80" fillId="30" borderId="3" xfId="0" applyNumberFormat="1" applyFont="1" applyFill="1" applyBorder="1" applyAlignment="1" applyProtection="1">
      <alignment horizontal="center" vertical="center" wrapText="1"/>
      <protection locked="0"/>
    </xf>
    <xf numFmtId="0" fontId="80" fillId="0" borderId="3" xfId="0" quotePrefix="1" applyFont="1" applyFill="1" applyBorder="1" applyAlignment="1" applyProtection="1">
      <alignment horizontal="center" vertical="center"/>
      <protection locked="0"/>
    </xf>
    <xf numFmtId="3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4" fillId="29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center" vertical="center"/>
    </xf>
    <xf numFmtId="0" fontId="86" fillId="0" borderId="3" xfId="0" applyFont="1" applyFill="1" applyBorder="1" applyAlignment="1" applyProtection="1">
      <alignment horizontal="left" vertical="center" wrapText="1"/>
      <protection locked="0"/>
    </xf>
    <xf numFmtId="0" fontId="86" fillId="0" borderId="3" xfId="0" applyFont="1" applyBorder="1" applyAlignment="1">
      <alignment wrapText="1"/>
    </xf>
    <xf numFmtId="170" fontId="65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0" fontId="65" fillId="0" borderId="0" xfId="0" applyFont="1" applyFill="1" applyAlignment="1">
      <alignment vertical="center"/>
    </xf>
    <xf numFmtId="169" fontId="65" fillId="0" borderId="3" xfId="237" applyNumberFormat="1" applyFont="1" applyFill="1" applyBorder="1" applyAlignment="1">
      <alignment horizontal="center" vertical="center" wrapText="1"/>
    </xf>
    <xf numFmtId="1" fontId="80" fillId="31" borderId="3" xfId="0" applyNumberFormat="1" applyFont="1" applyFill="1" applyBorder="1" applyAlignment="1" applyProtection="1">
      <alignment horizontal="center" vertical="center" wrapText="1"/>
      <protection locked="0"/>
    </xf>
    <xf numFmtId="0" fontId="70" fillId="0" borderId="3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3" fontId="7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65" fillId="0" borderId="3" xfId="0" applyNumberFormat="1" applyFont="1" applyFill="1" applyBorder="1" applyAlignment="1">
      <alignment horizontal="left" vertical="center" wrapText="1"/>
    </xf>
    <xf numFmtId="0" fontId="6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92" fillId="0" borderId="3" xfId="0" applyFont="1" applyFill="1" applyBorder="1" applyAlignment="1" applyProtection="1">
      <alignment horizontal="left" vertical="center" wrapText="1"/>
      <protection locked="0"/>
    </xf>
    <xf numFmtId="3" fontId="65" fillId="0" borderId="3" xfId="0" applyNumberFormat="1" applyFont="1" applyFill="1" applyBorder="1" applyAlignment="1">
      <alignment horizontal="center" vertical="center" wrapText="1"/>
    </xf>
    <xf numFmtId="178" fontId="80" fillId="0" borderId="3" xfId="353" applyNumberFormat="1" applyFont="1" applyFill="1" applyBorder="1" applyAlignment="1" applyProtection="1">
      <alignment horizontal="center" vertical="center" wrapText="1"/>
      <protection locked="0"/>
    </xf>
    <xf numFmtId="3" fontId="65" fillId="0" borderId="3" xfId="0" applyNumberFormat="1" applyFont="1" applyFill="1" applyBorder="1" applyAlignment="1">
      <alignment horizontal="center" vertical="center" wrapText="1"/>
    </xf>
    <xf numFmtId="0" fontId="70" fillId="0" borderId="0" xfId="0" applyFont="1" applyFill="1" applyBorder="1" applyAlignment="1">
      <alignment horizontal="left" vertical="center" wrapText="1"/>
    </xf>
    <xf numFmtId="0" fontId="70" fillId="0" borderId="15" xfId="0" applyFont="1" applyFill="1" applyBorder="1" applyAlignment="1">
      <alignment horizontal="left" vertical="center" wrapText="1"/>
    </xf>
    <xf numFmtId="0" fontId="73" fillId="0" borderId="14" xfId="0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73" fillId="0" borderId="17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/>
    </xf>
    <xf numFmtId="0" fontId="70" fillId="0" borderId="18" xfId="0" applyFont="1" applyFill="1" applyBorder="1" applyAlignment="1">
      <alignment horizontal="left" vertical="center" wrapText="1"/>
    </xf>
    <xf numFmtId="0" fontId="74" fillId="0" borderId="17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70" fillId="0" borderId="3" xfId="245" applyFont="1" applyFill="1" applyBorder="1" applyAlignment="1">
      <alignment horizontal="center" vertical="center"/>
    </xf>
    <xf numFmtId="0" fontId="70" fillId="0" borderId="13" xfId="0" applyFont="1" applyFill="1" applyBorder="1" applyAlignment="1">
      <alignment horizontal="center" vertical="center" wrapText="1"/>
    </xf>
    <xf numFmtId="0" fontId="70" fillId="0" borderId="19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left" vertical="center" wrapText="1"/>
    </xf>
    <xf numFmtId="0" fontId="68" fillId="0" borderId="17" xfId="0" applyFont="1" applyFill="1" applyBorder="1" applyAlignment="1">
      <alignment horizontal="left" vertical="center" wrapText="1"/>
    </xf>
    <xf numFmtId="0" fontId="70" fillId="0" borderId="17" xfId="0" applyFont="1" applyFill="1" applyBorder="1" applyAlignment="1">
      <alignment horizontal="left" vertical="center" wrapText="1"/>
    </xf>
    <xf numFmtId="0" fontId="73" fillId="0" borderId="0" xfId="0" applyFont="1" applyFill="1" applyBorder="1" applyAlignment="1">
      <alignment horizontal="center" vertical="center"/>
    </xf>
    <xf numFmtId="0" fontId="77" fillId="0" borderId="0" xfId="0" applyFont="1" applyFill="1" applyBorder="1" applyAlignment="1">
      <alignment horizontal="center" vertical="center"/>
    </xf>
    <xf numFmtId="0" fontId="73" fillId="0" borderId="3" xfId="0" applyFont="1" applyFill="1" applyBorder="1" applyAlignment="1">
      <alignment horizontal="center" vertical="center" wrapText="1"/>
    </xf>
    <xf numFmtId="0" fontId="70" fillId="0" borderId="0" xfId="0" applyFont="1" applyFill="1" applyBorder="1" applyAlignment="1">
      <alignment horizontal="center" vertical="center"/>
    </xf>
    <xf numFmtId="0" fontId="78" fillId="0" borderId="0" xfId="0" applyFont="1" applyFill="1" applyBorder="1" applyAlignment="1">
      <alignment horizontal="left" vertical="center" wrapText="1"/>
    </xf>
    <xf numFmtId="0" fontId="73" fillId="0" borderId="3" xfId="237" applyNumberFormat="1" applyFont="1" applyFill="1" applyBorder="1" applyAlignment="1">
      <alignment horizontal="center" vertical="center" wrapText="1"/>
    </xf>
    <xf numFmtId="0" fontId="73" fillId="0" borderId="14" xfId="0" applyFont="1" applyFill="1" applyBorder="1" applyAlignment="1" applyProtection="1">
      <alignment horizontal="center" vertical="center" wrapText="1"/>
      <protection locked="0"/>
    </xf>
    <xf numFmtId="0" fontId="73" fillId="0" borderId="18" xfId="0" applyFont="1" applyFill="1" applyBorder="1" applyAlignment="1" applyProtection="1">
      <alignment horizontal="center" vertical="center" wrapText="1"/>
      <protection locked="0"/>
    </xf>
    <xf numFmtId="0" fontId="79" fillId="0" borderId="0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/>
    </xf>
    <xf numFmtId="0" fontId="79" fillId="0" borderId="14" xfId="0" applyFont="1" applyFill="1" applyBorder="1" applyAlignment="1">
      <alignment horizontal="left" vertical="center" wrapText="1"/>
    </xf>
    <xf numFmtId="0" fontId="79" fillId="0" borderId="18" xfId="0" applyFont="1" applyFill="1" applyBorder="1" applyAlignment="1">
      <alignment horizontal="left" vertical="center" wrapText="1"/>
    </xf>
    <xf numFmtId="0" fontId="79" fillId="0" borderId="17" xfId="0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 wrapText="1"/>
    </xf>
    <xf numFmtId="0" fontId="80" fillId="0" borderId="13" xfId="0" applyFont="1" applyFill="1" applyBorder="1" applyAlignment="1">
      <alignment horizontal="center" vertical="center" wrapText="1"/>
    </xf>
    <xf numFmtId="0" fontId="80" fillId="0" borderId="20" xfId="0" applyFont="1" applyFill="1" applyBorder="1" applyAlignment="1">
      <alignment horizontal="center" vertical="center" wrapText="1"/>
    </xf>
    <xf numFmtId="0" fontId="79" fillId="0" borderId="14" xfId="0" applyFont="1" applyFill="1" applyBorder="1" applyAlignment="1">
      <alignment horizontal="center" vertical="center" wrapText="1"/>
    </xf>
    <xf numFmtId="0" fontId="79" fillId="0" borderId="18" xfId="0" applyFont="1" applyFill="1" applyBorder="1" applyAlignment="1">
      <alignment horizontal="center" vertical="center" wrapText="1"/>
    </xf>
    <xf numFmtId="0" fontId="79" fillId="0" borderId="17" xfId="0" applyFont="1" applyFill="1" applyBorder="1" applyAlignment="1">
      <alignment horizontal="center" vertical="center" wrapText="1"/>
    </xf>
    <xf numFmtId="0" fontId="79" fillId="0" borderId="3" xfId="0" applyFont="1" applyFill="1" applyBorder="1" applyAlignment="1">
      <alignment horizontal="left" vertical="center"/>
    </xf>
    <xf numFmtId="0" fontId="65" fillId="0" borderId="0" xfId="0" applyFont="1" applyFill="1" applyAlignment="1">
      <alignment horizontal="center" vertical="center"/>
    </xf>
    <xf numFmtId="0" fontId="68" fillId="0" borderId="14" xfId="245" applyFont="1" applyFill="1" applyBorder="1" applyAlignment="1">
      <alignment horizontal="center" vertical="center" wrapText="1"/>
    </xf>
    <xf numFmtId="0" fontId="68" fillId="0" borderId="18" xfId="245" applyFont="1" applyFill="1" applyBorder="1" applyAlignment="1">
      <alignment horizontal="center" vertical="center" wrapText="1"/>
    </xf>
    <xf numFmtId="0" fontId="68" fillId="0" borderId="17" xfId="245" applyFont="1" applyFill="1" applyBorder="1" applyAlignment="1">
      <alignment horizontal="center" vertical="center" wrapText="1"/>
    </xf>
    <xf numFmtId="0" fontId="68" fillId="0" borderId="0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0" fontId="65" fillId="0" borderId="2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8" xfId="245" applyFont="1" applyFill="1" applyBorder="1" applyAlignment="1">
      <alignment horizontal="center" vertical="center" wrapText="1"/>
    </xf>
    <xf numFmtId="0" fontId="4" fillId="0" borderId="17" xfId="24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245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horizontal="left" vertical="center" wrapText="1"/>
    </xf>
    <xf numFmtId="0" fontId="65" fillId="0" borderId="13" xfId="0" applyFont="1" applyFill="1" applyBorder="1" applyAlignment="1">
      <alignment horizontal="center" vertical="center"/>
    </xf>
    <xf numFmtId="0" fontId="65" fillId="0" borderId="19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/>
    </xf>
    <xf numFmtId="0" fontId="68" fillId="0" borderId="14" xfId="237" applyFont="1" applyFill="1" applyBorder="1" applyAlignment="1">
      <alignment horizontal="center" vertical="center"/>
    </xf>
    <xf numFmtId="0" fontId="68" fillId="0" borderId="18" xfId="237" applyFont="1" applyFill="1" applyBorder="1" applyAlignment="1">
      <alignment horizontal="center" vertical="center"/>
    </xf>
    <xf numFmtId="0" fontId="68" fillId="0" borderId="17" xfId="237" applyFont="1" applyFill="1" applyBorder="1" applyAlignment="1">
      <alignment horizontal="center" vertical="center"/>
    </xf>
    <xf numFmtId="0" fontId="68" fillId="0" borderId="0" xfId="237" applyNumberFormat="1" applyFont="1" applyFill="1" applyBorder="1" applyAlignment="1">
      <alignment horizontal="center" vertical="center" wrapText="1"/>
    </xf>
    <xf numFmtId="0" fontId="65" fillId="0" borderId="13" xfId="237" applyNumberFormat="1" applyFont="1" applyFill="1" applyBorder="1" applyAlignment="1">
      <alignment horizontal="center" vertical="center" wrapText="1"/>
    </xf>
    <xf numFmtId="0" fontId="65" fillId="0" borderId="19" xfId="237" applyNumberFormat="1" applyFont="1" applyFill="1" applyBorder="1" applyAlignment="1">
      <alignment horizontal="center" vertical="center" wrapText="1"/>
    </xf>
    <xf numFmtId="0" fontId="65" fillId="0" borderId="21" xfId="0" applyFont="1" applyFill="1" applyBorder="1" applyAlignment="1">
      <alignment horizontal="center" vertical="center" wrapText="1"/>
    </xf>
    <xf numFmtId="0" fontId="65" fillId="0" borderId="22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right" vertical="center" wrapText="1"/>
    </xf>
    <xf numFmtId="0" fontId="68" fillId="0" borderId="0" xfId="0" applyFont="1" applyFill="1" applyAlignment="1">
      <alignment horizontal="center" vertical="center"/>
    </xf>
    <xf numFmtId="0" fontId="65" fillId="0" borderId="0" xfId="0" applyFont="1" applyFill="1" applyAlignment="1">
      <alignment vertical="center" wrapText="1"/>
    </xf>
    <xf numFmtId="0" fontId="65" fillId="0" borderId="0" xfId="0" applyFont="1" applyFill="1" applyAlignment="1">
      <alignment vertical="center"/>
    </xf>
    <xf numFmtId="49" fontId="65" fillId="0" borderId="3" xfId="0" applyNumberFormat="1" applyFont="1" applyFill="1" applyBorder="1" applyAlignment="1">
      <alignment horizontal="left" vertical="center" wrapText="1"/>
    </xf>
    <xf numFmtId="49" fontId="65" fillId="0" borderId="14" xfId="0" applyNumberFormat="1" applyFont="1" applyFill="1" applyBorder="1" applyAlignment="1">
      <alignment horizontal="center" vertical="center" wrapText="1"/>
    </xf>
    <xf numFmtId="49" fontId="65" fillId="0" borderId="18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justify" vertical="center" wrapText="1" shrinkToFit="1"/>
    </xf>
    <xf numFmtId="0" fontId="65" fillId="0" borderId="3" xfId="0" applyFont="1" applyFill="1" applyBorder="1" applyAlignment="1">
      <alignment horizontal="center" vertical="center"/>
    </xf>
    <xf numFmtId="0" fontId="65" fillId="0" borderId="14" xfId="0" applyFont="1" applyFill="1" applyBorder="1" applyAlignment="1">
      <alignment horizontal="center" vertical="center"/>
    </xf>
    <xf numFmtId="0" fontId="65" fillId="0" borderId="1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8" fillId="0" borderId="15" xfId="0" applyFont="1" applyFill="1" applyBorder="1" applyAlignment="1">
      <alignment horizontal="center" vertical="center"/>
    </xf>
    <xf numFmtId="0" fontId="65" fillId="0" borderId="14" xfId="0" applyFont="1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center" vertical="center" wrapText="1"/>
    </xf>
    <xf numFmtId="0" fontId="65" fillId="0" borderId="23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0" fontId="65" fillId="0" borderId="24" xfId="0" applyFont="1" applyFill="1" applyBorder="1" applyAlignment="1">
      <alignment horizontal="center" vertical="center" wrapText="1"/>
    </xf>
    <xf numFmtId="0" fontId="65" fillId="0" borderId="15" xfId="0" applyFont="1" applyFill="1" applyBorder="1" applyAlignment="1">
      <alignment horizontal="center" vertical="center" wrapText="1"/>
    </xf>
    <xf numFmtId="0" fontId="65" fillId="0" borderId="19" xfId="0" applyFont="1" applyFill="1" applyBorder="1" applyAlignment="1">
      <alignment horizontal="center" vertical="center" wrapText="1"/>
    </xf>
    <xf numFmtId="0" fontId="65" fillId="0" borderId="18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/>
    </xf>
    <xf numFmtId="0" fontId="65" fillId="0" borderId="18" xfId="0" applyFont="1" applyFill="1" applyBorder="1" applyAlignment="1">
      <alignment horizontal="left" vertical="center"/>
    </xf>
    <xf numFmtId="0" fontId="65" fillId="0" borderId="17" xfId="0" applyFont="1" applyFill="1" applyBorder="1" applyAlignment="1">
      <alignment horizontal="left" vertical="center"/>
    </xf>
    <xf numFmtId="0" fontId="83" fillId="0" borderId="14" xfId="0" applyFont="1" applyFill="1" applyBorder="1" applyAlignment="1">
      <alignment horizontal="left" vertical="center" wrapText="1"/>
    </xf>
    <xf numFmtId="0" fontId="83" fillId="0" borderId="18" xfId="0" applyFont="1" applyFill="1" applyBorder="1" applyAlignment="1">
      <alignment horizontal="left" vertical="center" wrapText="1"/>
    </xf>
    <xf numFmtId="0" fontId="83" fillId="0" borderId="17" xfId="0" applyFont="1" applyFill="1" applyBorder="1" applyAlignment="1">
      <alignment horizontal="left" vertical="center" wrapText="1"/>
    </xf>
    <xf numFmtId="49" fontId="65" fillId="0" borderId="16" xfId="0" applyNumberFormat="1" applyFont="1" applyFill="1" applyBorder="1" applyAlignment="1">
      <alignment horizontal="right" vertical="center" wrapText="1"/>
    </xf>
    <xf numFmtId="49" fontId="65" fillId="0" borderId="0" xfId="0" applyNumberFormat="1" applyFont="1" applyFill="1" applyBorder="1" applyAlignment="1">
      <alignment horizontal="right" vertical="center" wrapText="1"/>
    </xf>
    <xf numFmtId="3" fontId="65" fillId="0" borderId="14" xfId="0" applyNumberFormat="1" applyFont="1" applyFill="1" applyBorder="1" applyAlignment="1">
      <alignment horizontal="center" vertical="center" wrapText="1"/>
    </xf>
    <xf numFmtId="3" fontId="65" fillId="0" borderId="17" xfId="0" applyNumberFormat="1" applyFont="1" applyFill="1" applyBorder="1" applyAlignment="1">
      <alignment horizontal="center" vertical="center" wrapText="1"/>
    </xf>
    <xf numFmtId="0" fontId="65" fillId="0" borderId="3" xfId="0" applyNumberFormat="1" applyFont="1" applyFill="1" applyBorder="1" applyAlignment="1">
      <alignment horizontal="center" vertical="center" wrapText="1"/>
    </xf>
    <xf numFmtId="3" fontId="83" fillId="0" borderId="14" xfId="0" applyNumberFormat="1" applyFont="1" applyFill="1" applyBorder="1" applyAlignment="1">
      <alignment horizontal="left" vertical="center" wrapText="1"/>
    </xf>
    <xf numFmtId="3" fontId="83" fillId="0" borderId="18" xfId="0" applyNumberFormat="1" applyFont="1" applyFill="1" applyBorder="1" applyAlignment="1">
      <alignment horizontal="left" vertical="center" wrapText="1"/>
    </xf>
    <xf numFmtId="3" fontId="83" fillId="0" borderId="17" xfId="0" applyNumberFormat="1" applyFont="1" applyFill="1" applyBorder="1" applyAlignment="1">
      <alignment horizontal="left" vertical="center" wrapText="1"/>
    </xf>
    <xf numFmtId="0" fontId="65" fillId="0" borderId="17" xfId="0" applyFont="1" applyFill="1" applyBorder="1" applyAlignment="1">
      <alignment horizontal="center" vertical="center"/>
    </xf>
    <xf numFmtId="4" fontId="65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65" fillId="0" borderId="14" xfId="0" applyFont="1" applyFill="1" applyBorder="1" applyAlignment="1">
      <alignment horizontal="left" vertical="center" wrapText="1"/>
    </xf>
    <xf numFmtId="0" fontId="65" fillId="0" borderId="18" xfId="0" applyFont="1" applyFill="1" applyBorder="1" applyAlignment="1">
      <alignment horizontal="left" vertical="center" wrapText="1"/>
    </xf>
    <xf numFmtId="0" fontId="65" fillId="0" borderId="17" xfId="0" applyFont="1" applyFill="1" applyBorder="1" applyAlignment="1">
      <alignment horizontal="left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center" wrapText="1"/>
    </xf>
    <xf numFmtId="3" fontId="65" fillId="0" borderId="18" xfId="0" applyNumberFormat="1" applyFont="1" applyFill="1" applyBorder="1" applyAlignment="1">
      <alignment horizontal="center" vertical="center" wrapText="1"/>
    </xf>
    <xf numFmtId="49" fontId="65" fillId="0" borderId="17" xfId="0" applyNumberFormat="1" applyFont="1" applyFill="1" applyBorder="1" applyAlignment="1">
      <alignment horizontal="center" vertical="center" wrapText="1"/>
    </xf>
    <xf numFmtId="170" fontId="65" fillId="0" borderId="14" xfId="0" applyNumberFormat="1" applyFont="1" applyFill="1" applyBorder="1" applyAlignment="1">
      <alignment horizontal="center" vertical="center" wrapText="1"/>
    </xf>
    <xf numFmtId="170" fontId="65" fillId="0" borderId="17" xfId="0" applyNumberFormat="1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 vertical="center" wrapText="1"/>
    </xf>
    <xf numFmtId="0" fontId="65" fillId="0" borderId="18" xfId="0" applyNumberFormat="1" applyFont="1" applyFill="1" applyBorder="1" applyAlignment="1">
      <alignment horizontal="center" vertical="center" wrapText="1"/>
    </xf>
    <xf numFmtId="0" fontId="65" fillId="0" borderId="17" xfId="0" applyNumberFormat="1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right" vertical="center"/>
    </xf>
    <xf numFmtId="169" fontId="73" fillId="0" borderId="0" xfId="0" applyNumberFormat="1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left" vertical="center"/>
    </xf>
    <xf numFmtId="3" fontId="65" fillId="0" borderId="3" xfId="0" applyNumberFormat="1" applyFont="1" applyFill="1" applyBorder="1" applyAlignment="1">
      <alignment horizontal="left" vertical="center" wrapText="1"/>
    </xf>
    <xf numFmtId="0" fontId="65" fillId="0" borderId="14" xfId="0" applyFont="1" applyFill="1" applyBorder="1" applyAlignment="1">
      <alignment horizontal="left"/>
    </xf>
    <xf numFmtId="0" fontId="65" fillId="0" borderId="18" xfId="0" applyFont="1" applyFill="1" applyBorder="1" applyAlignment="1">
      <alignment horizontal="left"/>
    </xf>
    <xf numFmtId="0" fontId="65" fillId="0" borderId="17" xfId="0" applyFont="1" applyFill="1" applyBorder="1" applyAlignment="1">
      <alignment horizontal="left"/>
    </xf>
    <xf numFmtId="0" fontId="65" fillId="0" borderId="15" xfId="0" applyFont="1" applyFill="1" applyBorder="1" applyAlignment="1">
      <alignment horizontal="right" vertical="center"/>
    </xf>
    <xf numFmtId="2" fontId="65" fillId="0" borderId="13" xfId="0" applyNumberFormat="1" applyFont="1" applyFill="1" applyBorder="1" applyAlignment="1">
      <alignment horizontal="center" vertical="center" wrapText="1"/>
    </xf>
    <xf numFmtId="2" fontId="65" fillId="0" borderId="19" xfId="0" applyNumberFormat="1" applyFont="1" applyFill="1" applyBorder="1" applyAlignment="1">
      <alignment horizontal="center" vertical="center" wrapText="1"/>
    </xf>
    <xf numFmtId="2" fontId="65" fillId="0" borderId="14" xfId="0" applyNumberFormat="1" applyFont="1" applyFill="1" applyBorder="1" applyAlignment="1">
      <alignment horizontal="center" vertical="center" wrapText="1"/>
    </xf>
    <xf numFmtId="2" fontId="65" fillId="0" borderId="18" xfId="0" applyNumberFormat="1" applyFont="1" applyFill="1" applyBorder="1" applyAlignment="1">
      <alignment horizontal="center" vertical="center" wrapText="1"/>
    </xf>
    <xf numFmtId="2" fontId="65" fillId="0" borderId="17" xfId="0" applyNumberFormat="1" applyFont="1" applyFill="1" applyBorder="1" applyAlignment="1">
      <alignment horizontal="center" vertical="center" wrapText="1"/>
    </xf>
    <xf numFmtId="0" fontId="70" fillId="0" borderId="23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70" fillId="0" borderId="24" xfId="0" applyFont="1" applyFill="1" applyBorder="1" applyAlignment="1">
      <alignment horizontal="center" vertical="center" wrapText="1"/>
    </xf>
    <xf numFmtId="0" fontId="70" fillId="0" borderId="22" xfId="0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/>
    </xf>
    <xf numFmtId="0" fontId="65" fillId="0" borderId="17" xfId="0" applyNumberFormat="1" applyFont="1" applyFill="1" applyBorder="1" applyAlignment="1">
      <alignment horizontal="center"/>
    </xf>
    <xf numFmtId="177" fontId="65" fillId="0" borderId="3" xfId="0" applyNumberFormat="1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left" vertical="center" wrapText="1" shrinkToFit="1"/>
    </xf>
    <xf numFmtId="0" fontId="65" fillId="0" borderId="18" xfId="0" applyNumberFormat="1" applyFont="1" applyFill="1" applyBorder="1" applyAlignment="1">
      <alignment horizontal="left" vertical="center" wrapText="1" shrinkToFit="1"/>
    </xf>
    <xf numFmtId="0" fontId="65" fillId="0" borderId="17" xfId="0" applyNumberFormat="1" applyFont="1" applyFill="1" applyBorder="1" applyAlignment="1">
      <alignment horizontal="left" vertical="center" wrapText="1" shrinkToFit="1"/>
    </xf>
    <xf numFmtId="0" fontId="65" fillId="0" borderId="3" xfId="0" applyFont="1" applyFill="1" applyBorder="1" applyAlignment="1">
      <alignment horizontal="center" vertical="center" wrapText="1" shrinkToFit="1"/>
    </xf>
    <xf numFmtId="3" fontId="65" fillId="0" borderId="14" xfId="0" applyNumberFormat="1" applyFont="1" applyFill="1" applyBorder="1" applyAlignment="1">
      <alignment horizontal="center" vertical="center" wrapText="1" shrinkToFit="1"/>
    </xf>
    <xf numFmtId="3" fontId="65" fillId="0" borderId="17" xfId="0" applyNumberFormat="1" applyFont="1" applyFill="1" applyBorder="1" applyAlignment="1">
      <alignment horizontal="center" vertical="center" wrapText="1" shrinkToFit="1"/>
    </xf>
    <xf numFmtId="0" fontId="65" fillId="0" borderId="18" xfId="0" applyNumberFormat="1" applyFont="1" applyFill="1" applyBorder="1" applyAlignment="1">
      <alignment horizontal="center" vertical="center" wrapText="1" shrinkToFit="1"/>
    </xf>
    <xf numFmtId="0" fontId="65" fillId="0" borderId="17" xfId="0" applyNumberFormat="1" applyFont="1" applyFill="1" applyBorder="1" applyAlignment="1">
      <alignment horizontal="center" vertical="center" wrapText="1" shrinkToFit="1"/>
    </xf>
    <xf numFmtId="0" fontId="70" fillId="0" borderId="23" xfId="0" applyFont="1" applyFill="1" applyBorder="1" applyAlignment="1">
      <alignment horizontal="center" vertical="center" wrapText="1" shrinkToFit="1"/>
    </xf>
    <xf numFmtId="0" fontId="70" fillId="0" borderId="16" xfId="0" applyFont="1" applyFill="1" applyBorder="1" applyAlignment="1">
      <alignment horizontal="center" vertical="center" wrapText="1" shrinkToFit="1"/>
    </xf>
    <xf numFmtId="0" fontId="70" fillId="0" borderId="21" xfId="0" applyFont="1" applyFill="1" applyBorder="1" applyAlignment="1">
      <alignment horizontal="center" vertical="center" wrapText="1" shrinkToFit="1"/>
    </xf>
    <xf numFmtId="0" fontId="70" fillId="0" borderId="25" xfId="0" applyFont="1" applyFill="1" applyBorder="1" applyAlignment="1">
      <alignment horizontal="center" vertical="center" wrapText="1" shrinkToFit="1"/>
    </xf>
    <xf numFmtId="0" fontId="70" fillId="0" borderId="0" xfId="0" applyFont="1" applyFill="1" applyBorder="1" applyAlignment="1">
      <alignment horizontal="center" vertical="center" wrapText="1" shrinkToFit="1"/>
    </xf>
    <xf numFmtId="0" fontId="70" fillId="0" borderId="26" xfId="0" applyFont="1" applyFill="1" applyBorder="1" applyAlignment="1">
      <alignment horizontal="center" vertical="center" wrapText="1" shrinkToFit="1"/>
    </xf>
    <xf numFmtId="0" fontId="70" fillId="0" borderId="24" xfId="0" applyFont="1" applyFill="1" applyBorder="1" applyAlignment="1">
      <alignment horizontal="center" vertical="center" wrapText="1" shrinkToFit="1"/>
    </xf>
    <xf numFmtId="0" fontId="70" fillId="0" borderId="15" xfId="0" applyFont="1" applyFill="1" applyBorder="1" applyAlignment="1">
      <alignment horizontal="center" vertical="center" wrapText="1" shrinkToFit="1"/>
    </xf>
    <xf numFmtId="0" fontId="70" fillId="0" borderId="22" xfId="0" applyFont="1" applyFill="1" applyBorder="1" applyAlignment="1">
      <alignment horizontal="center" vertical="center" wrapText="1" shrinkToFit="1"/>
    </xf>
    <xf numFmtId="3" fontId="65" fillId="0" borderId="14" xfId="0" applyNumberFormat="1" applyFont="1" applyFill="1" applyBorder="1" applyAlignment="1">
      <alignment horizontal="left" vertical="center" wrapText="1" shrinkToFit="1"/>
    </xf>
    <xf numFmtId="3" fontId="65" fillId="0" borderId="18" xfId="0" applyNumberFormat="1" applyFont="1" applyFill="1" applyBorder="1" applyAlignment="1">
      <alignment horizontal="left" vertical="center" wrapText="1" shrinkToFit="1"/>
    </xf>
    <xf numFmtId="3" fontId="65" fillId="0" borderId="17" xfId="0" applyNumberFormat="1" applyFont="1" applyFill="1" applyBorder="1" applyAlignment="1">
      <alignment horizontal="left" vertical="center" wrapText="1" shrinkToFit="1"/>
    </xf>
    <xf numFmtId="0" fontId="70" fillId="0" borderId="25" xfId="0" applyFont="1" applyFill="1" applyBorder="1" applyAlignment="1">
      <alignment horizontal="center" vertical="center" wrapText="1"/>
    </xf>
    <xf numFmtId="0" fontId="70" fillId="0" borderId="26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13" xfId="0" applyFont="1" applyFill="1" applyBorder="1" applyAlignment="1">
      <alignment horizontal="center" vertical="center" wrapText="1" shrinkToFit="1"/>
    </xf>
    <xf numFmtId="0" fontId="65" fillId="0" borderId="20" xfId="0" applyFont="1" applyFill="1" applyBorder="1" applyAlignment="1">
      <alignment horizontal="center" vertical="center" wrapText="1" shrinkToFit="1"/>
    </xf>
    <xf numFmtId="0" fontId="65" fillId="0" borderId="19" xfId="0" applyFont="1" applyFill="1" applyBorder="1" applyAlignment="1">
      <alignment horizontal="center" vertical="center" wrapText="1" shrinkToFit="1"/>
    </xf>
    <xf numFmtId="0" fontId="65" fillId="0" borderId="3" xfId="0" applyFont="1" applyFill="1" applyBorder="1" applyAlignment="1">
      <alignment horizontal="left" vertical="center" wrapText="1" shrinkToFit="1"/>
    </xf>
    <xf numFmtId="0" fontId="65" fillId="0" borderId="14" xfId="0" applyNumberFormat="1" applyFont="1" applyFill="1" applyBorder="1" applyAlignment="1">
      <alignment horizontal="center" vertical="center" wrapText="1" shrinkToFit="1"/>
    </xf>
    <xf numFmtId="0" fontId="65" fillId="0" borderId="14" xfId="0" applyFont="1" applyFill="1" applyBorder="1" applyAlignment="1">
      <alignment horizontal="center" vertical="center" wrapText="1" shrinkToFit="1"/>
    </xf>
    <xf numFmtId="0" fontId="65" fillId="0" borderId="17" xfId="0" applyFont="1" applyFill="1" applyBorder="1" applyAlignment="1">
      <alignment horizontal="center" vertical="center" wrapText="1" shrinkToFit="1"/>
    </xf>
    <xf numFmtId="0" fontId="70" fillId="0" borderId="14" xfId="0" applyFont="1" applyFill="1" applyBorder="1" applyAlignment="1">
      <alignment horizontal="center" vertical="center"/>
    </xf>
    <xf numFmtId="0" fontId="70" fillId="0" borderId="18" xfId="0" applyFont="1" applyFill="1" applyBorder="1" applyAlignment="1">
      <alignment horizontal="center" vertical="center"/>
    </xf>
    <xf numFmtId="0" fontId="70" fillId="0" borderId="17" xfId="0" applyFont="1" applyFill="1" applyBorder="1" applyAlignment="1">
      <alignment horizontal="center" vertical="center"/>
    </xf>
    <xf numFmtId="0" fontId="70" fillId="0" borderId="14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center" vertical="center" wrapText="1"/>
    </xf>
    <xf numFmtId="0" fontId="70" fillId="0" borderId="17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 wrapText="1" shrinkToFit="1"/>
    </xf>
    <xf numFmtId="0" fontId="65" fillId="0" borderId="18" xfId="0" applyFont="1" applyFill="1" applyBorder="1" applyAlignment="1">
      <alignment horizontal="left" vertical="center" wrapText="1" shrinkToFit="1"/>
    </xf>
    <xf numFmtId="0" fontId="65" fillId="0" borderId="17" xfId="0" applyFont="1" applyFill="1" applyBorder="1" applyAlignment="1">
      <alignment horizontal="left" vertical="center" wrapText="1" shrinkToFit="1"/>
    </xf>
    <xf numFmtId="0" fontId="70" fillId="0" borderId="16" xfId="0" applyFont="1" applyFill="1" applyBorder="1" applyAlignment="1">
      <alignment horizontal="center" vertical="center" wrapText="1"/>
    </xf>
    <xf numFmtId="0" fontId="70" fillId="0" borderId="15" xfId="0" applyFont="1" applyFill="1" applyBorder="1" applyAlignment="1">
      <alignment horizontal="center" vertical="center" wrapText="1"/>
    </xf>
  </cellXfs>
  <cellStyles count="354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" xfId="353" builtinId="3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externalLink" Target="externalLinks/externalLink3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1343025</xdr:colOff>
      <xdr:row>78</xdr:row>
      <xdr:rowOff>0</xdr:rowOff>
    </xdr:from>
    <xdr:to>
      <xdr:col>0</xdr:col>
      <xdr:colOff>4733925</xdr:colOff>
      <xdr:row>78</xdr:row>
      <xdr:rowOff>0</xdr:rowOff>
    </xdr:to>
    <xdr:sp macro="" textlink="">
      <xdr:nvSpPr>
        <xdr:cNvPr id="3421" name="Line 1"/>
        <xdr:cNvSpPr>
          <a:spLocks noChangeShapeType="1"/>
        </xdr:cNvSpPr>
      </xdr:nvSpPr>
      <xdr:spPr bwMode="auto">
        <a:xfrm>
          <a:off x="1343025" y="29394150"/>
          <a:ext cx="3390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78</xdr:row>
      <xdr:rowOff>0</xdr:rowOff>
    </xdr:from>
    <xdr:to>
      <xdr:col>3</xdr:col>
      <xdr:colOff>1619250</xdr:colOff>
      <xdr:row>78</xdr:row>
      <xdr:rowOff>0</xdr:rowOff>
    </xdr:to>
    <xdr:sp macro="" textlink="">
      <xdr:nvSpPr>
        <xdr:cNvPr id="3422" name="Line 2"/>
        <xdr:cNvSpPr>
          <a:spLocks noChangeShapeType="1"/>
        </xdr:cNvSpPr>
      </xdr:nvSpPr>
      <xdr:spPr bwMode="auto">
        <a:xfrm>
          <a:off x="6096000" y="29394150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6</xdr:col>
      <xdr:colOff>1447800</xdr:colOff>
      <xdr:row>78</xdr:row>
      <xdr:rowOff>0</xdr:rowOff>
    </xdr:to>
    <xdr:sp macro="" textlink="">
      <xdr:nvSpPr>
        <xdr:cNvPr id="3423" name="Line 3"/>
        <xdr:cNvSpPr>
          <a:spLocks noChangeShapeType="1"/>
        </xdr:cNvSpPr>
      </xdr:nvSpPr>
      <xdr:spPr bwMode="auto">
        <a:xfrm>
          <a:off x="10915650" y="29394150"/>
          <a:ext cx="3038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140</xdr:row>
      <xdr:rowOff>0</xdr:rowOff>
    </xdr:from>
    <xdr:to>
      <xdr:col>0</xdr:col>
      <xdr:colOff>4981575</xdr:colOff>
      <xdr:row>140</xdr:row>
      <xdr:rowOff>0</xdr:rowOff>
    </xdr:to>
    <xdr:sp macro="" textlink="">
      <xdr:nvSpPr>
        <xdr:cNvPr id="1370" name="Line 1"/>
        <xdr:cNvSpPr>
          <a:spLocks noChangeShapeType="1"/>
        </xdr:cNvSpPr>
      </xdr:nvSpPr>
      <xdr:spPr bwMode="auto">
        <a:xfrm>
          <a:off x="1295400" y="51882675"/>
          <a:ext cx="3686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781050</xdr:colOff>
      <xdr:row>140</xdr:row>
      <xdr:rowOff>0</xdr:rowOff>
    </xdr:from>
    <xdr:to>
      <xdr:col>4</xdr:col>
      <xdr:colOff>552450</xdr:colOff>
      <xdr:row>140</xdr:row>
      <xdr:rowOff>0</xdr:rowOff>
    </xdr:to>
    <xdr:sp macro="" textlink="">
      <xdr:nvSpPr>
        <xdr:cNvPr id="1371" name="Line 2"/>
        <xdr:cNvSpPr>
          <a:spLocks noChangeShapeType="1"/>
        </xdr:cNvSpPr>
      </xdr:nvSpPr>
      <xdr:spPr bwMode="auto">
        <a:xfrm>
          <a:off x="5810250" y="51882675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0</xdr:rowOff>
    </xdr:from>
    <xdr:to>
      <xdr:col>7</xdr:col>
      <xdr:colOff>1619250</xdr:colOff>
      <xdr:row>140</xdr:row>
      <xdr:rowOff>0</xdr:rowOff>
    </xdr:to>
    <xdr:sp macro="" textlink="">
      <xdr:nvSpPr>
        <xdr:cNvPr id="1372" name="Line 3"/>
        <xdr:cNvSpPr>
          <a:spLocks noChangeShapeType="1"/>
        </xdr:cNvSpPr>
      </xdr:nvSpPr>
      <xdr:spPr bwMode="auto">
        <a:xfrm>
          <a:off x="9410700" y="518826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2394" name="Line 1"/>
        <xdr:cNvSpPr>
          <a:spLocks noChangeShapeType="1"/>
        </xdr:cNvSpPr>
      </xdr:nvSpPr>
      <xdr:spPr bwMode="auto">
        <a:xfrm>
          <a:off x="1228725" y="16687800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4</xdr:col>
      <xdr:colOff>66675</xdr:colOff>
      <xdr:row>40</xdr:row>
      <xdr:rowOff>0</xdr:rowOff>
    </xdr:to>
    <xdr:sp macro="" textlink="">
      <xdr:nvSpPr>
        <xdr:cNvPr id="2395" name="Line 2"/>
        <xdr:cNvSpPr>
          <a:spLocks noChangeShapeType="1"/>
        </xdr:cNvSpPr>
      </xdr:nvSpPr>
      <xdr:spPr bwMode="auto">
        <a:xfrm>
          <a:off x="5553364" y="16960273"/>
          <a:ext cx="238731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923925</xdr:colOff>
      <xdr:row>40</xdr:row>
      <xdr:rowOff>0</xdr:rowOff>
    </xdr:from>
    <xdr:to>
      <xdr:col>6</xdr:col>
      <xdr:colOff>962025</xdr:colOff>
      <xdr:row>40</xdr:row>
      <xdr:rowOff>0</xdr:rowOff>
    </xdr:to>
    <xdr:sp macro="" textlink="">
      <xdr:nvSpPr>
        <xdr:cNvPr id="2396" name="Line 3"/>
        <xdr:cNvSpPr>
          <a:spLocks noChangeShapeType="1"/>
        </xdr:cNvSpPr>
      </xdr:nvSpPr>
      <xdr:spPr bwMode="auto">
        <a:xfrm>
          <a:off x="8439150" y="16687800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101</xdr:row>
      <xdr:rowOff>0</xdr:rowOff>
    </xdr:from>
    <xdr:to>
      <xdr:col>0</xdr:col>
      <xdr:colOff>3962400</xdr:colOff>
      <xdr:row>101</xdr:row>
      <xdr:rowOff>0</xdr:rowOff>
    </xdr:to>
    <xdr:sp macro="" textlink="">
      <xdr:nvSpPr>
        <xdr:cNvPr id="4443" name="Line 1"/>
        <xdr:cNvSpPr>
          <a:spLocks noChangeShapeType="1"/>
        </xdr:cNvSpPr>
      </xdr:nvSpPr>
      <xdr:spPr bwMode="auto">
        <a:xfrm>
          <a:off x="1009650" y="2541270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101</xdr:row>
      <xdr:rowOff>0</xdr:rowOff>
    </xdr:from>
    <xdr:to>
      <xdr:col>3</xdr:col>
      <xdr:colOff>723900</xdr:colOff>
      <xdr:row>101</xdr:row>
      <xdr:rowOff>0</xdr:rowOff>
    </xdr:to>
    <xdr:sp macro="" textlink="">
      <xdr:nvSpPr>
        <xdr:cNvPr id="4444" name="Line 2"/>
        <xdr:cNvSpPr>
          <a:spLocks noChangeShapeType="1"/>
        </xdr:cNvSpPr>
      </xdr:nvSpPr>
      <xdr:spPr bwMode="auto">
        <a:xfrm>
          <a:off x="4810125" y="2541270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101</xdr:row>
      <xdr:rowOff>0</xdr:rowOff>
    </xdr:from>
    <xdr:to>
      <xdr:col>7</xdr:col>
      <xdr:colOff>38100</xdr:colOff>
      <xdr:row>101</xdr:row>
      <xdr:rowOff>0</xdr:rowOff>
    </xdr:to>
    <xdr:sp macro="" textlink="">
      <xdr:nvSpPr>
        <xdr:cNvPr id="4445" name="Line 3"/>
        <xdr:cNvSpPr>
          <a:spLocks noChangeShapeType="1"/>
        </xdr:cNvSpPr>
      </xdr:nvSpPr>
      <xdr:spPr bwMode="auto">
        <a:xfrm>
          <a:off x="7477125" y="25412700"/>
          <a:ext cx="2133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15</xdr:row>
      <xdr:rowOff>0</xdr:rowOff>
    </xdr:from>
    <xdr:to>
      <xdr:col>0</xdr:col>
      <xdr:colOff>3962400</xdr:colOff>
      <xdr:row>15</xdr:row>
      <xdr:rowOff>0</xdr:rowOff>
    </xdr:to>
    <xdr:sp macro="" textlink="">
      <xdr:nvSpPr>
        <xdr:cNvPr id="5466" name="Line 1"/>
        <xdr:cNvSpPr>
          <a:spLocks noChangeShapeType="1"/>
        </xdr:cNvSpPr>
      </xdr:nvSpPr>
      <xdr:spPr bwMode="auto">
        <a:xfrm>
          <a:off x="1009650" y="727710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3</xdr:col>
      <xdr:colOff>723900</xdr:colOff>
      <xdr:row>15</xdr:row>
      <xdr:rowOff>0</xdr:rowOff>
    </xdr:to>
    <xdr:sp macro="" textlink="">
      <xdr:nvSpPr>
        <xdr:cNvPr id="5467" name="Line 2"/>
        <xdr:cNvSpPr>
          <a:spLocks noChangeShapeType="1"/>
        </xdr:cNvSpPr>
      </xdr:nvSpPr>
      <xdr:spPr bwMode="auto">
        <a:xfrm>
          <a:off x="5172075" y="7277100"/>
          <a:ext cx="2085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15</xdr:row>
      <xdr:rowOff>0</xdr:rowOff>
    </xdr:from>
    <xdr:to>
      <xdr:col>7</xdr:col>
      <xdr:colOff>38100</xdr:colOff>
      <xdr:row>15</xdr:row>
      <xdr:rowOff>0</xdr:rowOff>
    </xdr:to>
    <xdr:sp macro="" textlink="">
      <xdr:nvSpPr>
        <xdr:cNvPr id="5468" name="Line 3"/>
        <xdr:cNvSpPr>
          <a:spLocks noChangeShapeType="1"/>
        </xdr:cNvSpPr>
      </xdr:nvSpPr>
      <xdr:spPr bwMode="auto">
        <a:xfrm>
          <a:off x="8391525" y="7277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23</xdr:row>
      <xdr:rowOff>0</xdr:rowOff>
    </xdr:from>
    <xdr:to>
      <xdr:col>0</xdr:col>
      <xdr:colOff>5810250</xdr:colOff>
      <xdr:row>23</xdr:row>
      <xdr:rowOff>0</xdr:rowOff>
    </xdr:to>
    <xdr:sp macro="" textlink="">
      <xdr:nvSpPr>
        <xdr:cNvPr id="6490" name="Line 1"/>
        <xdr:cNvSpPr>
          <a:spLocks noChangeShapeType="1"/>
        </xdr:cNvSpPr>
      </xdr:nvSpPr>
      <xdr:spPr bwMode="auto">
        <a:xfrm>
          <a:off x="1485900" y="16735425"/>
          <a:ext cx="432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876300</xdr:colOff>
      <xdr:row>23</xdr:row>
      <xdr:rowOff>0</xdr:rowOff>
    </xdr:from>
    <xdr:to>
      <xdr:col>3</xdr:col>
      <xdr:colOff>704850</xdr:colOff>
      <xdr:row>23</xdr:row>
      <xdr:rowOff>0</xdr:rowOff>
    </xdr:to>
    <xdr:sp macro="" textlink="">
      <xdr:nvSpPr>
        <xdr:cNvPr id="6491" name="Line 2"/>
        <xdr:cNvSpPr>
          <a:spLocks noChangeShapeType="1"/>
        </xdr:cNvSpPr>
      </xdr:nvSpPr>
      <xdr:spPr bwMode="auto">
        <a:xfrm>
          <a:off x="6696075" y="16735425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285750</xdr:colOff>
      <xdr:row>23</xdr:row>
      <xdr:rowOff>0</xdr:rowOff>
    </xdr:from>
    <xdr:to>
      <xdr:col>5</xdr:col>
      <xdr:colOff>2305050</xdr:colOff>
      <xdr:row>23</xdr:row>
      <xdr:rowOff>0</xdr:rowOff>
    </xdr:to>
    <xdr:sp macro="" textlink="">
      <xdr:nvSpPr>
        <xdr:cNvPr id="6492" name="Line 3"/>
        <xdr:cNvSpPr>
          <a:spLocks noChangeShapeType="1"/>
        </xdr:cNvSpPr>
      </xdr:nvSpPr>
      <xdr:spPr bwMode="auto">
        <a:xfrm>
          <a:off x="9858375" y="16735425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66</xdr:row>
      <xdr:rowOff>0</xdr:rowOff>
    </xdr:from>
    <xdr:to>
      <xdr:col>9</xdr:col>
      <xdr:colOff>266700</xdr:colOff>
      <xdr:row>66</xdr:row>
      <xdr:rowOff>0</xdr:rowOff>
    </xdr:to>
    <xdr:sp macro="" textlink="">
      <xdr:nvSpPr>
        <xdr:cNvPr id="7514" name="Line 1"/>
        <xdr:cNvSpPr>
          <a:spLocks noChangeShapeType="1"/>
        </xdr:cNvSpPr>
      </xdr:nvSpPr>
      <xdr:spPr bwMode="auto">
        <a:xfrm>
          <a:off x="2552700" y="17678400"/>
          <a:ext cx="416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914400</xdr:colOff>
      <xdr:row>66</xdr:row>
      <xdr:rowOff>0</xdr:rowOff>
    </xdr:from>
    <xdr:to>
      <xdr:col>19</xdr:col>
      <xdr:colOff>800100</xdr:colOff>
      <xdr:row>66</xdr:row>
      <xdr:rowOff>0</xdr:rowOff>
    </xdr:to>
    <xdr:sp macro="" textlink="">
      <xdr:nvSpPr>
        <xdr:cNvPr id="7515" name="Line 2"/>
        <xdr:cNvSpPr>
          <a:spLocks noChangeShapeType="1"/>
        </xdr:cNvSpPr>
      </xdr:nvSpPr>
      <xdr:spPr bwMode="auto">
        <a:xfrm flipV="1">
          <a:off x="10639425" y="17678400"/>
          <a:ext cx="441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180975</xdr:colOff>
      <xdr:row>66</xdr:row>
      <xdr:rowOff>0</xdr:rowOff>
    </xdr:from>
    <xdr:to>
      <xdr:col>31</xdr:col>
      <xdr:colOff>904875</xdr:colOff>
      <xdr:row>66</xdr:row>
      <xdr:rowOff>0</xdr:rowOff>
    </xdr:to>
    <xdr:sp macro="" textlink="">
      <xdr:nvSpPr>
        <xdr:cNvPr id="7516" name="Line 3"/>
        <xdr:cNvSpPr>
          <a:spLocks noChangeShapeType="1"/>
        </xdr:cNvSpPr>
      </xdr:nvSpPr>
      <xdr:spPr bwMode="auto">
        <a:xfrm>
          <a:off x="21583650" y="17678400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genija\old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7  інші витрати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1"/>
      <sheetName val="consolidation hq formatted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МТР Газ Україн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99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Q248"/>
  <sheetViews>
    <sheetView view="pageBreakPreview" topLeftCell="A62" zoomScale="75" zoomScaleNormal="60" zoomScaleSheetLayoutView="75" workbookViewId="0">
      <selection activeCell="E75" sqref="E75"/>
    </sheetView>
  </sheetViews>
  <sheetFormatPr defaultColWidth="9.08984375" defaultRowHeight="23"/>
  <cols>
    <col min="1" max="1" width="72.54296875" style="49" customWidth="1"/>
    <col min="2" max="2" width="17.08984375" style="110" customWidth="1"/>
    <col min="3" max="4" width="25.36328125" style="110" customWidth="1"/>
    <col min="5" max="5" width="23.453125" style="110" customWidth="1"/>
    <col min="6" max="6" width="23.90625" style="110" customWidth="1"/>
    <col min="7" max="7" width="22.453125" style="110" customWidth="1"/>
    <col min="8" max="8" width="10" style="49" customWidth="1"/>
    <col min="9" max="9" width="9.54296875" style="49" customWidth="1"/>
    <col min="10" max="16384" width="9.08984375" style="49"/>
  </cols>
  <sheetData>
    <row r="1" spans="1:11" ht="23.25" customHeight="1">
      <c r="B1" s="115"/>
      <c r="D1" s="49"/>
      <c r="E1" s="49" t="s">
        <v>239</v>
      </c>
      <c r="F1" s="49"/>
      <c r="G1" s="49"/>
      <c r="H1" s="116"/>
      <c r="I1" s="116"/>
      <c r="J1" s="116"/>
      <c r="K1" s="116"/>
    </row>
    <row r="2" spans="1:11" ht="18.75" customHeight="1">
      <c r="A2" s="117"/>
      <c r="D2" s="118"/>
      <c r="E2" s="243" t="s">
        <v>528</v>
      </c>
      <c r="F2" s="243"/>
      <c r="G2" s="243"/>
      <c r="H2" s="116"/>
      <c r="I2" s="116"/>
      <c r="J2" s="116"/>
      <c r="K2" s="116"/>
    </row>
    <row r="3" spans="1:11" ht="18.75" customHeight="1">
      <c r="A3" s="110"/>
      <c r="C3" s="118"/>
      <c r="D3" s="118"/>
      <c r="E3" s="243"/>
      <c r="F3" s="243"/>
      <c r="G3" s="243"/>
      <c r="H3" s="116"/>
      <c r="I3" s="116"/>
      <c r="J3" s="116"/>
      <c r="K3" s="116"/>
    </row>
    <row r="4" spans="1:11" ht="18.75" customHeight="1">
      <c r="A4" s="110"/>
      <c r="C4" s="118"/>
      <c r="D4" s="118"/>
      <c r="E4" s="243"/>
      <c r="F4" s="243"/>
      <c r="G4" s="243"/>
      <c r="H4" s="116"/>
      <c r="I4" s="116"/>
      <c r="J4" s="116"/>
      <c r="K4" s="116"/>
    </row>
    <row r="5" spans="1:11" ht="84" customHeight="1">
      <c r="B5" s="120"/>
      <c r="C5" s="120"/>
      <c r="E5" s="244"/>
      <c r="F5" s="244"/>
      <c r="G5" s="244"/>
    </row>
    <row r="6" spans="1:11" ht="25.5" customHeight="1">
      <c r="A6" s="121"/>
      <c r="B6" s="249"/>
      <c r="C6" s="249"/>
      <c r="D6" s="249"/>
      <c r="E6" s="122"/>
      <c r="F6" s="123" t="s">
        <v>534</v>
      </c>
      <c r="G6" s="112" t="s">
        <v>259</v>
      </c>
    </row>
    <row r="7" spans="1:11" ht="77.25" customHeight="1">
      <c r="A7" s="124" t="s">
        <v>14</v>
      </c>
      <c r="B7" s="256" t="s">
        <v>465</v>
      </c>
      <c r="C7" s="256"/>
      <c r="D7" s="256"/>
      <c r="E7" s="257"/>
      <c r="F7" s="126" t="s">
        <v>132</v>
      </c>
      <c r="G7" s="112">
        <v>34734627</v>
      </c>
    </row>
    <row r="8" spans="1:11" ht="25.5" customHeight="1">
      <c r="A8" s="121" t="s">
        <v>15</v>
      </c>
      <c r="B8" s="249" t="s">
        <v>395</v>
      </c>
      <c r="C8" s="249"/>
      <c r="D8" s="249"/>
      <c r="E8" s="122"/>
      <c r="F8" s="126" t="s">
        <v>131</v>
      </c>
      <c r="G8" s="112">
        <v>150</v>
      </c>
    </row>
    <row r="9" spans="1:11" ht="25.5" customHeight="1">
      <c r="A9" s="121" t="s">
        <v>19</v>
      </c>
      <c r="B9" s="249" t="s">
        <v>396</v>
      </c>
      <c r="C9" s="249"/>
      <c r="D9" s="249"/>
      <c r="E9" s="122"/>
      <c r="F9" s="126" t="s">
        <v>130</v>
      </c>
      <c r="G9" s="112">
        <v>12101366600</v>
      </c>
    </row>
    <row r="10" spans="1:11" ht="25.5" customHeight="1">
      <c r="A10" s="124" t="s">
        <v>380</v>
      </c>
      <c r="B10" s="249"/>
      <c r="C10" s="249"/>
      <c r="D10" s="249"/>
      <c r="E10" s="125"/>
      <c r="F10" s="126" t="s">
        <v>9</v>
      </c>
      <c r="G10" s="112"/>
    </row>
    <row r="11" spans="1:11" ht="25.5" customHeight="1">
      <c r="A11" s="124" t="s">
        <v>17</v>
      </c>
      <c r="B11" s="249"/>
      <c r="C11" s="249"/>
      <c r="D11" s="249"/>
      <c r="E11" s="125"/>
      <c r="F11" s="126" t="s">
        <v>8</v>
      </c>
      <c r="G11" s="112"/>
    </row>
    <row r="12" spans="1:11" ht="37.5" customHeight="1">
      <c r="A12" s="124" t="s">
        <v>16</v>
      </c>
      <c r="B12" s="251" t="s">
        <v>397</v>
      </c>
      <c r="C12" s="251"/>
      <c r="D12" s="251"/>
      <c r="E12" s="125"/>
      <c r="F12" s="126" t="s">
        <v>10</v>
      </c>
      <c r="G12" s="112" t="s">
        <v>401</v>
      </c>
    </row>
    <row r="13" spans="1:11" ht="25.5" customHeight="1">
      <c r="A13" s="124" t="s">
        <v>328</v>
      </c>
      <c r="B13" s="249"/>
      <c r="C13" s="249"/>
      <c r="D13" s="249"/>
      <c r="E13" s="249" t="s">
        <v>193</v>
      </c>
      <c r="F13" s="258"/>
      <c r="G13" s="230" t="s">
        <v>37</v>
      </c>
    </row>
    <row r="14" spans="1:11" ht="25.5" customHeight="1">
      <c r="A14" s="124" t="s">
        <v>20</v>
      </c>
      <c r="B14" s="249" t="s">
        <v>398</v>
      </c>
      <c r="C14" s="249"/>
      <c r="D14" s="249"/>
      <c r="E14" s="249" t="s">
        <v>194</v>
      </c>
      <c r="F14" s="250"/>
      <c r="G14" s="127"/>
    </row>
    <row r="15" spans="1:11" ht="51.75" customHeight="1">
      <c r="A15" s="124" t="s">
        <v>106</v>
      </c>
      <c r="B15" s="249">
        <v>16</v>
      </c>
      <c r="C15" s="249"/>
      <c r="D15" s="249"/>
      <c r="E15" s="128"/>
      <c r="F15" s="128"/>
      <c r="G15" s="128"/>
    </row>
    <row r="16" spans="1:11" ht="39.75" customHeight="1">
      <c r="A16" s="121" t="s">
        <v>11</v>
      </c>
      <c r="B16" s="249" t="s">
        <v>399</v>
      </c>
      <c r="C16" s="249"/>
      <c r="D16" s="249"/>
      <c r="E16" s="249"/>
      <c r="F16" s="129"/>
      <c r="G16" s="129"/>
    </row>
    <row r="17" spans="1:17" ht="25.5" customHeight="1">
      <c r="A17" s="124" t="s">
        <v>12</v>
      </c>
      <c r="B17" s="249" t="s">
        <v>478</v>
      </c>
      <c r="C17" s="249"/>
      <c r="D17" s="249"/>
      <c r="E17" s="128"/>
      <c r="F17" s="128"/>
      <c r="G17" s="128"/>
    </row>
    <row r="18" spans="1:17" ht="25.5" customHeight="1">
      <c r="A18" s="121" t="s">
        <v>13</v>
      </c>
      <c r="B18" s="249" t="s">
        <v>400</v>
      </c>
      <c r="C18" s="249"/>
      <c r="D18" s="249"/>
      <c r="E18" s="129"/>
      <c r="F18" s="129"/>
      <c r="G18" s="129"/>
    </row>
    <row r="19" spans="1:17" ht="13.5" customHeight="1">
      <c r="A19" s="130"/>
      <c r="B19" s="49"/>
      <c r="C19" s="49"/>
      <c r="D19" s="49"/>
      <c r="E19" s="49"/>
      <c r="F19" s="49"/>
      <c r="G19" s="49"/>
    </row>
    <row r="20" spans="1:17" ht="46.5" customHeight="1">
      <c r="A20" s="260" t="s">
        <v>240</v>
      </c>
      <c r="B20" s="260"/>
      <c r="C20" s="260"/>
      <c r="D20" s="260"/>
      <c r="E20" s="260"/>
      <c r="F20" s="260"/>
      <c r="G20" s="260"/>
    </row>
    <row r="21" spans="1:17" ht="27.5">
      <c r="A21" s="260" t="s">
        <v>379</v>
      </c>
      <c r="B21" s="260"/>
      <c r="C21" s="260"/>
      <c r="D21" s="260"/>
      <c r="E21" s="260"/>
      <c r="F21" s="260"/>
      <c r="G21" s="260"/>
    </row>
    <row r="22" spans="1:17">
      <c r="A22" s="259" t="s">
        <v>563</v>
      </c>
      <c r="B22" s="259"/>
      <c r="C22" s="259"/>
      <c r="D22" s="259"/>
      <c r="E22" s="259"/>
      <c r="F22" s="259"/>
      <c r="G22" s="259"/>
    </row>
    <row r="23" spans="1:17">
      <c r="A23" s="262" t="s">
        <v>354</v>
      </c>
      <c r="B23" s="262"/>
      <c r="C23" s="262"/>
      <c r="D23" s="262"/>
      <c r="E23" s="262"/>
      <c r="F23" s="262"/>
      <c r="G23" s="262"/>
    </row>
    <row r="24" spans="1:17" ht="9" customHeight="1">
      <c r="A24" s="131"/>
      <c r="B24" s="131"/>
      <c r="C24" s="131"/>
      <c r="D24" s="131"/>
      <c r="E24" s="131"/>
      <c r="F24" s="131"/>
      <c r="G24" s="131"/>
    </row>
    <row r="25" spans="1:17">
      <c r="A25" s="259" t="s">
        <v>206</v>
      </c>
      <c r="B25" s="259"/>
      <c r="C25" s="259"/>
      <c r="D25" s="259"/>
      <c r="E25" s="259"/>
      <c r="F25" s="259"/>
      <c r="G25" s="259"/>
    </row>
    <row r="26" spans="1:17" ht="12" customHeight="1">
      <c r="B26" s="132"/>
      <c r="C26" s="132"/>
      <c r="D26" s="132"/>
      <c r="E26" s="132"/>
      <c r="F26" s="132"/>
      <c r="G26" s="132"/>
    </row>
    <row r="27" spans="1:17" ht="43.5" customHeight="1">
      <c r="A27" s="248" t="s">
        <v>286</v>
      </c>
      <c r="B27" s="255" t="s">
        <v>18</v>
      </c>
      <c r="C27" s="253" t="s">
        <v>355</v>
      </c>
      <c r="D27" s="252" t="s">
        <v>353</v>
      </c>
      <c r="E27" s="252"/>
      <c r="F27" s="252"/>
      <c r="G27" s="252"/>
      <c r="Q27" s="49" t="s">
        <v>372</v>
      </c>
    </row>
    <row r="28" spans="1:17" ht="44.25" customHeight="1">
      <c r="A28" s="248"/>
      <c r="B28" s="255"/>
      <c r="C28" s="254"/>
      <c r="D28" s="133" t="s">
        <v>264</v>
      </c>
      <c r="E28" s="133" t="s">
        <v>248</v>
      </c>
      <c r="F28" s="133" t="s">
        <v>274</v>
      </c>
      <c r="G28" s="133" t="s">
        <v>275</v>
      </c>
    </row>
    <row r="29" spans="1:17" ht="30" customHeight="1">
      <c r="A29" s="112">
        <v>1</v>
      </c>
      <c r="B29" s="111">
        <v>2</v>
      </c>
      <c r="C29" s="112">
        <v>3</v>
      </c>
      <c r="D29" s="112">
        <v>4</v>
      </c>
      <c r="E29" s="111">
        <v>5</v>
      </c>
      <c r="F29" s="112">
        <v>6</v>
      </c>
      <c r="G29" s="111">
        <v>7</v>
      </c>
    </row>
    <row r="30" spans="1:17" ht="24.9" customHeight="1">
      <c r="A30" s="261" t="s">
        <v>99</v>
      </c>
      <c r="B30" s="261"/>
      <c r="C30" s="261"/>
      <c r="D30" s="261"/>
      <c r="E30" s="261"/>
      <c r="F30" s="261"/>
      <c r="G30" s="261"/>
    </row>
    <row r="31" spans="1:17" ht="46">
      <c r="A31" s="134" t="s">
        <v>207</v>
      </c>
      <c r="B31" s="111">
        <f>'1. Фін результат'!B9</f>
        <v>1000</v>
      </c>
      <c r="C31" s="135">
        <f>'1. Фін результат'!C9</f>
        <v>0</v>
      </c>
      <c r="D31" s="135">
        <f>'1. Фін результат'!D9</f>
        <v>68</v>
      </c>
      <c r="E31" s="135">
        <f>'1. Фін результат'!E9</f>
        <v>0</v>
      </c>
      <c r="F31" s="135">
        <f>E31-D31</f>
        <v>-68</v>
      </c>
      <c r="G31" s="136">
        <f>E31*100/D31</f>
        <v>0</v>
      </c>
    </row>
    <row r="32" spans="1:17" ht="46">
      <c r="A32" s="134" t="s">
        <v>176</v>
      </c>
      <c r="B32" s="111">
        <f>'1. Фін результат'!B12</f>
        <v>1010</v>
      </c>
      <c r="C32" s="135">
        <f>'1. Фін результат'!C12</f>
        <v>0</v>
      </c>
      <c r="D32" s="135">
        <f>'1. Фін результат'!D12</f>
        <v>103</v>
      </c>
      <c r="E32" s="135">
        <f>'1. Фін результат'!E12</f>
        <v>0</v>
      </c>
      <c r="F32" s="135">
        <f t="shared" ref="F32:F76" si="0">E32-D32</f>
        <v>-103</v>
      </c>
      <c r="G32" s="136">
        <f t="shared" ref="G32:G76" si="1">E32*100/D32</f>
        <v>0</v>
      </c>
    </row>
    <row r="33" spans="1:7">
      <c r="A33" s="137" t="s">
        <v>265</v>
      </c>
      <c r="B33" s="111">
        <f>'1. Фін результат'!B22</f>
        <v>1020</v>
      </c>
      <c r="C33" s="135">
        <f>C31-C32</f>
        <v>0</v>
      </c>
      <c r="D33" s="135">
        <f>'1. Фін результат'!D22</f>
        <v>-35</v>
      </c>
      <c r="E33" s="135">
        <f>'1. Фін результат'!E22</f>
        <v>0</v>
      </c>
      <c r="F33" s="135">
        <f t="shared" si="0"/>
        <v>35</v>
      </c>
      <c r="G33" s="136">
        <f t="shared" si="1"/>
        <v>0</v>
      </c>
    </row>
    <row r="34" spans="1:7">
      <c r="A34" s="134" t="s">
        <v>142</v>
      </c>
      <c r="B34" s="111">
        <f>'1. Фін результат'!B27</f>
        <v>1040</v>
      </c>
      <c r="C34" s="135">
        <f>'1. Фін результат'!C27</f>
        <v>3435</v>
      </c>
      <c r="D34" s="135">
        <f>'1. Фін результат'!D27</f>
        <v>3495</v>
      </c>
      <c r="E34" s="135">
        <f>'1. Фін результат'!E27</f>
        <v>2803</v>
      </c>
      <c r="F34" s="135">
        <f>E34-D34</f>
        <v>-692</v>
      </c>
      <c r="G34" s="136">
        <f t="shared" si="1"/>
        <v>80.20028612303291</v>
      </c>
    </row>
    <row r="35" spans="1:7">
      <c r="A35" s="134" t="s">
        <v>139</v>
      </c>
      <c r="B35" s="111">
        <f>'1. Фін результат'!B63</f>
        <v>1070</v>
      </c>
      <c r="C35" s="135">
        <f>'1. Фін результат'!C63</f>
        <v>0</v>
      </c>
      <c r="D35" s="135">
        <f>'1. Фін результат'!D63</f>
        <v>0</v>
      </c>
      <c r="E35" s="135">
        <f>'1. Фін результат'!E63</f>
        <v>0</v>
      </c>
      <c r="F35" s="135">
        <f t="shared" si="0"/>
        <v>0</v>
      </c>
      <c r="G35" s="136"/>
    </row>
    <row r="36" spans="1:7">
      <c r="A36" s="134" t="s">
        <v>143</v>
      </c>
      <c r="B36" s="111">
        <f>'1. Фін результат'!B118</f>
        <v>1300</v>
      </c>
      <c r="C36" s="135">
        <f>'1. Фін результат'!C118</f>
        <v>-17042</v>
      </c>
      <c r="D36" s="135">
        <f>'1. Фін результат'!D118</f>
        <v>20059</v>
      </c>
      <c r="E36" s="135">
        <f>'1. Фін результат'!E118</f>
        <v>20627</v>
      </c>
      <c r="F36" s="135">
        <f t="shared" si="0"/>
        <v>568</v>
      </c>
      <c r="G36" s="136"/>
    </row>
    <row r="37" spans="1:7" ht="45">
      <c r="A37" s="138" t="s">
        <v>4</v>
      </c>
      <c r="B37" s="111">
        <f>'1. Фін результат'!B79</f>
        <v>1100</v>
      </c>
      <c r="C37" s="135">
        <f>'1. Фін результат'!C79</f>
        <v>-20477</v>
      </c>
      <c r="D37" s="135">
        <f>'1. Фін результат'!D79</f>
        <v>16529</v>
      </c>
      <c r="E37" s="135">
        <f>'1. Фін результат'!E79</f>
        <v>17824</v>
      </c>
      <c r="F37" s="135">
        <f t="shared" si="0"/>
        <v>1295</v>
      </c>
      <c r="G37" s="136">
        <f t="shared" si="1"/>
        <v>107.83471474378365</v>
      </c>
    </row>
    <row r="38" spans="1:7">
      <c r="A38" s="139" t="s">
        <v>144</v>
      </c>
      <c r="B38" s="111">
        <f>'1. Фін результат'!B129</f>
        <v>1410</v>
      </c>
      <c r="C38" s="135">
        <f>'1. Фін результат'!C129</f>
        <v>-3373</v>
      </c>
      <c r="D38" s="135">
        <f>'1. Фін результат'!D129</f>
        <v>-3482</v>
      </c>
      <c r="E38" s="135">
        <f>'1. Фін результат'!E129</f>
        <v>-2770</v>
      </c>
      <c r="F38" s="135">
        <f t="shared" si="0"/>
        <v>712</v>
      </c>
      <c r="G38" s="136">
        <f t="shared" si="1"/>
        <v>79.551981619758763</v>
      </c>
    </row>
    <row r="39" spans="1:7">
      <c r="A39" s="140" t="s">
        <v>230</v>
      </c>
      <c r="B39" s="111">
        <f>' 5. Коефіцієнти'!B8</f>
        <v>5010</v>
      </c>
      <c r="C39" s="135">
        <v>0</v>
      </c>
      <c r="D39" s="135">
        <f>D38/D31*100%</f>
        <v>-51.205882352941174</v>
      </c>
      <c r="E39" s="135">
        <f>' 5. Коефіцієнти'!E8</f>
        <v>0</v>
      </c>
      <c r="F39" s="135">
        <f>E39-D39</f>
        <v>51.205882352941174</v>
      </c>
      <c r="G39" s="136">
        <f>E39*100/D39</f>
        <v>0</v>
      </c>
    </row>
    <row r="40" spans="1:7" ht="46">
      <c r="A40" s="140" t="s">
        <v>145</v>
      </c>
      <c r="B40" s="111">
        <f>'1. Фін результат'!B119</f>
        <v>1310</v>
      </c>
      <c r="C40" s="135">
        <f>'1. Фін результат'!C119</f>
        <v>-5189</v>
      </c>
      <c r="D40" s="135">
        <f>'1. Фін результат'!D119</f>
        <v>-19456</v>
      </c>
      <c r="E40" s="135">
        <f>'1. Фін результат'!E119</f>
        <v>-8956</v>
      </c>
      <c r="F40" s="135">
        <f t="shared" si="0"/>
        <v>10500</v>
      </c>
      <c r="G40" s="136">
        <f>E40*100/D40</f>
        <v>46.032072368421055</v>
      </c>
    </row>
    <row r="41" spans="1:7">
      <c r="A41" s="134" t="s">
        <v>234</v>
      </c>
      <c r="B41" s="111">
        <f>'1. Фін результат'!B120</f>
        <v>1320</v>
      </c>
      <c r="C41" s="135">
        <f>'1. Фін результат'!C91-'1. Фін результат'!C98</f>
        <v>7141</v>
      </c>
      <c r="D41" s="135">
        <f>'1. Фін результат'!D91-'1. Фін результат'!D98</f>
        <v>19874</v>
      </c>
      <c r="E41" s="135">
        <f>'1. Фін результат'!E120</f>
        <v>13110</v>
      </c>
      <c r="F41" s="135">
        <f t="shared" si="0"/>
        <v>-6764</v>
      </c>
      <c r="G41" s="136">
        <f>E41*100/D41</f>
        <v>65.96558317399618</v>
      </c>
    </row>
    <row r="42" spans="1:7">
      <c r="A42" s="139" t="s">
        <v>97</v>
      </c>
      <c r="B42" s="111">
        <f>'1. Фін результат'!B110</f>
        <v>1170</v>
      </c>
      <c r="C42" s="135">
        <f>'1. Фін результат'!C110</f>
        <v>-18525</v>
      </c>
      <c r="D42" s="135">
        <f>'1. Фін результат'!D110</f>
        <v>16947</v>
      </c>
      <c r="E42" s="135">
        <f>'1. Фін результат'!E110</f>
        <v>21978</v>
      </c>
      <c r="F42" s="135">
        <f t="shared" si="0"/>
        <v>5031</v>
      </c>
      <c r="G42" s="136">
        <f t="shared" si="1"/>
        <v>129.68667020711629</v>
      </c>
    </row>
    <row r="43" spans="1:7">
      <c r="A43" s="141" t="s">
        <v>140</v>
      </c>
      <c r="B43" s="111">
        <f>'1. Фін результат'!B111</f>
        <v>1180</v>
      </c>
      <c r="C43" s="135">
        <f>'1. Фін результат'!C111</f>
        <v>0</v>
      </c>
      <c r="D43" s="135">
        <f>'1. Фін результат'!D111</f>
        <v>458</v>
      </c>
      <c r="E43" s="135">
        <f>'1. Фін результат'!E111</f>
        <v>0</v>
      </c>
      <c r="F43" s="135">
        <f t="shared" si="0"/>
        <v>-458</v>
      </c>
      <c r="G43" s="136"/>
    </row>
    <row r="44" spans="1:7">
      <c r="A44" s="138" t="s">
        <v>231</v>
      </c>
      <c r="B44" s="111">
        <f>'1. Фін результат'!B113</f>
        <v>1200</v>
      </c>
      <c r="C44" s="135">
        <f>C42-C43</f>
        <v>-18525</v>
      </c>
      <c r="D44" s="135">
        <f>'1. Фін результат'!D113</f>
        <v>16489</v>
      </c>
      <c r="E44" s="135">
        <f>'1. Фін результат'!E113</f>
        <v>21978</v>
      </c>
      <c r="F44" s="135">
        <f t="shared" si="0"/>
        <v>5489</v>
      </c>
      <c r="G44" s="136">
        <f t="shared" si="1"/>
        <v>133.28885923949301</v>
      </c>
    </row>
    <row r="45" spans="1:7">
      <c r="A45" s="140" t="s">
        <v>232</v>
      </c>
      <c r="B45" s="111">
        <f>' 5. Коефіцієнти'!B11</f>
        <v>5040</v>
      </c>
      <c r="C45" s="135">
        <f>' 5. Коефіцієнти'!D11</f>
        <v>0</v>
      </c>
      <c r="D45" s="203">
        <f>' 5. Коефіцієнти'!E11</f>
        <v>0</v>
      </c>
      <c r="E45" s="135">
        <f>' 5. Коефіцієнти'!E11</f>
        <v>0</v>
      </c>
      <c r="F45" s="135">
        <f t="shared" si="0"/>
        <v>0</v>
      </c>
      <c r="G45" s="136"/>
    </row>
    <row r="46" spans="1:7">
      <c r="A46" s="245" t="s">
        <v>157</v>
      </c>
      <c r="B46" s="246"/>
      <c r="C46" s="246"/>
      <c r="D46" s="246"/>
      <c r="E46" s="246"/>
      <c r="F46" s="246"/>
      <c r="G46" s="247"/>
    </row>
    <row r="47" spans="1:7">
      <c r="A47" s="140" t="s">
        <v>356</v>
      </c>
      <c r="B47" s="111">
        <f>'2. Розрахунки з бюджетом'!B20</f>
        <v>2100</v>
      </c>
      <c r="C47" s="135">
        <v>0</v>
      </c>
      <c r="D47" s="135">
        <f>'2. Розрахунки з бюджетом'!D9</f>
        <v>2542</v>
      </c>
      <c r="E47" s="135">
        <f>'2. Розрахунки з бюджетом'!E9</f>
        <v>2435</v>
      </c>
      <c r="F47" s="135">
        <f t="shared" si="0"/>
        <v>-107</v>
      </c>
      <c r="G47" s="136">
        <f t="shared" si="1"/>
        <v>95.790715971675851</v>
      </c>
    </row>
    <row r="48" spans="1:7">
      <c r="A48" s="142" t="s">
        <v>156</v>
      </c>
      <c r="B48" s="111">
        <f>'2. Розрахунки з бюджетом'!B23</f>
        <v>2110</v>
      </c>
      <c r="C48" s="135">
        <f>'2. Розрахунки з бюджетом'!C23</f>
        <v>0</v>
      </c>
      <c r="D48" s="135">
        <f>'2. Розрахунки з бюджетом'!D23</f>
        <v>458</v>
      </c>
      <c r="E48" s="135">
        <f>'2. Розрахунки з бюджетом'!E23</f>
        <v>438</v>
      </c>
      <c r="F48" s="135">
        <f t="shared" si="0"/>
        <v>-20</v>
      </c>
      <c r="G48" s="136">
        <f t="shared" si="1"/>
        <v>95.633187772925766</v>
      </c>
    </row>
    <row r="49" spans="1:7" ht="46">
      <c r="A49" s="142" t="s">
        <v>348</v>
      </c>
      <c r="B49" s="111" t="s">
        <v>321</v>
      </c>
      <c r="C49" s="135">
        <f>'2. Розрахунки з бюджетом'!C25</f>
        <v>-23988</v>
      </c>
      <c r="D49" s="135">
        <f>'2. Розрахунки з бюджетом'!D24+'2. Розрахунки з бюджетом'!D25</f>
        <v>-400</v>
      </c>
      <c r="E49" s="135">
        <f>'2. Розрахунки з бюджетом'!E24+'2. Розрахунки з бюджетом'!E25</f>
        <v>-3824</v>
      </c>
      <c r="F49" s="135">
        <f t="shared" si="0"/>
        <v>-3424</v>
      </c>
      <c r="G49" s="136">
        <f t="shared" si="1"/>
        <v>956</v>
      </c>
    </row>
    <row r="50" spans="1:7" ht="46">
      <c r="A50" s="140" t="s">
        <v>258</v>
      </c>
      <c r="B50" s="111">
        <f>'2. Розрахунки з бюджетом'!B26</f>
        <v>2140</v>
      </c>
      <c r="C50" s="135">
        <f>'2. Розрахунки з бюджетом'!C26</f>
        <v>287</v>
      </c>
      <c r="D50" s="135">
        <f>'2. Розрахунки з бюджетом'!D26</f>
        <v>416</v>
      </c>
      <c r="E50" s="135">
        <f>'2. Розрахунки з бюджетом'!E26</f>
        <v>348</v>
      </c>
      <c r="F50" s="135">
        <f t="shared" si="0"/>
        <v>-68</v>
      </c>
      <c r="G50" s="136">
        <f t="shared" si="1"/>
        <v>83.65384615384616</v>
      </c>
    </row>
    <row r="51" spans="1:7" ht="46">
      <c r="A51" s="140" t="s">
        <v>84</v>
      </c>
      <c r="B51" s="111">
        <f>'2. Розрахунки з бюджетом'!B37</f>
        <v>2150</v>
      </c>
      <c r="C51" s="135">
        <f>'2. Розрахунки з бюджетом'!C37</f>
        <v>315</v>
      </c>
      <c r="D51" s="135">
        <f>'2. Розрахунки з бюджетом'!D37</f>
        <v>463</v>
      </c>
      <c r="E51" s="135">
        <f>'2. Розрахунки з бюджетом'!E37</f>
        <v>379</v>
      </c>
      <c r="F51" s="135">
        <f t="shared" si="0"/>
        <v>-84</v>
      </c>
      <c r="G51" s="136">
        <f t="shared" si="1"/>
        <v>81.857451403887694</v>
      </c>
    </row>
    <row r="52" spans="1:7">
      <c r="A52" s="139" t="s">
        <v>266</v>
      </c>
      <c r="B52" s="111">
        <f>'2. Розрахунки з бюджетом'!B38</f>
        <v>2200</v>
      </c>
      <c r="C52" s="135">
        <f>SUM(C47:C51)</f>
        <v>-23386</v>
      </c>
      <c r="D52" s="135">
        <f>SUM(D47:D51)</f>
        <v>3479</v>
      </c>
      <c r="E52" s="135">
        <f>SUM(E47:E51)</f>
        <v>-224</v>
      </c>
      <c r="F52" s="135">
        <f t="shared" si="0"/>
        <v>-3703</v>
      </c>
      <c r="G52" s="136">
        <f t="shared" si="1"/>
        <v>-6.4386317907444672</v>
      </c>
    </row>
    <row r="53" spans="1:7">
      <c r="A53" s="245" t="s">
        <v>155</v>
      </c>
      <c r="B53" s="246"/>
      <c r="C53" s="246"/>
      <c r="D53" s="246"/>
      <c r="E53" s="246"/>
      <c r="F53" s="246"/>
      <c r="G53" s="247"/>
    </row>
    <row r="54" spans="1:7">
      <c r="A54" s="139" t="s">
        <v>146</v>
      </c>
      <c r="B54" s="111">
        <f>'3. Рух грошових коштів'!B95</f>
        <v>3600</v>
      </c>
      <c r="C54" s="135">
        <f>'3. Рух грошових коштів'!C95</f>
        <v>60888</v>
      </c>
      <c r="D54" s="135">
        <f>'3. Рух грошових коштів'!D95</f>
        <v>14342</v>
      </c>
      <c r="E54" s="135">
        <f>'3. Рух грошових коштів'!E95</f>
        <v>57313</v>
      </c>
      <c r="F54" s="135">
        <f t="shared" si="0"/>
        <v>42971</v>
      </c>
      <c r="G54" s="136">
        <f t="shared" si="1"/>
        <v>399.61651094686931</v>
      </c>
    </row>
    <row r="55" spans="1:7" ht="46">
      <c r="A55" s="140" t="s">
        <v>147</v>
      </c>
      <c r="B55" s="111">
        <f>'3. Рух грошових коштів'!B27</f>
        <v>3090</v>
      </c>
      <c r="C55" s="135">
        <f>'3. Рух грошових коштів'!C27</f>
        <v>-61673</v>
      </c>
      <c r="D55" s="135">
        <f>'3. Рух грошових коштів'!D27</f>
        <v>-1488</v>
      </c>
      <c r="E55" s="135">
        <f>'3. Рух грошових коштів'!E27</f>
        <v>-12850.700000000012</v>
      </c>
      <c r="F55" s="135">
        <f t="shared" si="0"/>
        <v>-11362.700000000012</v>
      </c>
      <c r="G55" s="136">
        <f t="shared" si="1"/>
        <v>863.62231182795779</v>
      </c>
    </row>
    <row r="56" spans="1:7" ht="46">
      <c r="A56" s="140" t="s">
        <v>235</v>
      </c>
      <c r="B56" s="111">
        <f>'3. Рух грошових коштів'!B51</f>
        <v>3320</v>
      </c>
      <c r="C56" s="135">
        <f>'3. Рух грошових коштів'!C51</f>
        <v>-14</v>
      </c>
      <c r="D56" s="135">
        <f>'3. Рух грошових коштів'!D51</f>
        <v>0</v>
      </c>
      <c r="E56" s="135">
        <f>'3. Рух грошових коштів'!E51</f>
        <v>0</v>
      </c>
      <c r="F56" s="135">
        <f t="shared" si="0"/>
        <v>0</v>
      </c>
      <c r="G56" s="136" t="e">
        <f t="shared" si="1"/>
        <v>#DIV/0!</v>
      </c>
    </row>
    <row r="57" spans="1:7" ht="46">
      <c r="A57" s="140" t="s">
        <v>148</v>
      </c>
      <c r="B57" s="111">
        <f>'3. Рух грошових коштів'!B93</f>
        <v>3580</v>
      </c>
      <c r="C57" s="135">
        <f>'3. Рух грошових коштів'!C93</f>
        <v>2929</v>
      </c>
      <c r="D57" s="135">
        <f>'3. Рух грошових коштів'!D93</f>
        <v>3983</v>
      </c>
      <c r="E57" s="135">
        <f>'3. Рух грошових коштів'!E93</f>
        <v>943</v>
      </c>
      <c r="F57" s="135">
        <f t="shared" si="0"/>
        <v>-3040</v>
      </c>
      <c r="G57" s="136">
        <f t="shared" si="1"/>
        <v>23.675621390911374</v>
      </c>
    </row>
    <row r="58" spans="1:7" ht="54" customHeight="1">
      <c r="A58" s="140" t="s">
        <v>171</v>
      </c>
      <c r="B58" s="111">
        <f>'3. Рух грошових коштів'!B96</f>
        <v>3610</v>
      </c>
      <c r="C58" s="135">
        <v>0</v>
      </c>
      <c r="D58" s="135">
        <f>'3. Рух грошових коштів'!D96</f>
        <v>0</v>
      </c>
      <c r="E58" s="135">
        <f>'3. Рух грошових коштів'!E96</f>
        <v>61</v>
      </c>
      <c r="F58" s="135">
        <f t="shared" si="0"/>
        <v>61</v>
      </c>
      <c r="G58" s="136"/>
    </row>
    <row r="59" spans="1:7" ht="38.25" customHeight="1">
      <c r="A59" s="139" t="s">
        <v>149</v>
      </c>
      <c r="B59" s="111">
        <f>'3. Рух грошових коштів'!B97</f>
        <v>3620</v>
      </c>
      <c r="C59" s="135">
        <f>SUM(C54:C58)</f>
        <v>2130</v>
      </c>
      <c r="D59" s="135">
        <f>'3. Рух грошових коштів'!D97</f>
        <v>16837</v>
      </c>
      <c r="E59" s="135">
        <f>'3. Рух грошових коштів'!E97</f>
        <v>45466.299999999988</v>
      </c>
      <c r="F59" s="135">
        <f t="shared" si="0"/>
        <v>28629.299999999988</v>
      </c>
      <c r="G59" s="136">
        <f t="shared" si="1"/>
        <v>270.03801152224264</v>
      </c>
    </row>
    <row r="60" spans="1:7">
      <c r="A60" s="265" t="s">
        <v>214</v>
      </c>
      <c r="B60" s="266"/>
      <c r="C60" s="266"/>
      <c r="D60" s="266"/>
      <c r="E60" s="266"/>
      <c r="F60" s="266"/>
      <c r="G60" s="266"/>
    </row>
    <row r="61" spans="1:7">
      <c r="A61" s="140" t="s">
        <v>213</v>
      </c>
      <c r="B61" s="112">
        <f>'4. Кап. інвестиції'!B6</f>
        <v>4000</v>
      </c>
      <c r="C61" s="135">
        <f>'4. Кап. інвестиції'!C6</f>
        <v>14</v>
      </c>
      <c r="D61" s="135">
        <f>'4. Кап. інвестиції'!D6</f>
        <v>0</v>
      </c>
      <c r="E61" s="135">
        <f>'4. Кап. інвестиції'!E6</f>
        <v>0</v>
      </c>
      <c r="F61" s="135">
        <f t="shared" si="0"/>
        <v>0</v>
      </c>
      <c r="G61" s="136"/>
    </row>
    <row r="62" spans="1:7">
      <c r="A62" s="264" t="s">
        <v>216</v>
      </c>
      <c r="B62" s="264"/>
      <c r="C62" s="264"/>
      <c r="D62" s="264"/>
      <c r="E62" s="264"/>
      <c r="F62" s="264"/>
      <c r="G62" s="264"/>
    </row>
    <row r="63" spans="1:7">
      <c r="A63" s="140" t="s">
        <v>174</v>
      </c>
      <c r="B63" s="112">
        <f>' 5. Коефіцієнти'!B9</f>
        <v>5020</v>
      </c>
      <c r="C63" s="203">
        <f>' 5. Коефіцієнти'!D9</f>
        <v>-0.08</v>
      </c>
      <c r="D63" s="203">
        <f>D44/D70</f>
        <v>0.35331047782301267</v>
      </c>
      <c r="E63" s="203">
        <f>' 5. Коефіцієнти'!E9</f>
        <v>5.751129789010103E-2</v>
      </c>
      <c r="F63" s="135">
        <f t="shared" si="0"/>
        <v>-0.29579917993291166</v>
      </c>
      <c r="G63" s="136">
        <f t="shared" si="1"/>
        <v>16.277835360125021</v>
      </c>
    </row>
    <row r="64" spans="1:7">
      <c r="A64" s="140" t="s">
        <v>170</v>
      </c>
      <c r="B64" s="112">
        <f>' 5. Коефіцієнти'!B10</f>
        <v>5030</v>
      </c>
      <c r="C64" s="203">
        <f>' 5. Коефіцієнти'!D10</f>
        <v>19.239999999999998</v>
      </c>
      <c r="D64" s="203">
        <f>D44/D76</f>
        <v>0.54149289021707003</v>
      </c>
      <c r="E64" s="203">
        <f>' 5. Коефіцієнти'!E10</f>
        <v>1.5668353888928495</v>
      </c>
      <c r="F64" s="135">
        <f t="shared" si="0"/>
        <v>1.0253424986757795</v>
      </c>
      <c r="G64" s="136">
        <f t="shared" si="1"/>
        <v>289.35474817864127</v>
      </c>
    </row>
    <row r="65" spans="1:7">
      <c r="A65" s="140" t="s">
        <v>233</v>
      </c>
      <c r="B65" s="112">
        <f>' 5. Коефіцієнти'!B14</f>
        <v>5110</v>
      </c>
      <c r="C65" s="203">
        <f>' 5. Коефіцієнти'!D14</f>
        <v>0</v>
      </c>
      <c r="D65" s="203">
        <f>' 5. Коефіцієнти'!D14</f>
        <v>0</v>
      </c>
      <c r="E65" s="203">
        <f>' 5. Коефіцієнти'!E14</f>
        <v>3.8104008431941408E-2</v>
      </c>
      <c r="F65" s="135">
        <f t="shared" si="0"/>
        <v>3.8104008431941408E-2</v>
      </c>
      <c r="G65" s="136"/>
    </row>
    <row r="66" spans="1:7">
      <c r="A66" s="245" t="s">
        <v>215</v>
      </c>
      <c r="B66" s="246"/>
      <c r="C66" s="246"/>
      <c r="D66" s="246"/>
      <c r="E66" s="246"/>
      <c r="F66" s="246"/>
      <c r="G66" s="247"/>
    </row>
    <row r="67" spans="1:7">
      <c r="A67" s="140" t="s">
        <v>150</v>
      </c>
      <c r="B67" s="112">
        <v>6000</v>
      </c>
      <c r="C67" s="135">
        <v>2720</v>
      </c>
      <c r="D67" s="135">
        <f>335+D61-'1. Фін результат'!D136</f>
        <v>287</v>
      </c>
      <c r="E67" s="135">
        <v>2645</v>
      </c>
      <c r="F67" s="135">
        <f t="shared" si="0"/>
        <v>2358</v>
      </c>
      <c r="G67" s="136">
        <f t="shared" si="1"/>
        <v>921.60278745644598</v>
      </c>
    </row>
    <row r="68" spans="1:7">
      <c r="A68" s="140" t="s">
        <v>151</v>
      </c>
      <c r="B68" s="112">
        <v>6010</v>
      </c>
      <c r="C68" s="135">
        <v>216285</v>
      </c>
      <c r="D68" s="135">
        <f>D69-'3. Рух грошових коштів'!D16+11521</f>
        <v>46383</v>
      </c>
      <c r="E68" s="135">
        <v>379506</v>
      </c>
      <c r="F68" s="135">
        <f t="shared" si="0"/>
        <v>333123</v>
      </c>
      <c r="G68" s="136">
        <f t="shared" si="1"/>
        <v>818.2006338529203</v>
      </c>
    </row>
    <row r="69" spans="1:7">
      <c r="A69" s="140" t="s">
        <v>269</v>
      </c>
      <c r="B69" s="112">
        <v>6020</v>
      </c>
      <c r="C69" s="135">
        <v>2130</v>
      </c>
      <c r="D69" s="135">
        <f>'3. Рух грошових коштів'!D97</f>
        <v>16837</v>
      </c>
      <c r="E69" s="135">
        <f>E59</f>
        <v>45466.299999999988</v>
      </c>
      <c r="F69" s="135">
        <f t="shared" si="0"/>
        <v>28629.299999999988</v>
      </c>
      <c r="G69" s="136">
        <f t="shared" si="1"/>
        <v>270.03801152224264</v>
      </c>
    </row>
    <row r="70" spans="1:7" s="143" customFormat="1">
      <c r="A70" s="139" t="s">
        <v>267</v>
      </c>
      <c r="B70" s="112">
        <v>6030</v>
      </c>
      <c r="C70" s="135">
        <f>C67+C68</f>
        <v>219005</v>
      </c>
      <c r="D70" s="135">
        <f>D67+D68</f>
        <v>46670</v>
      </c>
      <c r="E70" s="135">
        <f>E67+E68</f>
        <v>382151</v>
      </c>
      <c r="F70" s="135">
        <f t="shared" si="0"/>
        <v>335481</v>
      </c>
      <c r="G70" s="136">
        <f t="shared" si="1"/>
        <v>818.83651167773735</v>
      </c>
    </row>
    <row r="71" spans="1:7">
      <c r="A71" s="140" t="s">
        <v>172</v>
      </c>
      <c r="B71" s="112">
        <v>6040</v>
      </c>
      <c r="C71" s="135">
        <v>219889</v>
      </c>
      <c r="D71" s="135">
        <f>D75</f>
        <v>0</v>
      </c>
      <c r="E71" s="135">
        <v>358585</v>
      </c>
      <c r="F71" s="135">
        <f t="shared" si="0"/>
        <v>358585</v>
      </c>
      <c r="G71" s="136"/>
    </row>
    <row r="72" spans="1:7">
      <c r="A72" s="140" t="s">
        <v>173</v>
      </c>
      <c r="B72" s="112">
        <v>6050</v>
      </c>
      <c r="C72" s="135">
        <v>79</v>
      </c>
      <c r="D72" s="135">
        <v>16219</v>
      </c>
      <c r="E72" s="135">
        <v>9539</v>
      </c>
      <c r="F72" s="135">
        <f t="shared" si="0"/>
        <v>-6680</v>
      </c>
      <c r="G72" s="136">
        <f t="shared" si="1"/>
        <v>58.813736975152601</v>
      </c>
    </row>
    <row r="73" spans="1:7" s="143" customFormat="1">
      <c r="A73" s="139" t="s">
        <v>268</v>
      </c>
      <c r="B73" s="112">
        <v>6060</v>
      </c>
      <c r="C73" s="135">
        <f>C71+C72</f>
        <v>219968</v>
      </c>
      <c r="D73" s="135">
        <f>D72+D71</f>
        <v>16219</v>
      </c>
      <c r="E73" s="135">
        <f>E71+E72</f>
        <v>368124</v>
      </c>
      <c r="F73" s="135">
        <f t="shared" si="0"/>
        <v>351905</v>
      </c>
      <c r="G73" s="136">
        <f t="shared" si="1"/>
        <v>2269.7083667303777</v>
      </c>
    </row>
    <row r="74" spans="1:7">
      <c r="A74" s="140" t="s">
        <v>270</v>
      </c>
      <c r="B74" s="112">
        <v>6070</v>
      </c>
      <c r="C74" s="135">
        <v>0</v>
      </c>
      <c r="D74" s="135">
        <v>0</v>
      </c>
      <c r="E74" s="135">
        <v>0</v>
      </c>
      <c r="F74" s="135">
        <f t="shared" si="0"/>
        <v>0</v>
      </c>
      <c r="G74" s="136"/>
    </row>
    <row r="75" spans="1:7">
      <c r="A75" s="140" t="s">
        <v>271</v>
      </c>
      <c r="B75" s="112">
        <v>6080</v>
      </c>
      <c r="C75" s="135">
        <v>193569</v>
      </c>
      <c r="D75" s="135">
        <f>'3. Рух грошових коштів'!D56</f>
        <v>0</v>
      </c>
      <c r="E75" s="135">
        <v>371363</v>
      </c>
      <c r="F75" s="135">
        <f t="shared" si="0"/>
        <v>371363</v>
      </c>
      <c r="G75" s="136"/>
    </row>
    <row r="76" spans="1:7" s="143" customFormat="1">
      <c r="A76" s="139" t="s">
        <v>152</v>
      </c>
      <c r="B76" s="112">
        <v>6090</v>
      </c>
      <c r="C76" s="135">
        <f>C70-C73</f>
        <v>-963</v>
      </c>
      <c r="D76" s="135">
        <f>13962+D44</f>
        <v>30451</v>
      </c>
      <c r="E76" s="135">
        <f>E70-E73</f>
        <v>14027</v>
      </c>
      <c r="F76" s="135">
        <f t="shared" si="0"/>
        <v>-16424</v>
      </c>
      <c r="G76" s="136">
        <f t="shared" si="1"/>
        <v>46.064168664411675</v>
      </c>
    </row>
    <row r="77" spans="1:7">
      <c r="A77" s="119"/>
      <c r="D77" s="234"/>
    </row>
    <row r="78" spans="1:7" ht="25">
      <c r="A78" s="171" t="s">
        <v>357</v>
      </c>
      <c r="B78" s="173"/>
      <c r="C78" s="49"/>
      <c r="D78" s="49"/>
      <c r="E78" s="49"/>
      <c r="F78" s="262" t="s">
        <v>451</v>
      </c>
      <c r="G78" s="262"/>
    </row>
    <row r="79" spans="1:7" s="107" customFormat="1">
      <c r="A79" s="130" t="s">
        <v>392</v>
      </c>
      <c r="C79" s="262" t="s">
        <v>79</v>
      </c>
      <c r="D79" s="262"/>
      <c r="E79" s="49"/>
      <c r="F79" s="107" t="s">
        <v>103</v>
      </c>
    </row>
    <row r="81" spans="1:7" ht="42.75" customHeight="1">
      <c r="A81" s="118"/>
    </row>
    <row r="82" spans="1:7" ht="113.25" hidden="1" customHeight="1">
      <c r="A82" s="263" t="s">
        <v>381</v>
      </c>
      <c r="B82" s="263"/>
      <c r="C82" s="263"/>
      <c r="D82" s="263"/>
      <c r="E82" s="263"/>
      <c r="F82" s="263"/>
      <c r="G82" s="263"/>
    </row>
    <row r="83" spans="1:7">
      <c r="A83" s="118"/>
    </row>
    <row r="84" spans="1:7">
      <c r="A84" s="118"/>
    </row>
    <row r="85" spans="1:7">
      <c r="A85" s="118"/>
    </row>
    <row r="86" spans="1:7">
      <c r="A86" s="118"/>
    </row>
    <row r="87" spans="1:7">
      <c r="A87" s="118"/>
    </row>
    <row r="88" spans="1:7">
      <c r="A88" s="118"/>
    </row>
    <row r="89" spans="1:7">
      <c r="A89" s="118"/>
    </row>
    <row r="90" spans="1:7">
      <c r="A90" s="118"/>
    </row>
    <row r="91" spans="1:7">
      <c r="A91" s="118"/>
    </row>
    <row r="92" spans="1:7">
      <c r="A92" s="118"/>
    </row>
    <row r="93" spans="1:7">
      <c r="A93" s="118"/>
    </row>
    <row r="94" spans="1:7">
      <c r="A94" s="118"/>
    </row>
    <row r="95" spans="1:7">
      <c r="A95" s="118"/>
    </row>
    <row r="96" spans="1:7">
      <c r="A96" s="118"/>
    </row>
    <row r="97" spans="1:1">
      <c r="A97" s="118"/>
    </row>
    <row r="98" spans="1:1">
      <c r="A98" s="118"/>
    </row>
    <row r="99" spans="1:1">
      <c r="A99" s="118"/>
    </row>
    <row r="100" spans="1:1">
      <c r="A100" s="118"/>
    </row>
    <row r="101" spans="1:1">
      <c r="A101" s="118"/>
    </row>
    <row r="102" spans="1:1">
      <c r="A102" s="118"/>
    </row>
    <row r="103" spans="1:1">
      <c r="A103" s="118"/>
    </row>
    <row r="104" spans="1:1">
      <c r="A104" s="118"/>
    </row>
    <row r="105" spans="1:1">
      <c r="A105" s="118"/>
    </row>
    <row r="106" spans="1:1">
      <c r="A106" s="118"/>
    </row>
    <row r="107" spans="1:1">
      <c r="A107" s="118"/>
    </row>
    <row r="108" spans="1:1">
      <c r="A108" s="118"/>
    </row>
    <row r="109" spans="1:1">
      <c r="A109" s="118"/>
    </row>
    <row r="110" spans="1:1">
      <c r="A110" s="118"/>
    </row>
    <row r="111" spans="1:1">
      <c r="A111" s="118"/>
    </row>
    <row r="112" spans="1:1">
      <c r="A112" s="118"/>
    </row>
    <row r="113" spans="1:1">
      <c r="A113" s="118"/>
    </row>
    <row r="114" spans="1:1">
      <c r="A114" s="118"/>
    </row>
    <row r="115" spans="1:1">
      <c r="A115" s="118"/>
    </row>
    <row r="116" spans="1:1">
      <c r="A116" s="118"/>
    </row>
    <row r="117" spans="1:1">
      <c r="A117" s="118"/>
    </row>
    <row r="118" spans="1:1">
      <c r="A118" s="118"/>
    </row>
    <row r="119" spans="1:1">
      <c r="A119" s="118"/>
    </row>
    <row r="120" spans="1:1">
      <c r="A120" s="118"/>
    </row>
    <row r="121" spans="1:1">
      <c r="A121" s="118"/>
    </row>
    <row r="122" spans="1:1">
      <c r="A122" s="118"/>
    </row>
    <row r="123" spans="1:1">
      <c r="A123" s="118"/>
    </row>
    <row r="124" spans="1:1">
      <c r="A124" s="118"/>
    </row>
    <row r="125" spans="1:1">
      <c r="A125" s="118"/>
    </row>
    <row r="126" spans="1:1">
      <c r="A126" s="118"/>
    </row>
    <row r="127" spans="1:1">
      <c r="A127" s="118"/>
    </row>
    <row r="128" spans="1:1">
      <c r="A128" s="118"/>
    </row>
    <row r="129" spans="1:1">
      <c r="A129" s="118"/>
    </row>
    <row r="130" spans="1:1">
      <c r="A130" s="118"/>
    </row>
    <row r="131" spans="1:1">
      <c r="A131" s="118"/>
    </row>
    <row r="132" spans="1:1">
      <c r="A132" s="118"/>
    </row>
    <row r="133" spans="1:1">
      <c r="A133" s="118"/>
    </row>
    <row r="134" spans="1:1">
      <c r="A134" s="118"/>
    </row>
    <row r="135" spans="1:1">
      <c r="A135" s="118"/>
    </row>
    <row r="136" spans="1:1">
      <c r="A136" s="118"/>
    </row>
    <row r="137" spans="1:1">
      <c r="A137" s="118"/>
    </row>
    <row r="138" spans="1:1">
      <c r="A138" s="118"/>
    </row>
    <row r="139" spans="1:1">
      <c r="A139" s="118"/>
    </row>
    <row r="140" spans="1:1">
      <c r="A140" s="118"/>
    </row>
    <row r="141" spans="1:1">
      <c r="A141" s="118"/>
    </row>
    <row r="142" spans="1:1">
      <c r="A142" s="118"/>
    </row>
    <row r="143" spans="1:1">
      <c r="A143" s="118"/>
    </row>
    <row r="144" spans="1:1">
      <c r="A144" s="118"/>
    </row>
    <row r="145" spans="1:1">
      <c r="A145" s="118"/>
    </row>
    <row r="146" spans="1:1">
      <c r="A146" s="118"/>
    </row>
    <row r="147" spans="1:1">
      <c r="A147" s="118"/>
    </row>
    <row r="148" spans="1:1">
      <c r="A148" s="118"/>
    </row>
    <row r="149" spans="1:1">
      <c r="A149" s="118"/>
    </row>
    <row r="150" spans="1:1">
      <c r="A150" s="118"/>
    </row>
    <row r="151" spans="1:1">
      <c r="A151" s="118"/>
    </row>
    <row r="152" spans="1:1">
      <c r="A152" s="118"/>
    </row>
    <row r="153" spans="1:1">
      <c r="A153" s="118"/>
    </row>
    <row r="154" spans="1:1">
      <c r="A154" s="118"/>
    </row>
    <row r="155" spans="1:1">
      <c r="A155" s="118"/>
    </row>
    <row r="156" spans="1:1">
      <c r="A156" s="118"/>
    </row>
    <row r="157" spans="1:1">
      <c r="A157" s="118"/>
    </row>
    <row r="158" spans="1:1">
      <c r="A158" s="118"/>
    </row>
    <row r="159" spans="1:1">
      <c r="A159" s="118"/>
    </row>
    <row r="160" spans="1:1">
      <c r="A160" s="118"/>
    </row>
    <row r="161" spans="1:1">
      <c r="A161" s="118"/>
    </row>
    <row r="162" spans="1:1">
      <c r="A162" s="118"/>
    </row>
    <row r="163" spans="1:1">
      <c r="A163" s="118"/>
    </row>
    <row r="164" spans="1:1">
      <c r="A164" s="118"/>
    </row>
    <row r="165" spans="1:1">
      <c r="A165" s="118"/>
    </row>
    <row r="166" spans="1:1">
      <c r="A166" s="118"/>
    </row>
    <row r="167" spans="1:1">
      <c r="A167" s="118"/>
    </row>
    <row r="168" spans="1:1">
      <c r="A168" s="118"/>
    </row>
    <row r="169" spans="1:1">
      <c r="A169" s="118"/>
    </row>
    <row r="170" spans="1:1">
      <c r="A170" s="118"/>
    </row>
    <row r="171" spans="1:1">
      <c r="A171" s="118"/>
    </row>
    <row r="172" spans="1:1">
      <c r="A172" s="118"/>
    </row>
    <row r="173" spans="1:1">
      <c r="A173" s="118"/>
    </row>
    <row r="174" spans="1:1">
      <c r="A174" s="118"/>
    </row>
    <row r="175" spans="1:1">
      <c r="A175" s="118"/>
    </row>
    <row r="176" spans="1:1">
      <c r="A176" s="118"/>
    </row>
    <row r="177" spans="1:1">
      <c r="A177" s="118"/>
    </row>
    <row r="178" spans="1:1">
      <c r="A178" s="118"/>
    </row>
    <row r="179" spans="1:1">
      <c r="A179" s="118"/>
    </row>
    <row r="180" spans="1:1">
      <c r="A180" s="118"/>
    </row>
    <row r="181" spans="1:1">
      <c r="A181" s="118"/>
    </row>
    <row r="182" spans="1:1">
      <c r="A182" s="118"/>
    </row>
    <row r="183" spans="1:1">
      <c r="A183" s="118"/>
    </row>
    <row r="184" spans="1:1">
      <c r="A184" s="118"/>
    </row>
    <row r="185" spans="1:1">
      <c r="A185" s="118"/>
    </row>
    <row r="186" spans="1:1">
      <c r="A186" s="118"/>
    </row>
    <row r="187" spans="1:1">
      <c r="A187" s="118"/>
    </row>
    <row r="188" spans="1:1">
      <c r="A188" s="118"/>
    </row>
    <row r="189" spans="1:1">
      <c r="A189" s="118"/>
    </row>
    <row r="190" spans="1:1">
      <c r="A190" s="118"/>
    </row>
    <row r="191" spans="1:1">
      <c r="A191" s="118"/>
    </row>
    <row r="192" spans="1:1">
      <c r="A192" s="118"/>
    </row>
    <row r="193" spans="1:1">
      <c r="A193" s="118"/>
    </row>
    <row r="194" spans="1:1">
      <c r="A194" s="118"/>
    </row>
    <row r="195" spans="1:1">
      <c r="A195" s="118"/>
    </row>
    <row r="196" spans="1:1">
      <c r="A196" s="118"/>
    </row>
    <row r="197" spans="1:1">
      <c r="A197" s="118"/>
    </row>
    <row r="198" spans="1:1">
      <c r="A198" s="118"/>
    </row>
    <row r="199" spans="1:1">
      <c r="A199" s="118"/>
    </row>
    <row r="200" spans="1:1">
      <c r="A200" s="118"/>
    </row>
    <row r="201" spans="1:1">
      <c r="A201" s="118"/>
    </row>
    <row r="202" spans="1:1">
      <c r="A202" s="118"/>
    </row>
    <row r="203" spans="1:1">
      <c r="A203" s="118"/>
    </row>
    <row r="204" spans="1:1">
      <c r="A204" s="118"/>
    </row>
    <row r="205" spans="1:1">
      <c r="A205" s="118"/>
    </row>
    <row r="206" spans="1:1">
      <c r="A206" s="118"/>
    </row>
    <row r="207" spans="1:1">
      <c r="A207" s="118"/>
    </row>
    <row r="208" spans="1:1">
      <c r="A208" s="118"/>
    </row>
    <row r="209" spans="1:1">
      <c r="A209" s="118"/>
    </row>
    <row r="210" spans="1:1">
      <c r="A210" s="118"/>
    </row>
    <row r="211" spans="1:1">
      <c r="A211" s="118"/>
    </row>
    <row r="212" spans="1:1">
      <c r="A212" s="118"/>
    </row>
    <row r="213" spans="1:1">
      <c r="A213" s="118"/>
    </row>
    <row r="214" spans="1:1">
      <c r="A214" s="118"/>
    </row>
    <row r="215" spans="1:1">
      <c r="A215" s="118"/>
    </row>
    <row r="216" spans="1:1">
      <c r="A216" s="118"/>
    </row>
    <row r="217" spans="1:1">
      <c r="A217" s="118"/>
    </row>
    <row r="218" spans="1:1">
      <c r="A218" s="118"/>
    </row>
    <row r="219" spans="1:1">
      <c r="A219" s="118"/>
    </row>
    <row r="220" spans="1:1">
      <c r="A220" s="118"/>
    </row>
    <row r="221" spans="1:1">
      <c r="A221" s="118"/>
    </row>
    <row r="222" spans="1:1">
      <c r="A222" s="118"/>
    </row>
    <row r="223" spans="1:1">
      <c r="A223" s="118"/>
    </row>
    <row r="224" spans="1:1">
      <c r="A224" s="118"/>
    </row>
    <row r="225" spans="1:1">
      <c r="A225" s="118"/>
    </row>
    <row r="226" spans="1:1">
      <c r="A226" s="118"/>
    </row>
    <row r="227" spans="1:1">
      <c r="A227" s="118"/>
    </row>
    <row r="228" spans="1:1">
      <c r="A228" s="118"/>
    </row>
    <row r="229" spans="1:1">
      <c r="A229" s="118"/>
    </row>
    <row r="230" spans="1:1">
      <c r="A230" s="118"/>
    </row>
    <row r="231" spans="1:1">
      <c r="A231" s="118"/>
    </row>
    <row r="232" spans="1:1">
      <c r="A232" s="118"/>
    </row>
    <row r="233" spans="1:1">
      <c r="A233" s="118"/>
    </row>
    <row r="234" spans="1:1">
      <c r="A234" s="118"/>
    </row>
    <row r="235" spans="1:1">
      <c r="A235" s="118"/>
    </row>
    <row r="236" spans="1:1">
      <c r="A236" s="118"/>
    </row>
    <row r="237" spans="1:1">
      <c r="A237" s="118"/>
    </row>
    <row r="238" spans="1:1">
      <c r="A238" s="118"/>
    </row>
    <row r="239" spans="1:1">
      <c r="A239" s="118"/>
    </row>
    <row r="240" spans="1:1">
      <c r="A240" s="118"/>
    </row>
    <row r="241" spans="1:1">
      <c r="A241" s="118"/>
    </row>
    <row r="242" spans="1:1">
      <c r="A242" s="118"/>
    </row>
    <row r="243" spans="1:1">
      <c r="A243" s="118"/>
    </row>
    <row r="244" spans="1:1">
      <c r="A244" s="118"/>
    </row>
    <row r="245" spans="1:1">
      <c r="A245" s="118"/>
    </row>
    <row r="246" spans="1:1">
      <c r="A246" s="118"/>
    </row>
    <row r="247" spans="1:1">
      <c r="A247" s="118"/>
    </row>
    <row r="248" spans="1:1">
      <c r="A248" s="118"/>
    </row>
  </sheetData>
  <mergeCells count="34">
    <mergeCell ref="A66:G66"/>
    <mergeCell ref="A30:G30"/>
    <mergeCell ref="B9:D9"/>
    <mergeCell ref="A23:G23"/>
    <mergeCell ref="A82:G82"/>
    <mergeCell ref="C79:D79"/>
    <mergeCell ref="A62:G62"/>
    <mergeCell ref="F78:G78"/>
    <mergeCell ref="A60:G60"/>
    <mergeCell ref="A25:G25"/>
    <mergeCell ref="B7:E7"/>
    <mergeCell ref="E13:F13"/>
    <mergeCell ref="B13:D13"/>
    <mergeCell ref="A22:G22"/>
    <mergeCell ref="B14:D14"/>
    <mergeCell ref="B18:D18"/>
    <mergeCell ref="A20:G20"/>
    <mergeCell ref="A21:G21"/>
    <mergeCell ref="E2:G5"/>
    <mergeCell ref="A46:G46"/>
    <mergeCell ref="A53:G53"/>
    <mergeCell ref="A27:A28"/>
    <mergeCell ref="E14:F14"/>
    <mergeCell ref="B10:D10"/>
    <mergeCell ref="B11:D11"/>
    <mergeCell ref="B16:E16"/>
    <mergeCell ref="B15:D15"/>
    <mergeCell ref="B12:D12"/>
    <mergeCell ref="B17:D17"/>
    <mergeCell ref="D27:G27"/>
    <mergeCell ref="C27:C28"/>
    <mergeCell ref="B27:B28"/>
    <mergeCell ref="B6:D6"/>
    <mergeCell ref="B8:D8"/>
  </mergeCells>
  <phoneticPr fontId="3" type="noConversion"/>
  <pageMargins left="0.78740157480314965" right="0.39370078740157483" top="0.59055118110236227" bottom="0.59055118110236227" header="0.31496062992125984" footer="0.19685039370078741"/>
  <pageSetup paperSize="9" scale="43" orientation="portrait" verticalDpi="300" r:id="rId1"/>
  <headerFooter alignWithMargins="0"/>
  <rowBreaks count="1" manualBreakCount="1">
    <brk id="57" max="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K366"/>
  <sheetViews>
    <sheetView view="pageBreakPreview" topLeftCell="A118" zoomScale="55" zoomScaleNormal="75" zoomScaleSheetLayoutView="55" workbookViewId="0">
      <selection activeCell="E110" sqref="E110"/>
    </sheetView>
  </sheetViews>
  <sheetFormatPr defaultColWidth="9.08984375" defaultRowHeight="21.5" outlineLevelRow="1"/>
  <cols>
    <col min="1" max="1" width="75.453125" style="27" customWidth="1"/>
    <col min="2" max="2" width="12" style="29" customWidth="1"/>
    <col min="3" max="3" width="17" style="29" customWidth="1"/>
    <col min="4" max="4" width="15.08984375" style="201" customWidth="1"/>
    <col min="5" max="5" width="16" style="201" customWidth="1"/>
    <col min="6" max="6" width="12.453125" style="201" customWidth="1"/>
    <col min="7" max="7" width="16.90625" style="201" customWidth="1"/>
    <col min="8" max="8" width="25.6328125" style="29" customWidth="1"/>
    <col min="9" max="16384" width="9.08984375" style="27"/>
  </cols>
  <sheetData>
    <row r="1" spans="1:8" hidden="1" outlineLevel="1">
      <c r="B1" s="36"/>
      <c r="C1" s="36"/>
      <c r="D1" s="194"/>
      <c r="E1" s="194"/>
      <c r="F1" s="194"/>
      <c r="G1" s="194"/>
      <c r="H1" s="46" t="s">
        <v>241</v>
      </c>
    </row>
    <row r="2" spans="1:8" hidden="1" outlineLevel="1">
      <c r="B2" s="36"/>
      <c r="C2" s="36"/>
      <c r="D2" s="194"/>
      <c r="E2" s="194"/>
      <c r="F2" s="194"/>
      <c r="G2" s="194"/>
      <c r="H2" s="46" t="s">
        <v>225</v>
      </c>
    </row>
    <row r="3" spans="1:8" s="145" customFormat="1" collapsed="1">
      <c r="A3" s="267" t="s">
        <v>373</v>
      </c>
      <c r="B3" s="267"/>
      <c r="C3" s="267"/>
      <c r="D3" s="267"/>
      <c r="E3" s="267"/>
      <c r="F3" s="267"/>
      <c r="G3" s="267"/>
      <c r="H3" s="267"/>
    </row>
    <row r="4" spans="1:8" s="145" customFormat="1" ht="12.75" customHeight="1">
      <c r="A4" s="144"/>
      <c r="B4" s="146"/>
      <c r="C4" s="146"/>
      <c r="D4" s="146"/>
      <c r="E4" s="146"/>
      <c r="F4" s="146"/>
      <c r="G4" s="146"/>
      <c r="H4" s="146"/>
    </row>
    <row r="5" spans="1:8" s="145" customFormat="1" ht="25.5" customHeight="1">
      <c r="A5" s="272" t="s">
        <v>286</v>
      </c>
      <c r="B5" s="273" t="s">
        <v>18</v>
      </c>
      <c r="C5" s="274" t="s">
        <v>383</v>
      </c>
      <c r="D5" s="272" t="s">
        <v>353</v>
      </c>
      <c r="E5" s="272"/>
      <c r="F5" s="272"/>
      <c r="G5" s="272"/>
      <c r="H5" s="272"/>
    </row>
    <row r="6" spans="1:8" s="145" customFormat="1" ht="129">
      <c r="A6" s="272"/>
      <c r="B6" s="273"/>
      <c r="C6" s="275"/>
      <c r="D6" s="113" t="s">
        <v>264</v>
      </c>
      <c r="E6" s="113" t="s">
        <v>248</v>
      </c>
      <c r="F6" s="147" t="s">
        <v>382</v>
      </c>
      <c r="G6" s="147" t="s">
        <v>275</v>
      </c>
      <c r="H6" s="113" t="s">
        <v>273</v>
      </c>
    </row>
    <row r="7" spans="1:8" s="145" customFormat="1">
      <c r="A7" s="114">
        <v>1</v>
      </c>
      <c r="B7" s="113">
        <v>2</v>
      </c>
      <c r="C7" s="113">
        <v>3</v>
      </c>
      <c r="D7" s="113">
        <v>4</v>
      </c>
      <c r="E7" s="113">
        <v>5</v>
      </c>
      <c r="F7" s="113">
        <v>6</v>
      </c>
      <c r="G7" s="113">
        <v>7</v>
      </c>
      <c r="H7" s="113">
        <v>8</v>
      </c>
    </row>
    <row r="8" spans="1:8" s="148" customFormat="1" ht="26.25" customHeight="1">
      <c r="A8" s="276" t="s">
        <v>272</v>
      </c>
      <c r="B8" s="277"/>
      <c r="C8" s="277"/>
      <c r="D8" s="277"/>
      <c r="E8" s="277"/>
      <c r="F8" s="277"/>
      <c r="G8" s="277"/>
      <c r="H8" s="278"/>
    </row>
    <row r="9" spans="1:8" s="148" customFormat="1" ht="43">
      <c r="A9" s="149" t="s">
        <v>108</v>
      </c>
      <c r="B9" s="150">
        <v>1000</v>
      </c>
      <c r="C9" s="195">
        <f>C10+C11</f>
        <v>0</v>
      </c>
      <c r="D9" s="195">
        <f>D10+D11</f>
        <v>68</v>
      </c>
      <c r="E9" s="195">
        <f>E10+E11</f>
        <v>0</v>
      </c>
      <c r="F9" s="135">
        <f t="shared" ref="F9:F81" si="0">E9-D9</f>
        <v>-68</v>
      </c>
      <c r="G9" s="152">
        <f>E9*100/D9</f>
        <v>0</v>
      </c>
      <c r="H9" s="153"/>
    </row>
    <row r="10" spans="1:8" s="148" customFormat="1" ht="64.5">
      <c r="A10" s="149" t="s">
        <v>402</v>
      </c>
      <c r="B10" s="150" t="s">
        <v>479</v>
      </c>
      <c r="C10" s="151">
        <v>0</v>
      </c>
      <c r="D10" s="196"/>
      <c r="E10" s="151">
        <v>0</v>
      </c>
      <c r="F10" s="135">
        <f t="shared" si="0"/>
        <v>0</v>
      </c>
      <c r="G10" s="152"/>
      <c r="H10" s="153"/>
    </row>
    <row r="11" spans="1:8" s="148" customFormat="1" ht="64.5">
      <c r="A11" s="149" t="s">
        <v>403</v>
      </c>
      <c r="B11" s="150" t="s">
        <v>480</v>
      </c>
      <c r="C11" s="151"/>
      <c r="D11" s="196">
        <v>68</v>
      </c>
      <c r="E11" s="151">
        <v>0</v>
      </c>
      <c r="F11" s="135">
        <f t="shared" si="0"/>
        <v>-68</v>
      </c>
      <c r="G11" s="152">
        <f>E11*100/D11</f>
        <v>0</v>
      </c>
      <c r="H11" s="153"/>
    </row>
    <row r="12" spans="1:8" s="145" customFormat="1" ht="43">
      <c r="A12" s="149" t="s">
        <v>126</v>
      </c>
      <c r="B12" s="150">
        <v>1010</v>
      </c>
      <c r="C12" s="195">
        <f>SUM(C13:C20)</f>
        <v>0</v>
      </c>
      <c r="D12" s="195">
        <f>SUM(D13:D20)</f>
        <v>103</v>
      </c>
      <c r="E12" s="195">
        <f>SUM(E13:E20)</f>
        <v>0</v>
      </c>
      <c r="F12" s="135">
        <f t="shared" si="0"/>
        <v>-103</v>
      </c>
      <c r="G12" s="152">
        <f>E12*100/D12</f>
        <v>0</v>
      </c>
      <c r="H12" s="153"/>
    </row>
    <row r="13" spans="1:8" s="156" customFormat="1" ht="23">
      <c r="A13" s="149" t="s">
        <v>285</v>
      </c>
      <c r="B13" s="113">
        <v>1011</v>
      </c>
      <c r="C13" s="154"/>
      <c r="D13" s="196"/>
      <c r="E13" s="154"/>
      <c r="F13" s="135">
        <f t="shared" si="0"/>
        <v>0</v>
      </c>
      <c r="G13" s="152"/>
      <c r="H13" s="155"/>
    </row>
    <row r="14" spans="1:8" s="156" customFormat="1" ht="23">
      <c r="A14" s="149" t="s">
        <v>66</v>
      </c>
      <c r="B14" s="113">
        <v>1012</v>
      </c>
      <c r="C14" s="154"/>
      <c r="D14" s="196"/>
      <c r="E14" s="154"/>
      <c r="F14" s="135">
        <f t="shared" si="0"/>
        <v>0</v>
      </c>
      <c r="G14" s="152"/>
      <c r="H14" s="155"/>
    </row>
    <row r="15" spans="1:8" s="156" customFormat="1" ht="23">
      <c r="A15" s="149" t="s">
        <v>65</v>
      </c>
      <c r="B15" s="113">
        <v>1013</v>
      </c>
      <c r="C15" s="154"/>
      <c r="D15" s="196"/>
      <c r="E15" s="154"/>
      <c r="F15" s="135">
        <f t="shared" si="0"/>
        <v>0</v>
      </c>
      <c r="G15" s="152"/>
      <c r="H15" s="155"/>
    </row>
    <row r="16" spans="1:8" s="156" customFormat="1" ht="23">
      <c r="A16" s="149" t="s">
        <v>40</v>
      </c>
      <c r="B16" s="113">
        <v>1014</v>
      </c>
      <c r="C16" s="154"/>
      <c r="D16" s="196">
        <v>84</v>
      </c>
      <c r="E16" s="154">
        <v>0</v>
      </c>
      <c r="F16" s="135">
        <f t="shared" si="0"/>
        <v>-84</v>
      </c>
      <c r="G16" s="152">
        <f>E16*100/D16</f>
        <v>0</v>
      </c>
      <c r="H16" s="155"/>
    </row>
    <row r="17" spans="1:8" s="156" customFormat="1" ht="23">
      <c r="A17" s="149" t="s">
        <v>41</v>
      </c>
      <c r="B17" s="113">
        <v>1015</v>
      </c>
      <c r="C17" s="154"/>
      <c r="D17" s="196">
        <v>19</v>
      </c>
      <c r="E17" s="154">
        <v>0</v>
      </c>
      <c r="F17" s="135">
        <f t="shared" si="0"/>
        <v>-19</v>
      </c>
      <c r="G17" s="152">
        <f>E17*100/D17</f>
        <v>0</v>
      </c>
      <c r="H17" s="155"/>
    </row>
    <row r="18" spans="1:8" s="156" customFormat="1" ht="64.5">
      <c r="A18" s="149" t="s">
        <v>261</v>
      </c>
      <c r="B18" s="113">
        <v>1016</v>
      </c>
      <c r="C18" s="154"/>
      <c r="D18" s="196"/>
      <c r="E18" s="154"/>
      <c r="F18" s="135">
        <f t="shared" si="0"/>
        <v>0</v>
      </c>
      <c r="G18" s="152"/>
      <c r="H18" s="155"/>
    </row>
    <row r="19" spans="1:8" s="156" customFormat="1" ht="43">
      <c r="A19" s="149" t="s">
        <v>64</v>
      </c>
      <c r="B19" s="113">
        <v>1017</v>
      </c>
      <c r="C19" s="154"/>
      <c r="D19" s="196"/>
      <c r="E19" s="154"/>
      <c r="F19" s="135">
        <f t="shared" si="0"/>
        <v>0</v>
      </c>
      <c r="G19" s="152"/>
      <c r="H19" s="155"/>
    </row>
    <row r="20" spans="1:8" s="156" customFormat="1" ht="23">
      <c r="A20" s="149" t="s">
        <v>124</v>
      </c>
      <c r="B20" s="113">
        <v>1018</v>
      </c>
      <c r="C20" s="154">
        <f>C21</f>
        <v>0</v>
      </c>
      <c r="D20" s="154">
        <f>D21</f>
        <v>0</v>
      </c>
      <c r="E20" s="154">
        <f>E21</f>
        <v>0</v>
      </c>
      <c r="F20" s="135">
        <f t="shared" si="0"/>
        <v>0</v>
      </c>
      <c r="G20" s="152"/>
      <c r="H20" s="155"/>
    </row>
    <row r="21" spans="1:8" s="156" customFormat="1" ht="43">
      <c r="A21" s="149" t="s">
        <v>404</v>
      </c>
      <c r="B21" s="113" t="s">
        <v>490</v>
      </c>
      <c r="C21" s="154"/>
      <c r="D21" s="196"/>
      <c r="E21" s="154"/>
      <c r="F21" s="135">
        <f t="shared" si="0"/>
        <v>0</v>
      </c>
      <c r="G21" s="152"/>
      <c r="H21" s="155"/>
    </row>
    <row r="22" spans="1:8" s="148" customFormat="1" ht="23">
      <c r="A22" s="157" t="s">
        <v>23</v>
      </c>
      <c r="B22" s="158">
        <v>1020</v>
      </c>
      <c r="C22" s="197">
        <f>C9-C12</f>
        <v>0</v>
      </c>
      <c r="D22" s="197">
        <f>D9-D12</f>
        <v>-35</v>
      </c>
      <c r="E22" s="197">
        <f>E9-E12</f>
        <v>0</v>
      </c>
      <c r="F22" s="135">
        <f t="shared" si="0"/>
        <v>35</v>
      </c>
      <c r="G22" s="152">
        <f>E22*100/D22</f>
        <v>0</v>
      </c>
      <c r="H22" s="160"/>
    </row>
    <row r="23" spans="1:8" s="145" customFormat="1" ht="43">
      <c r="A23" s="149" t="s">
        <v>218</v>
      </c>
      <c r="B23" s="150">
        <v>1030</v>
      </c>
      <c r="C23" s="151">
        <f>SUM(C24:C26)</f>
        <v>15</v>
      </c>
      <c r="D23" s="151">
        <f>D24+D25+D26</f>
        <v>20059</v>
      </c>
      <c r="E23" s="151">
        <f>E24+E25+E26</f>
        <v>24190</v>
      </c>
      <c r="F23" s="135">
        <f t="shared" si="0"/>
        <v>4131</v>
      </c>
      <c r="G23" s="152"/>
      <c r="H23" s="153"/>
    </row>
    <row r="24" spans="1:8" s="145" customFormat="1" ht="43">
      <c r="A24" s="149" t="s">
        <v>407</v>
      </c>
      <c r="B24" s="150">
        <v>1031</v>
      </c>
      <c r="C24" s="151">
        <v>15</v>
      </c>
      <c r="D24" s="151"/>
      <c r="E24" s="151"/>
      <c r="F24" s="135">
        <f t="shared" si="0"/>
        <v>0</v>
      </c>
      <c r="G24" s="152"/>
      <c r="H24" s="153"/>
    </row>
    <row r="25" spans="1:8" s="145" customFormat="1" ht="23">
      <c r="A25" s="149" t="s">
        <v>219</v>
      </c>
      <c r="B25" s="150">
        <v>1032</v>
      </c>
      <c r="C25" s="151"/>
      <c r="D25" s="151">
        <v>20059</v>
      </c>
      <c r="E25" s="151">
        <v>24190</v>
      </c>
      <c r="F25" s="135">
        <f t="shared" si="0"/>
        <v>4131</v>
      </c>
      <c r="G25" s="152"/>
      <c r="H25" s="153"/>
    </row>
    <row r="26" spans="1:8" s="145" customFormat="1" ht="33.75" customHeight="1">
      <c r="A26" s="149" t="s">
        <v>464</v>
      </c>
      <c r="B26" s="150">
        <v>1033</v>
      </c>
      <c r="C26" s="151"/>
      <c r="D26" s="151"/>
      <c r="E26" s="151"/>
      <c r="F26" s="135">
        <f t="shared" si="0"/>
        <v>0</v>
      </c>
      <c r="G26" s="152"/>
      <c r="H26" s="153"/>
    </row>
    <row r="27" spans="1:8" s="145" customFormat="1" ht="23">
      <c r="A27" s="149" t="s">
        <v>228</v>
      </c>
      <c r="B27" s="150">
        <v>1040</v>
      </c>
      <c r="C27" s="195">
        <f>SUM(C28:C51)-C43</f>
        <v>3435</v>
      </c>
      <c r="D27" s="195">
        <f>SUM(D28:D41)+D51+D44+D45+D47+D48</f>
        <v>3495</v>
      </c>
      <c r="E27" s="195">
        <f>SUM(E28:E41)+E51+E44+E45+E47+E48+E62</f>
        <v>2803</v>
      </c>
      <c r="F27" s="135">
        <f t="shared" si="0"/>
        <v>-692</v>
      </c>
      <c r="G27" s="152">
        <f>E27*100/D27</f>
        <v>80.20028612303291</v>
      </c>
      <c r="H27" s="153"/>
    </row>
    <row r="28" spans="1:8" s="145" customFormat="1" ht="43">
      <c r="A28" s="149" t="s">
        <v>107</v>
      </c>
      <c r="B28" s="150">
        <v>1041</v>
      </c>
      <c r="C28" s="151"/>
      <c r="D28" s="196"/>
      <c r="E28" s="151"/>
      <c r="F28" s="135">
        <f t="shared" si="0"/>
        <v>0</v>
      </c>
      <c r="G28" s="152"/>
      <c r="H28" s="153"/>
    </row>
    <row r="29" spans="1:8" s="145" customFormat="1" ht="23">
      <c r="A29" s="149" t="s">
        <v>209</v>
      </c>
      <c r="B29" s="150">
        <v>1042</v>
      </c>
      <c r="C29" s="151"/>
      <c r="D29" s="196"/>
      <c r="E29" s="151"/>
      <c r="F29" s="135">
        <f t="shared" si="0"/>
        <v>0</v>
      </c>
      <c r="G29" s="152"/>
      <c r="H29" s="153"/>
    </row>
    <row r="30" spans="1:8" s="145" customFormat="1" ht="23">
      <c r="A30" s="149" t="s">
        <v>63</v>
      </c>
      <c r="B30" s="150">
        <v>1043</v>
      </c>
      <c r="C30" s="151"/>
      <c r="D30" s="196"/>
      <c r="E30" s="151"/>
      <c r="F30" s="135">
        <f t="shared" si="0"/>
        <v>0</v>
      </c>
      <c r="G30" s="152"/>
      <c r="H30" s="153"/>
    </row>
    <row r="31" spans="1:8" s="145" customFormat="1" ht="23">
      <c r="A31" s="149" t="s">
        <v>21</v>
      </c>
      <c r="B31" s="150">
        <v>1044</v>
      </c>
      <c r="C31" s="151"/>
      <c r="D31" s="196"/>
      <c r="E31" s="151"/>
      <c r="F31" s="135">
        <f t="shared" si="0"/>
        <v>0</v>
      </c>
      <c r="G31" s="152"/>
      <c r="H31" s="153"/>
    </row>
    <row r="32" spans="1:8" s="145" customFormat="1" ht="23">
      <c r="A32" s="149" t="s">
        <v>22</v>
      </c>
      <c r="B32" s="150">
        <v>1045</v>
      </c>
      <c r="C32" s="151">
        <v>42</v>
      </c>
      <c r="D32" s="196">
        <v>300</v>
      </c>
      <c r="E32" s="151">
        <v>42</v>
      </c>
      <c r="F32" s="135">
        <f t="shared" si="0"/>
        <v>-258</v>
      </c>
      <c r="G32" s="152">
        <f t="shared" ref="G32:G38" si="1">E32*100/D32</f>
        <v>14</v>
      </c>
      <c r="H32" s="153"/>
    </row>
    <row r="33" spans="1:8" s="156" customFormat="1" ht="23">
      <c r="A33" s="149" t="s">
        <v>38</v>
      </c>
      <c r="B33" s="150">
        <v>1046</v>
      </c>
      <c r="C33" s="151">
        <v>0</v>
      </c>
      <c r="D33" s="196">
        <v>5</v>
      </c>
      <c r="E33" s="151">
        <v>0</v>
      </c>
      <c r="F33" s="135">
        <f t="shared" si="0"/>
        <v>-5</v>
      </c>
      <c r="G33" s="152">
        <f t="shared" si="1"/>
        <v>0</v>
      </c>
      <c r="H33" s="153"/>
    </row>
    <row r="34" spans="1:8" s="156" customFormat="1" ht="23">
      <c r="A34" s="149" t="s">
        <v>39</v>
      </c>
      <c r="B34" s="150">
        <v>1047</v>
      </c>
      <c r="C34" s="151">
        <v>3</v>
      </c>
      <c r="D34" s="196">
        <v>6</v>
      </c>
      <c r="E34" s="151">
        <v>4</v>
      </c>
      <c r="F34" s="135">
        <f t="shared" si="0"/>
        <v>-2</v>
      </c>
      <c r="G34" s="152">
        <f t="shared" si="1"/>
        <v>66.666666666666671</v>
      </c>
      <c r="H34" s="153"/>
    </row>
    <row r="35" spans="1:8" s="156" customFormat="1" ht="23">
      <c r="A35" s="149" t="s">
        <v>40</v>
      </c>
      <c r="B35" s="150">
        <v>1048</v>
      </c>
      <c r="C35" s="151">
        <v>1475</v>
      </c>
      <c r="D35" s="196">
        <v>2049</v>
      </c>
      <c r="E35" s="151">
        <v>1789</v>
      </c>
      <c r="F35" s="135">
        <f t="shared" si="0"/>
        <v>-260</v>
      </c>
      <c r="G35" s="152">
        <f t="shared" si="1"/>
        <v>87.310883357735477</v>
      </c>
      <c r="H35" s="153"/>
    </row>
    <row r="36" spans="1:8" s="156" customFormat="1" ht="23">
      <c r="A36" s="149" t="s">
        <v>41</v>
      </c>
      <c r="B36" s="150">
        <v>1049</v>
      </c>
      <c r="C36" s="151">
        <v>315</v>
      </c>
      <c r="D36" s="196">
        <v>445</v>
      </c>
      <c r="E36" s="151">
        <v>379</v>
      </c>
      <c r="F36" s="135">
        <f t="shared" si="0"/>
        <v>-66</v>
      </c>
      <c r="G36" s="152">
        <f t="shared" si="1"/>
        <v>85.168539325842701</v>
      </c>
      <c r="H36" s="153"/>
    </row>
    <row r="37" spans="1:8" s="156" customFormat="1" ht="43">
      <c r="A37" s="149" t="s">
        <v>42</v>
      </c>
      <c r="B37" s="150">
        <v>1050</v>
      </c>
      <c r="C37" s="151">
        <v>47</v>
      </c>
      <c r="D37" s="196">
        <v>48</v>
      </c>
      <c r="E37" s="151">
        <v>33</v>
      </c>
      <c r="F37" s="135">
        <f t="shared" si="0"/>
        <v>-15</v>
      </c>
      <c r="G37" s="152">
        <f t="shared" si="1"/>
        <v>68.75</v>
      </c>
      <c r="H37" s="153"/>
    </row>
    <row r="38" spans="1:8" s="156" customFormat="1" ht="43">
      <c r="A38" s="149" t="s">
        <v>43</v>
      </c>
      <c r="B38" s="150">
        <v>1051</v>
      </c>
      <c r="C38" s="151">
        <v>303</v>
      </c>
      <c r="D38" s="196">
        <v>324</v>
      </c>
      <c r="E38" s="151">
        <v>303</v>
      </c>
      <c r="F38" s="135">
        <f t="shared" si="0"/>
        <v>-21</v>
      </c>
      <c r="G38" s="152">
        <f t="shared" si="1"/>
        <v>93.518518518518519</v>
      </c>
      <c r="H38" s="153"/>
    </row>
    <row r="39" spans="1:8" s="156" customFormat="1" ht="43">
      <c r="A39" s="149" t="s">
        <v>44</v>
      </c>
      <c r="B39" s="150">
        <v>1052</v>
      </c>
      <c r="C39" s="151"/>
      <c r="D39" s="196"/>
      <c r="E39" s="151"/>
      <c r="F39" s="135">
        <f t="shared" si="0"/>
        <v>0</v>
      </c>
      <c r="G39" s="152"/>
      <c r="H39" s="153"/>
    </row>
    <row r="40" spans="1:8" s="156" customFormat="1" ht="43">
      <c r="A40" s="149" t="s">
        <v>45</v>
      </c>
      <c r="B40" s="150">
        <v>1053</v>
      </c>
      <c r="C40" s="151"/>
      <c r="D40" s="196"/>
      <c r="E40" s="151"/>
      <c r="F40" s="135">
        <f t="shared" si="0"/>
        <v>0</v>
      </c>
      <c r="G40" s="152"/>
      <c r="H40" s="153"/>
    </row>
    <row r="41" spans="1:8" s="156" customFormat="1" ht="23">
      <c r="A41" s="149" t="s">
        <v>46</v>
      </c>
      <c r="B41" s="150">
        <v>1054</v>
      </c>
      <c r="C41" s="196">
        <v>11</v>
      </c>
      <c r="D41" s="196">
        <v>46</v>
      </c>
      <c r="E41" s="196">
        <v>8</v>
      </c>
      <c r="F41" s="135">
        <f t="shared" si="0"/>
        <v>-38</v>
      </c>
      <c r="G41" s="152">
        <f>E41*100/D41</f>
        <v>17.391304347826086</v>
      </c>
      <c r="H41" s="153"/>
    </row>
    <row r="42" spans="1:8" s="156" customFormat="1" ht="23" hidden="1">
      <c r="A42" s="149" t="s">
        <v>468</v>
      </c>
      <c r="B42" s="150" t="s">
        <v>466</v>
      </c>
      <c r="C42" s="151"/>
      <c r="D42" s="229"/>
      <c r="E42" s="151"/>
      <c r="F42" s="135">
        <f t="shared" si="0"/>
        <v>0</v>
      </c>
      <c r="G42" s="152"/>
      <c r="H42" s="153"/>
    </row>
    <row r="43" spans="1:8" s="156" customFormat="1" ht="23" hidden="1">
      <c r="A43" s="149" t="s">
        <v>469</v>
      </c>
      <c r="B43" s="150" t="s">
        <v>467</v>
      </c>
      <c r="C43" s="151">
        <v>2</v>
      </c>
      <c r="D43" s="229"/>
      <c r="E43" s="151"/>
      <c r="F43" s="135">
        <f t="shared" si="0"/>
        <v>0</v>
      </c>
      <c r="G43" s="152"/>
      <c r="H43" s="153"/>
    </row>
    <row r="44" spans="1:8" s="156" customFormat="1" ht="23">
      <c r="A44" s="149" t="s">
        <v>67</v>
      </c>
      <c r="B44" s="150">
        <v>1055</v>
      </c>
      <c r="C44" s="151">
        <v>6</v>
      </c>
      <c r="D44" s="196">
        <v>10</v>
      </c>
      <c r="E44" s="151">
        <v>4</v>
      </c>
      <c r="F44" s="135">
        <f t="shared" si="0"/>
        <v>-6</v>
      </c>
      <c r="G44" s="152">
        <f>E44*100/D44</f>
        <v>40</v>
      </c>
      <c r="H44" s="153"/>
    </row>
    <row r="45" spans="1:8" s="156" customFormat="1" ht="23">
      <c r="A45" s="149" t="s">
        <v>47</v>
      </c>
      <c r="B45" s="150">
        <v>1056</v>
      </c>
      <c r="C45" s="151">
        <v>0</v>
      </c>
      <c r="D45" s="151"/>
      <c r="E45" s="151"/>
      <c r="F45" s="135">
        <f t="shared" si="0"/>
        <v>0</v>
      </c>
      <c r="G45" s="152"/>
      <c r="H45" s="153"/>
    </row>
    <row r="46" spans="1:8" s="156" customFormat="1" ht="23">
      <c r="A46" s="149" t="s">
        <v>48</v>
      </c>
      <c r="B46" s="150">
        <v>1057</v>
      </c>
      <c r="C46" s="151">
        <v>0</v>
      </c>
      <c r="D46" s="151"/>
      <c r="E46" s="151"/>
      <c r="F46" s="135">
        <f t="shared" si="0"/>
        <v>0</v>
      </c>
      <c r="G46" s="152"/>
      <c r="H46" s="153"/>
    </row>
    <row r="47" spans="1:8" s="156" customFormat="1" ht="43">
      <c r="A47" s="149" t="s">
        <v>49</v>
      </c>
      <c r="B47" s="150">
        <v>1058</v>
      </c>
      <c r="C47" s="151">
        <v>0</v>
      </c>
      <c r="D47" s="151">
        <v>1</v>
      </c>
      <c r="E47" s="151"/>
      <c r="F47" s="135">
        <f t="shared" si="0"/>
        <v>-1</v>
      </c>
      <c r="G47" s="152">
        <f t="shared" ref="G47" si="2">E47*100/D47</f>
        <v>0</v>
      </c>
      <c r="H47" s="153"/>
    </row>
    <row r="48" spans="1:8" s="156" customFormat="1" ht="43">
      <c r="A48" s="149" t="s">
        <v>50</v>
      </c>
      <c r="B48" s="150">
        <v>1059</v>
      </c>
      <c r="C48" s="151">
        <v>0</v>
      </c>
      <c r="D48" s="151"/>
      <c r="E48" s="151"/>
      <c r="F48" s="135">
        <f t="shared" si="0"/>
        <v>0</v>
      </c>
      <c r="G48" s="152"/>
      <c r="H48" s="153"/>
    </row>
    <row r="49" spans="1:8" s="156" customFormat="1" ht="64.5">
      <c r="A49" s="149" t="s">
        <v>77</v>
      </c>
      <c r="B49" s="150">
        <v>1060</v>
      </c>
      <c r="C49" s="151">
        <v>0</v>
      </c>
      <c r="D49" s="151"/>
      <c r="E49" s="151"/>
      <c r="F49" s="135">
        <f t="shared" si="0"/>
        <v>0</v>
      </c>
      <c r="G49" s="152"/>
      <c r="H49" s="153"/>
    </row>
    <row r="50" spans="1:8" s="156" customFormat="1" ht="23">
      <c r="A50" s="149" t="s">
        <v>51</v>
      </c>
      <c r="B50" s="150">
        <v>1061</v>
      </c>
      <c r="C50" s="151"/>
      <c r="D50" s="151"/>
      <c r="E50" s="151"/>
      <c r="F50" s="135">
        <f t="shared" si="0"/>
        <v>0</v>
      </c>
      <c r="G50" s="152"/>
      <c r="H50" s="153"/>
    </row>
    <row r="51" spans="1:8" s="156" customFormat="1" ht="23">
      <c r="A51" s="149" t="s">
        <v>111</v>
      </c>
      <c r="B51" s="150">
        <v>1062</v>
      </c>
      <c r="C51" s="196">
        <v>1233</v>
      </c>
      <c r="D51" s="196">
        <v>261</v>
      </c>
      <c r="E51" s="196">
        <f>SUM(E52:E59)-E53-E54-E55</f>
        <v>194</v>
      </c>
      <c r="F51" s="135">
        <f t="shared" si="0"/>
        <v>-67</v>
      </c>
      <c r="G51" s="152">
        <f>E51*100/D51</f>
        <v>74.329501915708818</v>
      </c>
      <c r="H51" s="153"/>
    </row>
    <row r="52" spans="1:8" s="156" customFormat="1" ht="23">
      <c r="A52" s="163" t="s">
        <v>405</v>
      </c>
      <c r="B52" s="114" t="s">
        <v>460</v>
      </c>
      <c r="C52" s="151">
        <v>159</v>
      </c>
      <c r="D52" s="196">
        <v>157</v>
      </c>
      <c r="E52" s="196">
        <f>E53+E54+E55</f>
        <v>113</v>
      </c>
      <c r="F52" s="135">
        <f>E52-D52</f>
        <v>-44</v>
      </c>
      <c r="G52" s="152">
        <f>E52*100/D52</f>
        <v>71.974522292993626</v>
      </c>
      <c r="H52" s="153"/>
    </row>
    <row r="53" spans="1:8" s="156" customFormat="1" ht="23">
      <c r="A53" s="163" t="s">
        <v>504</v>
      </c>
      <c r="B53" s="222" t="s">
        <v>501</v>
      </c>
      <c r="C53" s="151">
        <v>138</v>
      </c>
      <c r="D53" s="196">
        <v>11</v>
      </c>
      <c r="E53" s="151">
        <v>38</v>
      </c>
      <c r="F53" s="135">
        <f t="shared" ref="F53:F55" si="3">E53-D53</f>
        <v>27</v>
      </c>
      <c r="G53" s="152">
        <f t="shared" ref="G53:G58" si="4">E53*100/D53</f>
        <v>345.45454545454544</v>
      </c>
      <c r="H53" s="153"/>
    </row>
    <row r="54" spans="1:8" s="156" customFormat="1" ht="23">
      <c r="A54" s="163" t="s">
        <v>505</v>
      </c>
      <c r="B54" s="222" t="s">
        <v>502</v>
      </c>
      <c r="C54" s="151">
        <v>13</v>
      </c>
      <c r="D54" s="196">
        <v>91</v>
      </c>
      <c r="E54" s="151">
        <v>64</v>
      </c>
      <c r="F54" s="135">
        <f t="shared" si="3"/>
        <v>-27</v>
      </c>
      <c r="G54" s="152">
        <f t="shared" si="4"/>
        <v>70.329670329670336</v>
      </c>
      <c r="H54" s="153"/>
    </row>
    <row r="55" spans="1:8" s="156" customFormat="1" ht="23">
      <c r="A55" s="163" t="s">
        <v>506</v>
      </c>
      <c r="B55" s="222" t="s">
        <v>503</v>
      </c>
      <c r="C55" s="151">
        <v>8</v>
      </c>
      <c r="D55" s="196">
        <v>55</v>
      </c>
      <c r="E55" s="151">
        <v>11</v>
      </c>
      <c r="F55" s="135">
        <f t="shared" si="3"/>
        <v>-44</v>
      </c>
      <c r="G55" s="152">
        <f t="shared" si="4"/>
        <v>20</v>
      </c>
      <c r="H55" s="153"/>
    </row>
    <row r="56" spans="1:8" s="156" customFormat="1" ht="23">
      <c r="A56" s="163" t="s">
        <v>406</v>
      </c>
      <c r="B56" s="114" t="s">
        <v>461</v>
      </c>
      <c r="C56" s="151">
        <v>0</v>
      </c>
      <c r="D56" s="151"/>
      <c r="E56" s="151"/>
      <c r="F56" s="135">
        <f t="shared" si="0"/>
        <v>0</v>
      </c>
      <c r="G56" s="152"/>
      <c r="H56" s="153"/>
    </row>
    <row r="57" spans="1:8" s="156" customFormat="1" ht="23">
      <c r="A57" s="163" t="s">
        <v>507</v>
      </c>
      <c r="B57" s="218" t="s">
        <v>495</v>
      </c>
      <c r="C57" s="151">
        <v>70</v>
      </c>
      <c r="D57" s="151">
        <v>84</v>
      </c>
      <c r="E57" s="151">
        <v>73</v>
      </c>
      <c r="F57" s="135">
        <f t="shared" si="0"/>
        <v>-11</v>
      </c>
      <c r="G57" s="152">
        <f t="shared" si="4"/>
        <v>86.904761904761898</v>
      </c>
      <c r="H57" s="153"/>
    </row>
    <row r="58" spans="1:8" s="156" customFormat="1" ht="43">
      <c r="A58" s="163" t="s">
        <v>508</v>
      </c>
      <c r="B58" s="218" t="s">
        <v>496</v>
      </c>
      <c r="C58" s="151">
        <v>5</v>
      </c>
      <c r="D58" s="151">
        <v>20</v>
      </c>
      <c r="E58" s="151">
        <f>4+4</f>
        <v>8</v>
      </c>
      <c r="F58" s="135">
        <f t="shared" si="0"/>
        <v>-12</v>
      </c>
      <c r="G58" s="152">
        <f t="shared" si="4"/>
        <v>40</v>
      </c>
      <c r="H58" s="153"/>
    </row>
    <row r="59" spans="1:8" s="156" customFormat="1" ht="93.65" customHeight="1">
      <c r="A59" s="21" t="s">
        <v>511</v>
      </c>
      <c r="B59" s="218" t="s">
        <v>497</v>
      </c>
      <c r="C59" s="151">
        <f>C60+C61</f>
        <v>999</v>
      </c>
      <c r="D59" s="151">
        <f>D60+D61</f>
        <v>0</v>
      </c>
      <c r="E59" s="151">
        <f>E60+E61</f>
        <v>0</v>
      </c>
      <c r="F59" s="135">
        <f t="shared" si="0"/>
        <v>0</v>
      </c>
      <c r="G59" s="152"/>
      <c r="H59" s="153"/>
    </row>
    <row r="60" spans="1:8" s="156" customFormat="1" ht="48.65" customHeight="1">
      <c r="A60" s="223" t="s">
        <v>512</v>
      </c>
      <c r="B60" s="218" t="s">
        <v>509</v>
      </c>
      <c r="C60" s="151">
        <v>672</v>
      </c>
      <c r="D60" s="151"/>
      <c r="E60" s="151"/>
      <c r="F60" s="135">
        <f t="shared" si="0"/>
        <v>0</v>
      </c>
      <c r="G60" s="152"/>
      <c r="H60" s="153"/>
    </row>
    <row r="61" spans="1:8" s="156" customFormat="1" ht="48.65" customHeight="1">
      <c r="A61" s="223" t="s">
        <v>513</v>
      </c>
      <c r="B61" s="218" t="s">
        <v>510</v>
      </c>
      <c r="C61" s="151">
        <v>327</v>
      </c>
      <c r="D61" s="151"/>
      <c r="E61" s="151"/>
      <c r="F61" s="135">
        <f t="shared" si="0"/>
        <v>0</v>
      </c>
      <c r="G61" s="152"/>
      <c r="H61" s="153"/>
    </row>
    <row r="62" spans="1:8" s="156" customFormat="1" ht="30" customHeight="1">
      <c r="A62" s="239" t="s">
        <v>556</v>
      </c>
      <c r="B62" s="218" t="s">
        <v>557</v>
      </c>
      <c r="C62" s="151"/>
      <c r="D62" s="151"/>
      <c r="E62" s="151">
        <v>47</v>
      </c>
      <c r="F62" s="135"/>
      <c r="G62" s="152"/>
      <c r="H62" s="153"/>
    </row>
    <row r="63" spans="1:8" s="145" customFormat="1" ht="23">
      <c r="A63" s="149" t="s">
        <v>229</v>
      </c>
      <c r="B63" s="150">
        <v>1070</v>
      </c>
      <c r="C63" s="195">
        <f>SUM(C64:C69)</f>
        <v>0</v>
      </c>
      <c r="D63" s="195">
        <f>SUM(D64:D69)</f>
        <v>0</v>
      </c>
      <c r="E63" s="195">
        <f>SUM(E64:E69)</f>
        <v>0</v>
      </c>
      <c r="F63" s="135">
        <f t="shared" si="0"/>
        <v>0</v>
      </c>
      <c r="G63" s="152"/>
      <c r="H63" s="153"/>
    </row>
    <row r="64" spans="1:8" s="156" customFormat="1" ht="23">
      <c r="A64" s="149" t="s">
        <v>188</v>
      </c>
      <c r="B64" s="150">
        <v>1071</v>
      </c>
      <c r="C64" s="151"/>
      <c r="D64" s="151"/>
      <c r="E64" s="151"/>
      <c r="F64" s="135">
        <f t="shared" si="0"/>
        <v>0</v>
      </c>
      <c r="G64" s="152"/>
      <c r="H64" s="153"/>
    </row>
    <row r="65" spans="1:11" s="156" customFormat="1" ht="23">
      <c r="A65" s="149" t="s">
        <v>189</v>
      </c>
      <c r="B65" s="150">
        <v>1072</v>
      </c>
      <c r="C65" s="151"/>
      <c r="D65" s="151"/>
      <c r="E65" s="151"/>
      <c r="F65" s="135">
        <f t="shared" si="0"/>
        <v>0</v>
      </c>
      <c r="G65" s="152"/>
      <c r="H65" s="153"/>
    </row>
    <row r="66" spans="1:11" s="156" customFormat="1" ht="23">
      <c r="A66" s="149" t="s">
        <v>40</v>
      </c>
      <c r="B66" s="150">
        <v>1073</v>
      </c>
      <c r="C66" s="151"/>
      <c r="D66" s="151"/>
      <c r="E66" s="151"/>
      <c r="F66" s="135">
        <f t="shared" si="0"/>
        <v>0</v>
      </c>
      <c r="G66" s="152"/>
      <c r="H66" s="153"/>
    </row>
    <row r="67" spans="1:11" s="156" customFormat="1" ht="43">
      <c r="A67" s="149" t="s">
        <v>64</v>
      </c>
      <c r="B67" s="150">
        <v>1074</v>
      </c>
      <c r="C67" s="151"/>
      <c r="D67" s="151"/>
      <c r="E67" s="151"/>
      <c r="F67" s="135">
        <f t="shared" si="0"/>
        <v>0</v>
      </c>
      <c r="G67" s="152"/>
      <c r="H67" s="153"/>
    </row>
    <row r="68" spans="1:11" s="156" customFormat="1" ht="23">
      <c r="A68" s="149" t="s">
        <v>80</v>
      </c>
      <c r="B68" s="150">
        <v>1075</v>
      </c>
      <c r="C68" s="151"/>
      <c r="D68" s="151"/>
      <c r="E68" s="151"/>
      <c r="F68" s="135">
        <f t="shared" si="0"/>
        <v>0</v>
      </c>
      <c r="G68" s="152"/>
      <c r="H68" s="153"/>
    </row>
    <row r="69" spans="1:11" s="156" customFormat="1" ht="23">
      <c r="A69" s="149" t="s">
        <v>125</v>
      </c>
      <c r="B69" s="150">
        <v>1076</v>
      </c>
      <c r="C69" s="151"/>
      <c r="D69" s="151"/>
      <c r="E69" s="151"/>
      <c r="F69" s="135">
        <f t="shared" si="0"/>
        <v>0</v>
      </c>
      <c r="G69" s="152"/>
      <c r="H69" s="153"/>
    </row>
    <row r="70" spans="1:11" s="156" customFormat="1" ht="23">
      <c r="A70" s="161" t="s">
        <v>81</v>
      </c>
      <c r="B70" s="150">
        <v>1080</v>
      </c>
      <c r="C70" s="195">
        <f>SUM(C71:C75)</f>
        <v>17057</v>
      </c>
      <c r="D70" s="195">
        <f>SUM(D71:D77)</f>
        <v>0</v>
      </c>
      <c r="E70" s="195">
        <f>SUM(E71:E75)</f>
        <v>3563</v>
      </c>
      <c r="F70" s="135">
        <f t="shared" si="0"/>
        <v>3563</v>
      </c>
      <c r="G70" s="152"/>
      <c r="H70" s="153"/>
    </row>
    <row r="71" spans="1:11" s="156" customFormat="1" ht="23">
      <c r="A71" s="149" t="s">
        <v>73</v>
      </c>
      <c r="B71" s="150">
        <v>1081</v>
      </c>
      <c r="C71" s="151"/>
      <c r="D71" s="151"/>
      <c r="E71" s="151"/>
      <c r="F71" s="135">
        <f t="shared" si="0"/>
        <v>0</v>
      </c>
      <c r="G71" s="152"/>
      <c r="H71" s="153"/>
    </row>
    <row r="72" spans="1:11" s="156" customFormat="1" ht="23">
      <c r="A72" s="149" t="s">
        <v>52</v>
      </c>
      <c r="B72" s="150">
        <v>1082</v>
      </c>
      <c r="C72" s="151"/>
      <c r="D72" s="151"/>
      <c r="E72" s="151"/>
      <c r="F72" s="135">
        <f t="shared" si="0"/>
        <v>0</v>
      </c>
      <c r="G72" s="152"/>
      <c r="H72" s="153"/>
    </row>
    <row r="73" spans="1:11" s="156" customFormat="1" ht="23">
      <c r="A73" s="149" t="s">
        <v>62</v>
      </c>
      <c r="B73" s="150">
        <v>1083</v>
      </c>
      <c r="C73" s="151"/>
      <c r="D73" s="151"/>
      <c r="E73" s="151"/>
      <c r="F73" s="135">
        <f t="shared" si="0"/>
        <v>0</v>
      </c>
      <c r="G73" s="152"/>
      <c r="H73" s="153"/>
    </row>
    <row r="74" spans="1:11" s="156" customFormat="1" ht="23">
      <c r="A74" s="149" t="s">
        <v>219</v>
      </c>
      <c r="B74" s="150">
        <v>1084</v>
      </c>
      <c r="C74" s="151">
        <v>17057</v>
      </c>
      <c r="D74" s="151"/>
      <c r="E74" s="151">
        <v>3563</v>
      </c>
      <c r="F74" s="135">
        <f t="shared" si="0"/>
        <v>3563</v>
      </c>
      <c r="G74" s="152"/>
      <c r="H74" s="153"/>
    </row>
    <row r="75" spans="1:11" s="156" customFormat="1" ht="23">
      <c r="A75" s="149" t="s">
        <v>262</v>
      </c>
      <c r="B75" s="150">
        <v>1085</v>
      </c>
      <c r="C75" s="151">
        <f>C76+C77+C78</f>
        <v>0</v>
      </c>
      <c r="D75" s="151">
        <f>D77+D78</f>
        <v>0</v>
      </c>
      <c r="E75" s="151">
        <f>E77+E78+E76</f>
        <v>0</v>
      </c>
      <c r="F75" s="135">
        <f t="shared" si="0"/>
        <v>0</v>
      </c>
      <c r="G75" s="152"/>
      <c r="H75" s="181"/>
      <c r="I75" s="145"/>
      <c r="J75" s="145"/>
      <c r="K75" s="145"/>
    </row>
    <row r="76" spans="1:11" s="156" customFormat="1" ht="23">
      <c r="A76" s="6" t="s">
        <v>458</v>
      </c>
      <c r="B76" s="4" t="s">
        <v>459</v>
      </c>
      <c r="C76" s="151"/>
      <c r="D76" s="151"/>
      <c r="E76" s="151"/>
      <c r="F76" s="135">
        <f t="shared" si="0"/>
        <v>0</v>
      </c>
      <c r="G76" s="152"/>
      <c r="H76" s="181"/>
      <c r="I76" s="145"/>
      <c r="J76" s="145"/>
      <c r="K76" s="145"/>
    </row>
    <row r="77" spans="1:11" s="2" customFormat="1" ht="20.149999999999999" customHeight="1">
      <c r="A77" s="21" t="s">
        <v>452</v>
      </c>
      <c r="B77" s="175" t="s">
        <v>453</v>
      </c>
      <c r="C77" s="174"/>
      <c r="D77" s="196"/>
      <c r="E77" s="196"/>
      <c r="F77" s="135">
        <f t="shared" si="0"/>
        <v>0</v>
      </c>
      <c r="G77" s="198"/>
      <c r="H77" s="177"/>
      <c r="I77" s="180"/>
      <c r="J77" s="179"/>
      <c r="K77" s="3"/>
    </row>
    <row r="78" spans="1:11" s="2" customFormat="1" ht="20.149999999999999" customHeight="1">
      <c r="A78" s="21" t="s">
        <v>454</v>
      </c>
      <c r="B78" s="175" t="s">
        <v>455</v>
      </c>
      <c r="C78" s="174"/>
      <c r="D78" s="196"/>
      <c r="E78" s="196"/>
      <c r="F78" s="135">
        <f t="shared" si="0"/>
        <v>0</v>
      </c>
      <c r="G78" s="196"/>
      <c r="H78" s="176"/>
      <c r="I78" s="178"/>
      <c r="J78" s="179"/>
      <c r="K78" s="3"/>
    </row>
    <row r="79" spans="1:11" s="148" customFormat="1" ht="23">
      <c r="A79" s="157" t="s">
        <v>4</v>
      </c>
      <c r="B79" s="158">
        <v>1100</v>
      </c>
      <c r="C79" s="195">
        <f>C22+C23-C27-C63-C70</f>
        <v>-20477</v>
      </c>
      <c r="D79" s="195">
        <f>D22+D23-D27-D63-D70</f>
        <v>16529</v>
      </c>
      <c r="E79" s="195">
        <f>E22+E23-E27-E63-E70</f>
        <v>17824</v>
      </c>
      <c r="F79" s="135">
        <f t="shared" si="0"/>
        <v>1295</v>
      </c>
      <c r="G79" s="152">
        <f>E79*100/D79</f>
        <v>107.83471474378365</v>
      </c>
      <c r="H79" s="188"/>
    </row>
    <row r="80" spans="1:11" s="145" customFormat="1" ht="23">
      <c r="A80" s="149" t="s">
        <v>109</v>
      </c>
      <c r="B80" s="150">
        <v>1110</v>
      </c>
      <c r="C80" s="151"/>
      <c r="D80" s="151"/>
      <c r="E80" s="151"/>
      <c r="F80" s="135">
        <f t="shared" si="0"/>
        <v>0</v>
      </c>
      <c r="G80" s="152"/>
      <c r="H80" s="153"/>
    </row>
    <row r="81" spans="1:10" s="145" customFormat="1" ht="23">
      <c r="A81" s="149" t="s">
        <v>110</v>
      </c>
      <c r="B81" s="150">
        <v>1120</v>
      </c>
      <c r="C81" s="151">
        <v>27</v>
      </c>
      <c r="D81" s="151"/>
      <c r="E81" s="151">
        <v>4</v>
      </c>
      <c r="F81" s="135">
        <f t="shared" si="0"/>
        <v>4</v>
      </c>
      <c r="G81" s="152"/>
      <c r="H81" s="153"/>
    </row>
    <row r="82" spans="1:10" s="145" customFormat="1" ht="23">
      <c r="A82" s="149" t="s">
        <v>113</v>
      </c>
      <c r="B82" s="150">
        <v>1130</v>
      </c>
      <c r="C82" s="151"/>
      <c r="D82" s="151"/>
      <c r="E82" s="151"/>
      <c r="F82" s="135">
        <f t="shared" ref="F82:F116" si="5">E82-D82</f>
        <v>0</v>
      </c>
      <c r="G82" s="152"/>
      <c r="H82" s="153"/>
    </row>
    <row r="83" spans="1:10" s="145" customFormat="1" ht="23">
      <c r="A83" s="149" t="s">
        <v>112</v>
      </c>
      <c r="B83" s="150">
        <v>1140</v>
      </c>
      <c r="C83" s="151">
        <f>C84</f>
        <v>5216</v>
      </c>
      <c r="D83" s="151">
        <f>D84</f>
        <v>19456</v>
      </c>
      <c r="E83" s="151">
        <f>E84</f>
        <v>8960</v>
      </c>
      <c r="F83" s="135">
        <f t="shared" si="5"/>
        <v>-10496</v>
      </c>
      <c r="G83" s="152">
        <f t="shared" ref="G83:G88" si="6">E83*100/D83</f>
        <v>46.05263157894737</v>
      </c>
      <c r="H83" s="153"/>
    </row>
    <row r="84" spans="1:10" s="145" customFormat="1" ht="36">
      <c r="A84" s="21" t="s">
        <v>418</v>
      </c>
      <c r="B84" s="150" t="s">
        <v>517</v>
      </c>
      <c r="C84" s="151">
        <v>5216</v>
      </c>
      <c r="D84" s="151">
        <v>19456</v>
      </c>
      <c r="E84" s="151">
        <f>E85+E86+E88+E89+E90</f>
        <v>8960</v>
      </c>
      <c r="F84" s="135">
        <f t="shared" si="5"/>
        <v>-10496</v>
      </c>
      <c r="G84" s="152">
        <f t="shared" si="6"/>
        <v>46.05263157894737</v>
      </c>
      <c r="H84" s="153"/>
    </row>
    <row r="85" spans="1:10" s="145" customFormat="1" ht="54">
      <c r="A85" s="21" t="s">
        <v>420</v>
      </c>
      <c r="B85" s="150" t="s">
        <v>518</v>
      </c>
      <c r="C85" s="151">
        <v>260</v>
      </c>
      <c r="D85" s="151">
        <v>1288</v>
      </c>
      <c r="E85" s="151">
        <v>0</v>
      </c>
      <c r="F85" s="135">
        <f t="shared" si="5"/>
        <v>-1288</v>
      </c>
      <c r="G85" s="152"/>
      <c r="H85" s="153"/>
    </row>
    <row r="86" spans="1:10" s="145" customFormat="1" ht="27" customHeight="1">
      <c r="A86" s="21" t="s">
        <v>514</v>
      </c>
      <c r="B86" s="150" t="s">
        <v>519</v>
      </c>
      <c r="C86" s="151">
        <v>4956</v>
      </c>
      <c r="D86" s="151">
        <v>8843</v>
      </c>
      <c r="E86" s="151">
        <v>7665</v>
      </c>
      <c r="F86" s="135">
        <f t="shared" si="5"/>
        <v>-1178</v>
      </c>
      <c r="G86" s="152">
        <f t="shared" si="6"/>
        <v>86.678728938143166</v>
      </c>
      <c r="H86" s="153"/>
    </row>
    <row r="87" spans="1:10" s="145" customFormat="1" ht="27" customHeight="1">
      <c r="A87" s="21" t="s">
        <v>535</v>
      </c>
      <c r="B87" s="150" t="s">
        <v>520</v>
      </c>
      <c r="C87" s="151"/>
      <c r="D87" s="151"/>
      <c r="E87" s="151"/>
      <c r="F87" s="135"/>
      <c r="G87" s="152"/>
      <c r="H87" s="153"/>
    </row>
    <row r="88" spans="1:10" s="145" customFormat="1" ht="38.4" customHeight="1">
      <c r="A88" s="224" t="s">
        <v>515</v>
      </c>
      <c r="B88" s="150" t="s">
        <v>521</v>
      </c>
      <c r="C88" s="151">
        <v>0</v>
      </c>
      <c r="D88" s="151">
        <v>428</v>
      </c>
      <c r="E88" s="151">
        <v>309</v>
      </c>
      <c r="F88" s="135">
        <f t="shared" si="5"/>
        <v>-119</v>
      </c>
      <c r="G88" s="152">
        <f t="shared" si="6"/>
        <v>72.196261682242991</v>
      </c>
      <c r="H88" s="153"/>
    </row>
    <row r="89" spans="1:10" s="145" customFormat="1" ht="36">
      <c r="A89" s="224" t="s">
        <v>516</v>
      </c>
      <c r="B89" s="150" t="s">
        <v>536</v>
      </c>
      <c r="C89" s="151">
        <v>0</v>
      </c>
      <c r="D89" s="151">
        <v>147</v>
      </c>
      <c r="E89" s="151">
        <v>0</v>
      </c>
      <c r="F89" s="135">
        <f t="shared" si="5"/>
        <v>-147</v>
      </c>
      <c r="G89" s="152"/>
      <c r="H89" s="153"/>
    </row>
    <row r="90" spans="1:10" s="145" customFormat="1" ht="36">
      <c r="A90" s="224" t="s">
        <v>537</v>
      </c>
      <c r="B90" s="150" t="s">
        <v>538</v>
      </c>
      <c r="C90" s="151"/>
      <c r="D90" s="151">
        <v>8750</v>
      </c>
      <c r="E90" s="151">
        <v>986</v>
      </c>
      <c r="F90" s="135">
        <f t="shared" si="5"/>
        <v>-7764</v>
      </c>
      <c r="G90" s="152"/>
      <c r="H90" s="153"/>
    </row>
    <row r="91" spans="1:10" s="145" customFormat="1" ht="23">
      <c r="A91" s="149" t="s">
        <v>220</v>
      </c>
      <c r="B91" s="150">
        <v>1150</v>
      </c>
      <c r="C91" s="198">
        <f>C92+C93</f>
        <v>7141</v>
      </c>
      <c r="D91" s="198">
        <f>D92+D93</f>
        <v>21098</v>
      </c>
      <c r="E91" s="198">
        <f>E92+E93+E96</f>
        <v>13110</v>
      </c>
      <c r="F91" s="135">
        <f t="shared" si="5"/>
        <v>-7988</v>
      </c>
      <c r="G91" s="152">
        <f>E91*100/D91</f>
        <v>62.138591335671627</v>
      </c>
      <c r="H91" s="153"/>
    </row>
    <row r="92" spans="1:10" s="3" customFormat="1" ht="23">
      <c r="A92" s="21" t="s">
        <v>408</v>
      </c>
      <c r="B92" s="175" t="s">
        <v>409</v>
      </c>
      <c r="C92" s="174"/>
      <c r="D92" s="196"/>
      <c r="E92" s="196"/>
      <c r="F92" s="135">
        <f t="shared" si="5"/>
        <v>0</v>
      </c>
      <c r="G92" s="152"/>
      <c r="H92" s="176"/>
      <c r="I92" s="178"/>
      <c r="J92" s="179"/>
    </row>
    <row r="93" spans="1:10" s="3" customFormat="1" ht="36">
      <c r="A93" s="21" t="s">
        <v>492</v>
      </c>
      <c r="B93" s="175" t="s">
        <v>410</v>
      </c>
      <c r="C93" s="196">
        <v>7141</v>
      </c>
      <c r="D93" s="196">
        <v>21098</v>
      </c>
      <c r="E93" s="196">
        <v>13095</v>
      </c>
      <c r="F93" s="135">
        <f t="shared" si="5"/>
        <v>-8003</v>
      </c>
      <c r="G93" s="152">
        <f>E93*100/D93</f>
        <v>62.067494549246376</v>
      </c>
      <c r="H93" s="176"/>
      <c r="I93" s="178"/>
      <c r="J93" s="179"/>
    </row>
    <row r="94" spans="1:10" s="3" customFormat="1" ht="71.5" hidden="1" customHeight="1">
      <c r="A94" s="21" t="s">
        <v>564</v>
      </c>
      <c r="B94" s="175" t="s">
        <v>411</v>
      </c>
      <c r="C94" s="174"/>
      <c r="D94" s="196"/>
      <c r="E94" s="196"/>
      <c r="F94" s="135">
        <f t="shared" si="5"/>
        <v>0</v>
      </c>
      <c r="G94" s="152" t="e">
        <f>E94*100/D94</f>
        <v>#DIV/0!</v>
      </c>
      <c r="H94" s="176"/>
      <c r="I94" s="178"/>
      <c r="J94" s="179"/>
    </row>
    <row r="95" spans="1:10" s="3" customFormat="1" ht="72" hidden="1">
      <c r="A95" s="21" t="s">
        <v>491</v>
      </c>
      <c r="B95" s="175" t="s">
        <v>412</v>
      </c>
      <c r="C95" s="174"/>
      <c r="D95" s="198"/>
      <c r="E95" s="196">
        <v>0</v>
      </c>
      <c r="F95" s="135">
        <f t="shared" si="5"/>
        <v>0</v>
      </c>
      <c r="G95" s="152" t="e">
        <f>E95*100/D95</f>
        <v>#DIV/0!</v>
      </c>
      <c r="H95" s="177"/>
      <c r="I95" s="180"/>
      <c r="J95" s="179"/>
    </row>
    <row r="96" spans="1:10" s="238" customFormat="1" ht="23">
      <c r="A96" s="21" t="s">
        <v>558</v>
      </c>
      <c r="B96" s="175" t="s">
        <v>559</v>
      </c>
      <c r="C96" s="174"/>
      <c r="D96" s="198">
        <v>15</v>
      </c>
      <c r="E96" s="196">
        <v>15</v>
      </c>
      <c r="F96" s="135"/>
      <c r="G96" s="152"/>
      <c r="H96" s="177"/>
      <c r="I96" s="180"/>
      <c r="J96" s="179"/>
    </row>
    <row r="97" spans="1:10" s="145" customFormat="1" ht="23">
      <c r="A97" s="149" t="s">
        <v>219</v>
      </c>
      <c r="B97" s="150">
        <v>1151</v>
      </c>
      <c r="C97" s="151"/>
      <c r="D97" s="151"/>
      <c r="E97" s="151"/>
      <c r="F97" s="135">
        <f t="shared" si="5"/>
        <v>0</v>
      </c>
      <c r="G97" s="152"/>
      <c r="H97" s="153"/>
    </row>
    <row r="98" spans="1:10" s="145" customFormat="1" ht="23">
      <c r="A98" s="149" t="s">
        <v>221</v>
      </c>
      <c r="B98" s="150">
        <v>1160</v>
      </c>
      <c r="C98" s="196">
        <f>SUM(C99:C104,C106:C108)</f>
        <v>0</v>
      </c>
      <c r="D98" s="241">
        <f>SUM(D99:D104,D106:D109)</f>
        <v>1224</v>
      </c>
      <c r="E98" s="241">
        <f>SUM(E99:E104,E106:E109)</f>
        <v>0</v>
      </c>
      <c r="F98" s="135">
        <f t="shared" si="5"/>
        <v>-1224</v>
      </c>
      <c r="G98" s="152"/>
      <c r="H98" s="181"/>
    </row>
    <row r="99" spans="1:10" s="3" customFormat="1" ht="36" hidden="1">
      <c r="A99" s="21" t="s">
        <v>418</v>
      </c>
      <c r="B99" s="175" t="s">
        <v>413</v>
      </c>
      <c r="C99" s="174"/>
      <c r="D99" s="196">
        <f>D100</f>
        <v>0</v>
      </c>
      <c r="E99" s="196"/>
      <c r="F99" s="135">
        <f t="shared" si="5"/>
        <v>0</v>
      </c>
      <c r="G99" s="152"/>
      <c r="H99" s="176"/>
      <c r="I99" s="178"/>
      <c r="J99" s="179"/>
    </row>
    <row r="100" spans="1:10" s="208" customFormat="1" ht="54" hidden="1">
      <c r="A100" s="21" t="s">
        <v>420</v>
      </c>
      <c r="B100" s="175" t="s">
        <v>493</v>
      </c>
      <c r="C100" s="174"/>
      <c r="D100" s="196"/>
      <c r="E100" s="196"/>
      <c r="F100" s="135">
        <f t="shared" si="5"/>
        <v>0</v>
      </c>
      <c r="G100" s="152"/>
      <c r="H100" s="176"/>
      <c r="I100" s="178"/>
      <c r="J100" s="179"/>
    </row>
    <row r="101" spans="1:10" s="3" customFormat="1" ht="72" hidden="1">
      <c r="A101" s="21" t="s">
        <v>491</v>
      </c>
      <c r="B101" s="175" t="s">
        <v>414</v>
      </c>
      <c r="C101" s="174"/>
      <c r="D101" s="196"/>
      <c r="E101" s="196"/>
      <c r="F101" s="135">
        <f t="shared" si="5"/>
        <v>0</v>
      </c>
      <c r="G101" s="152"/>
      <c r="H101" s="176"/>
      <c r="I101" s="178"/>
      <c r="J101" s="179"/>
    </row>
    <row r="102" spans="1:10" s="3" customFormat="1" ht="54" hidden="1">
      <c r="A102" s="21" t="s">
        <v>426</v>
      </c>
      <c r="B102" s="175" t="s">
        <v>415</v>
      </c>
      <c r="C102" s="174"/>
      <c r="D102" s="196"/>
      <c r="E102" s="196"/>
      <c r="F102" s="135">
        <f t="shared" si="5"/>
        <v>0</v>
      </c>
      <c r="G102" s="152"/>
      <c r="H102" s="176"/>
      <c r="I102" s="178"/>
      <c r="J102" s="179"/>
    </row>
    <row r="103" spans="1:10" s="3" customFormat="1" ht="23" hidden="1">
      <c r="A103" s="214" t="s">
        <v>416</v>
      </c>
      <c r="B103" s="215" t="s">
        <v>417</v>
      </c>
      <c r="C103" s="216"/>
      <c r="D103" s="217"/>
      <c r="E103" s="217"/>
      <c r="F103" s="135">
        <f t="shared" si="5"/>
        <v>0</v>
      </c>
      <c r="G103" s="152"/>
      <c r="H103" s="176"/>
      <c r="I103" s="178"/>
      <c r="J103" s="179"/>
    </row>
    <row r="104" spans="1:10" s="3" customFormat="1" ht="36" hidden="1">
      <c r="A104" s="214" t="s">
        <v>418</v>
      </c>
      <c r="B104" s="215" t="s">
        <v>419</v>
      </c>
      <c r="C104" s="217">
        <f>C105</f>
        <v>0</v>
      </c>
      <c r="D104" s="217">
        <f>D105</f>
        <v>0</v>
      </c>
      <c r="E104" s="217">
        <f>E105</f>
        <v>0</v>
      </c>
      <c r="F104" s="135">
        <f t="shared" si="5"/>
        <v>0</v>
      </c>
      <c r="G104" s="152" t="e">
        <f>E104*100/D104</f>
        <v>#DIV/0!</v>
      </c>
      <c r="H104" s="176"/>
      <c r="I104" s="178"/>
      <c r="J104" s="179"/>
    </row>
    <row r="105" spans="1:10" s="3" customFormat="1" ht="54" hidden="1">
      <c r="A105" s="214" t="s">
        <v>420</v>
      </c>
      <c r="B105" s="215" t="s">
        <v>421</v>
      </c>
      <c r="C105" s="216"/>
      <c r="D105" s="217"/>
      <c r="E105" s="217"/>
      <c r="F105" s="135">
        <f t="shared" si="5"/>
        <v>0</v>
      </c>
      <c r="G105" s="152" t="e">
        <f>E105*100/D105</f>
        <v>#DIV/0!</v>
      </c>
      <c r="H105" s="176"/>
      <c r="I105" s="178"/>
      <c r="J105" s="179"/>
    </row>
    <row r="106" spans="1:10" s="3" customFormat="1" ht="72" hidden="1">
      <c r="A106" s="214" t="s">
        <v>422</v>
      </c>
      <c r="B106" s="215" t="s">
        <v>423</v>
      </c>
      <c r="C106" s="216"/>
      <c r="D106" s="217"/>
      <c r="E106" s="217"/>
      <c r="F106" s="135">
        <f t="shared" si="5"/>
        <v>0</v>
      </c>
      <c r="G106" s="152"/>
      <c r="H106" s="176"/>
      <c r="I106" s="178"/>
      <c r="J106" s="179"/>
    </row>
    <row r="107" spans="1:10" s="3" customFormat="1" ht="54" hidden="1">
      <c r="A107" s="214" t="s">
        <v>424</v>
      </c>
      <c r="B107" s="215" t="s">
        <v>425</v>
      </c>
      <c r="C107" s="216"/>
      <c r="D107" s="217"/>
      <c r="E107" s="217"/>
      <c r="F107" s="135">
        <f t="shared" si="5"/>
        <v>0</v>
      </c>
      <c r="G107" s="152"/>
      <c r="H107" s="176"/>
      <c r="I107" s="178"/>
      <c r="J107" s="179"/>
    </row>
    <row r="108" spans="1:10" s="3" customFormat="1" ht="54" hidden="1">
      <c r="A108" s="214" t="s">
        <v>426</v>
      </c>
      <c r="B108" s="215" t="s">
        <v>427</v>
      </c>
      <c r="C108" s="216"/>
      <c r="D108" s="217"/>
      <c r="E108" s="217">
        <v>0</v>
      </c>
      <c r="F108" s="135">
        <f t="shared" si="5"/>
        <v>0</v>
      </c>
      <c r="G108" s="152" t="e">
        <f>E108*100/D108</f>
        <v>#DIV/0!</v>
      </c>
      <c r="H108" s="177"/>
      <c r="I108" s="180"/>
      <c r="J108" s="179"/>
    </row>
    <row r="109" spans="1:10" s="145" customFormat="1" ht="23">
      <c r="A109" s="149" t="s">
        <v>219</v>
      </c>
      <c r="B109" s="150">
        <v>1161</v>
      </c>
      <c r="C109" s="151"/>
      <c r="D109" s="151">
        <v>1224</v>
      </c>
      <c r="E109" s="151"/>
      <c r="F109" s="135">
        <f t="shared" si="5"/>
        <v>-1224</v>
      </c>
      <c r="G109" s="152"/>
      <c r="H109" s="153"/>
    </row>
    <row r="110" spans="1:10" s="148" customFormat="1" ht="23">
      <c r="A110" s="157" t="s">
        <v>97</v>
      </c>
      <c r="B110" s="158">
        <v>1170</v>
      </c>
      <c r="C110" s="199">
        <f>C79+C91-C98+C81-C83</f>
        <v>-18525</v>
      </c>
      <c r="D110" s="199">
        <f>D79+D91-D98+D81-D83</f>
        <v>16947</v>
      </c>
      <c r="E110" s="199">
        <f>E79+E91-E98+E81-E83</f>
        <v>21978</v>
      </c>
      <c r="F110" s="135">
        <f t="shared" si="5"/>
        <v>5031</v>
      </c>
      <c r="G110" s="152">
        <f>E110*100/D110</f>
        <v>129.68667020711629</v>
      </c>
      <c r="H110" s="160"/>
    </row>
    <row r="111" spans="1:10" s="145" customFormat="1" ht="23">
      <c r="A111" s="149" t="s">
        <v>140</v>
      </c>
      <c r="B111" s="150">
        <v>1180</v>
      </c>
      <c r="C111" s="151"/>
      <c r="D111" s="151">
        <v>458</v>
      </c>
      <c r="E111" s="151"/>
      <c r="F111" s="135">
        <f t="shared" si="5"/>
        <v>-458</v>
      </c>
      <c r="G111" s="152"/>
      <c r="H111" s="153"/>
    </row>
    <row r="112" spans="1:10" s="145" customFormat="1" ht="43">
      <c r="A112" s="149" t="s">
        <v>141</v>
      </c>
      <c r="B112" s="150">
        <v>1190</v>
      </c>
      <c r="C112" s="151"/>
      <c r="D112" s="151"/>
      <c r="E112" s="151"/>
      <c r="F112" s="135">
        <f t="shared" si="5"/>
        <v>0</v>
      </c>
      <c r="G112" s="152"/>
      <c r="H112" s="153"/>
    </row>
    <row r="113" spans="1:8" s="148" customFormat="1" ht="23">
      <c r="A113" s="157" t="s">
        <v>98</v>
      </c>
      <c r="B113" s="158">
        <v>1200</v>
      </c>
      <c r="C113" s="199">
        <f>C110-C111-C112</f>
        <v>-18525</v>
      </c>
      <c r="D113" s="199">
        <f>D110-D111-D112</f>
        <v>16489</v>
      </c>
      <c r="E113" s="199">
        <f>E110-E111-E112</f>
        <v>21978</v>
      </c>
      <c r="F113" s="135">
        <f t="shared" si="5"/>
        <v>5489</v>
      </c>
      <c r="G113" s="152">
        <f>E113*100/D113</f>
        <v>133.28885923949301</v>
      </c>
      <c r="H113" s="160"/>
    </row>
    <row r="114" spans="1:8" s="145" customFormat="1" ht="23">
      <c r="A114" s="149" t="s">
        <v>24</v>
      </c>
      <c r="B114" s="114">
        <v>1201</v>
      </c>
      <c r="C114" s="199">
        <f>SUMIF(C113,"&gt;0")</f>
        <v>0</v>
      </c>
      <c r="D114" s="199">
        <f>SUMIF(D113,"&gt;0")</f>
        <v>16489</v>
      </c>
      <c r="E114" s="199">
        <f>SUMIF(E113,"&gt;0")</f>
        <v>21978</v>
      </c>
      <c r="F114" s="135">
        <f t="shared" si="5"/>
        <v>5489</v>
      </c>
      <c r="G114" s="152"/>
      <c r="H114" s="155"/>
    </row>
    <row r="115" spans="1:8" s="145" customFormat="1" ht="23">
      <c r="A115" s="149" t="s">
        <v>25</v>
      </c>
      <c r="B115" s="114">
        <v>1202</v>
      </c>
      <c r="C115" s="199">
        <f>SUMIF(C113,"&lt;0")</f>
        <v>-18525</v>
      </c>
      <c r="D115" s="199">
        <f>SUMIF(D113,"&lt;0")</f>
        <v>0</v>
      </c>
      <c r="E115" s="199">
        <f>SUMIF(E113,"&lt;0")</f>
        <v>0</v>
      </c>
      <c r="F115" s="135">
        <f t="shared" si="5"/>
        <v>0</v>
      </c>
      <c r="G115" s="152"/>
      <c r="H115" s="155"/>
    </row>
    <row r="116" spans="1:8" s="145" customFormat="1" ht="23">
      <c r="A116" s="149" t="s">
        <v>263</v>
      </c>
      <c r="B116" s="150">
        <v>1210</v>
      </c>
      <c r="C116" s="151"/>
      <c r="D116" s="151"/>
      <c r="E116" s="151"/>
      <c r="F116" s="135">
        <f t="shared" si="5"/>
        <v>0</v>
      </c>
      <c r="G116" s="152"/>
      <c r="H116" s="153"/>
    </row>
    <row r="117" spans="1:8" s="148" customFormat="1" ht="27.75" customHeight="1">
      <c r="A117" s="276" t="s">
        <v>276</v>
      </c>
      <c r="B117" s="277"/>
      <c r="C117" s="277"/>
      <c r="D117" s="277"/>
      <c r="E117" s="277"/>
      <c r="F117" s="277"/>
      <c r="G117" s="277"/>
      <c r="H117" s="278"/>
    </row>
    <row r="118" spans="1:8" s="145" customFormat="1" ht="43">
      <c r="A118" s="162" t="s">
        <v>277</v>
      </c>
      <c r="B118" s="114">
        <v>1300</v>
      </c>
      <c r="C118" s="195">
        <f>C23-C70</f>
        <v>-17042</v>
      </c>
      <c r="D118" s="195">
        <f>D23-D70</f>
        <v>20059</v>
      </c>
      <c r="E118" s="195">
        <f>E23-E70</f>
        <v>20627</v>
      </c>
      <c r="F118" s="135">
        <f>E118-D118</f>
        <v>568</v>
      </c>
      <c r="G118" s="152"/>
      <c r="H118" s="155"/>
    </row>
    <row r="119" spans="1:8" s="145" customFormat="1" ht="70.5" customHeight="1">
      <c r="A119" s="163" t="s">
        <v>278</v>
      </c>
      <c r="B119" s="114">
        <v>1310</v>
      </c>
      <c r="C119" s="195">
        <f>C80+C81-C82-C83</f>
        <v>-5189</v>
      </c>
      <c r="D119" s="195">
        <f>D80+D81-D82-D83</f>
        <v>-19456</v>
      </c>
      <c r="E119" s="195">
        <f>E80+E81-E82-E83</f>
        <v>-8956</v>
      </c>
      <c r="F119" s="135">
        <f>E119-D119</f>
        <v>10500</v>
      </c>
      <c r="G119" s="152">
        <f t="shared" ref="G119:G120" si="7">E119*100/D119</f>
        <v>46.032072368421055</v>
      </c>
      <c r="H119" s="155"/>
    </row>
    <row r="120" spans="1:8" s="145" customFormat="1" ht="43">
      <c r="A120" s="162" t="s">
        <v>279</v>
      </c>
      <c r="B120" s="114">
        <v>1320</v>
      </c>
      <c r="C120" s="195">
        <f>C91-C98</f>
        <v>7141</v>
      </c>
      <c r="D120" s="195">
        <f>D91-D98</f>
        <v>19874</v>
      </c>
      <c r="E120" s="195">
        <f>E91-E98</f>
        <v>13110</v>
      </c>
      <c r="F120" s="135">
        <f>E120-D120</f>
        <v>-6764</v>
      </c>
      <c r="G120" s="152">
        <f t="shared" si="7"/>
        <v>65.96558317399618</v>
      </c>
      <c r="H120" s="155"/>
    </row>
    <row r="121" spans="1:8" s="145" customFormat="1" ht="46.5" customHeight="1">
      <c r="A121" s="41" t="s">
        <v>388</v>
      </c>
      <c r="B121" s="150">
        <v>1330</v>
      </c>
      <c r="C121" s="195">
        <f>C9+C23+C80+C81+C91</f>
        <v>7183</v>
      </c>
      <c r="D121" s="195">
        <f>D9+D23+D80+D81+D91</f>
        <v>41225</v>
      </c>
      <c r="E121" s="195">
        <f>E9+E23+E80+E81+E91</f>
        <v>37304</v>
      </c>
      <c r="F121" s="135">
        <f>E121-D121</f>
        <v>-3921</v>
      </c>
      <c r="G121" s="152">
        <f>E121*100/D121</f>
        <v>90.488781079442091</v>
      </c>
      <c r="H121" s="153"/>
    </row>
    <row r="122" spans="1:8" s="145" customFormat="1" ht="65.25" customHeight="1">
      <c r="A122" s="41" t="s">
        <v>389</v>
      </c>
      <c r="B122" s="150">
        <v>1340</v>
      </c>
      <c r="C122" s="195">
        <f>C12+C27+C63+C70+C82+C83+C98+C111+C112</f>
        <v>25708</v>
      </c>
      <c r="D122" s="195">
        <f>D12+D27+D63+D70+D82+D83+D98+D111+D112</f>
        <v>24736</v>
      </c>
      <c r="E122" s="195">
        <f>E12+E27+E63+E70+E82+E83+E98+E111+E112</f>
        <v>15326</v>
      </c>
      <c r="F122" s="135">
        <f>E122-D122</f>
        <v>-9410</v>
      </c>
      <c r="G122" s="152">
        <f>E122*100/D122</f>
        <v>61.958279430789133</v>
      </c>
      <c r="H122" s="153"/>
    </row>
    <row r="123" spans="1:8" s="145" customFormat="1">
      <c r="A123" s="279" t="s">
        <v>169</v>
      </c>
      <c r="B123" s="279"/>
      <c r="C123" s="279"/>
      <c r="D123" s="279"/>
      <c r="E123" s="279"/>
      <c r="F123" s="279"/>
      <c r="G123" s="279"/>
      <c r="H123" s="279"/>
    </row>
    <row r="124" spans="1:8" s="145" customFormat="1" ht="43">
      <c r="A124" s="149" t="s">
        <v>280</v>
      </c>
      <c r="B124" s="150">
        <v>1400</v>
      </c>
      <c r="C124" s="195">
        <f>C79</f>
        <v>-20477</v>
      </c>
      <c r="D124" s="195">
        <f>D79</f>
        <v>16529</v>
      </c>
      <c r="E124" s="195">
        <f>E79</f>
        <v>17824</v>
      </c>
      <c r="F124" s="135">
        <f t="shared" ref="F124:F129" si="8">E124-D124</f>
        <v>1295</v>
      </c>
      <c r="G124" s="152">
        <f>E124*100/D124</f>
        <v>107.83471474378365</v>
      </c>
      <c r="H124" s="153"/>
    </row>
    <row r="125" spans="1:8" s="145" customFormat="1" ht="23">
      <c r="A125" s="149" t="s">
        <v>281</v>
      </c>
      <c r="B125" s="150">
        <v>1401</v>
      </c>
      <c r="C125" s="195">
        <f>C136</f>
        <v>47</v>
      </c>
      <c r="D125" s="195">
        <f>D136</f>
        <v>48</v>
      </c>
      <c r="E125" s="195">
        <f>E136</f>
        <v>33</v>
      </c>
      <c r="F125" s="135">
        <f t="shared" si="8"/>
        <v>-15</v>
      </c>
      <c r="G125" s="152">
        <f>E125*100/D125</f>
        <v>68.75</v>
      </c>
      <c r="H125" s="153"/>
    </row>
    <row r="126" spans="1:8" s="145" customFormat="1" ht="43">
      <c r="A126" s="149" t="s">
        <v>282</v>
      </c>
      <c r="B126" s="150">
        <v>1402</v>
      </c>
      <c r="C126" s="195">
        <f>C25</f>
        <v>0</v>
      </c>
      <c r="D126" s="195">
        <f>D25</f>
        <v>20059</v>
      </c>
      <c r="E126" s="195">
        <f>E25</f>
        <v>24190</v>
      </c>
      <c r="F126" s="135">
        <f t="shared" si="8"/>
        <v>4131</v>
      </c>
      <c r="G126" s="152"/>
      <c r="H126" s="153"/>
    </row>
    <row r="127" spans="1:8" s="145" customFormat="1" ht="43">
      <c r="A127" s="149" t="s">
        <v>283</v>
      </c>
      <c r="B127" s="150">
        <v>1403</v>
      </c>
      <c r="C127" s="195">
        <f>C74</f>
        <v>17057</v>
      </c>
      <c r="D127" s="195">
        <f>D74</f>
        <v>0</v>
      </c>
      <c r="E127" s="195">
        <f>E74</f>
        <v>3563</v>
      </c>
      <c r="F127" s="135">
        <f t="shared" si="8"/>
        <v>3563</v>
      </c>
      <c r="G127" s="152"/>
      <c r="H127" s="153"/>
    </row>
    <row r="128" spans="1:8" s="145" customFormat="1" ht="43">
      <c r="A128" s="149" t="s">
        <v>329</v>
      </c>
      <c r="B128" s="150">
        <v>1404</v>
      </c>
      <c r="C128" s="200"/>
      <c r="D128" s="200"/>
      <c r="E128" s="200"/>
      <c r="F128" s="135">
        <f t="shared" si="8"/>
        <v>0</v>
      </c>
      <c r="G128" s="152"/>
      <c r="H128" s="153"/>
    </row>
    <row r="129" spans="1:8" s="148" customFormat="1" ht="23">
      <c r="A129" s="157" t="s">
        <v>144</v>
      </c>
      <c r="B129" s="158">
        <v>1410</v>
      </c>
      <c r="C129" s="197">
        <f>C124+C125-C126+C127+C128</f>
        <v>-3373</v>
      </c>
      <c r="D129" s="197">
        <f>D124+D125-D126+D127</f>
        <v>-3482</v>
      </c>
      <c r="E129" s="197">
        <f>E124+E125-E126+E127</f>
        <v>-2770</v>
      </c>
      <c r="F129" s="135">
        <f t="shared" si="8"/>
        <v>712</v>
      </c>
      <c r="G129" s="152">
        <f>E129*100/D129</f>
        <v>79.551981619758763</v>
      </c>
      <c r="H129" s="160"/>
    </row>
    <row r="130" spans="1:8" s="145" customFormat="1">
      <c r="A130" s="269" t="s">
        <v>236</v>
      </c>
      <c r="B130" s="270"/>
      <c r="C130" s="270"/>
      <c r="D130" s="270"/>
      <c r="E130" s="270"/>
      <c r="F130" s="270"/>
      <c r="G130" s="270"/>
      <c r="H130" s="271"/>
    </row>
    <row r="131" spans="1:8" s="145" customFormat="1" ht="23">
      <c r="A131" s="149" t="s">
        <v>284</v>
      </c>
      <c r="B131" s="150">
        <v>1500</v>
      </c>
      <c r="C131" s="196">
        <f>C132+C133</f>
        <v>0</v>
      </c>
      <c r="D131" s="196">
        <f>D132+D133</f>
        <v>0</v>
      </c>
      <c r="E131" s="151">
        <f>E132</f>
        <v>0</v>
      </c>
      <c r="F131" s="135">
        <f>E131-D131</f>
        <v>0</v>
      </c>
      <c r="G131" s="152"/>
      <c r="H131" s="153"/>
    </row>
    <row r="132" spans="1:8" s="145" customFormat="1" ht="23">
      <c r="A132" s="149" t="s">
        <v>285</v>
      </c>
      <c r="B132" s="164">
        <v>1501</v>
      </c>
      <c r="C132" s="196">
        <f>C13</f>
        <v>0</v>
      </c>
      <c r="D132" s="196">
        <f>D13</f>
        <v>0</v>
      </c>
      <c r="E132" s="196">
        <f>E13</f>
        <v>0</v>
      </c>
      <c r="F132" s="135">
        <f t="shared" ref="F132:F138" si="9">E132-D132</f>
        <v>0</v>
      </c>
      <c r="G132" s="152"/>
      <c r="H132" s="155"/>
    </row>
    <row r="133" spans="1:8" s="145" customFormat="1" ht="23">
      <c r="A133" s="149" t="s">
        <v>28</v>
      </c>
      <c r="B133" s="164">
        <v>1502</v>
      </c>
      <c r="C133" s="196">
        <f>C14+C15</f>
        <v>0</v>
      </c>
      <c r="D133" s="196">
        <f>D14+D15</f>
        <v>0</v>
      </c>
      <c r="E133" s="196">
        <f>E14+E15</f>
        <v>0</v>
      </c>
      <c r="F133" s="135">
        <f t="shared" si="9"/>
        <v>0</v>
      </c>
      <c r="G133" s="152"/>
      <c r="H133" s="155"/>
    </row>
    <row r="134" spans="1:8" s="145" customFormat="1" ht="23">
      <c r="A134" s="149" t="s">
        <v>5</v>
      </c>
      <c r="B134" s="165">
        <v>1510</v>
      </c>
      <c r="C134" s="196">
        <f>C16+C35+C77</f>
        <v>1475</v>
      </c>
      <c r="D134" s="196">
        <f>D16+D35</f>
        <v>2133</v>
      </c>
      <c r="E134" s="196">
        <f>E16+E35+E77</f>
        <v>1789</v>
      </c>
      <c r="F134" s="135">
        <f t="shared" si="9"/>
        <v>-344</v>
      </c>
      <c r="G134" s="152">
        <f t="shared" ref="G134:G138" si="10">E134*100/D134</f>
        <v>83.872480075011723</v>
      </c>
      <c r="H134" s="153"/>
    </row>
    <row r="135" spans="1:8" s="145" customFormat="1" ht="23">
      <c r="A135" s="149" t="s">
        <v>6</v>
      </c>
      <c r="B135" s="165">
        <v>1520</v>
      </c>
      <c r="C135" s="196">
        <f>C36+C17</f>
        <v>315</v>
      </c>
      <c r="D135" s="196">
        <f>D36+D17</f>
        <v>464</v>
      </c>
      <c r="E135" s="196">
        <f>E36+E17+E78</f>
        <v>379</v>
      </c>
      <c r="F135" s="135">
        <f t="shared" si="9"/>
        <v>-85</v>
      </c>
      <c r="G135" s="152">
        <f t="shared" si="10"/>
        <v>81.681034482758619</v>
      </c>
      <c r="H135" s="153"/>
    </row>
    <row r="136" spans="1:8" s="145" customFormat="1" ht="23">
      <c r="A136" s="149" t="s">
        <v>7</v>
      </c>
      <c r="B136" s="165">
        <v>1530</v>
      </c>
      <c r="C136" s="196">
        <f>C37+C19</f>
        <v>47</v>
      </c>
      <c r="D136" s="196">
        <f>D37+D19</f>
        <v>48</v>
      </c>
      <c r="E136" s="196">
        <f>E37+E19</f>
        <v>33</v>
      </c>
      <c r="F136" s="135">
        <f t="shared" si="9"/>
        <v>-15</v>
      </c>
      <c r="G136" s="152">
        <f t="shared" si="10"/>
        <v>68.75</v>
      </c>
      <c r="H136" s="153"/>
    </row>
    <row r="137" spans="1:8" s="145" customFormat="1" ht="23">
      <c r="A137" s="149" t="s">
        <v>29</v>
      </c>
      <c r="B137" s="165">
        <v>1540</v>
      </c>
      <c r="C137" s="198">
        <f>C20+C33+C34+C38+C41+C44+C51+C45+C47+C48+C32+C83</f>
        <v>6814</v>
      </c>
      <c r="D137" s="198">
        <f>D20+D33+D34+D38+D41+D44+D51+D45+D47+D48+D32+D83+D98+D111</f>
        <v>22091</v>
      </c>
      <c r="E137" s="198">
        <f>E20+E33+E34+E38+E41+E44+E51+E45+E47+E48+E32+E83+E98+E111</f>
        <v>9515</v>
      </c>
      <c r="F137" s="135">
        <f t="shared" si="9"/>
        <v>-12576</v>
      </c>
      <c r="G137" s="152">
        <f t="shared" si="10"/>
        <v>43.071839210538229</v>
      </c>
      <c r="H137" s="153"/>
    </row>
    <row r="138" spans="1:8" s="148" customFormat="1" ht="23">
      <c r="A138" s="157" t="s">
        <v>58</v>
      </c>
      <c r="B138" s="166">
        <v>1550</v>
      </c>
      <c r="C138" s="159">
        <f>SUM(C132:C137)</f>
        <v>8651</v>
      </c>
      <c r="D138" s="159">
        <f>SUM(D132:D137)</f>
        <v>24736</v>
      </c>
      <c r="E138" s="159">
        <f>SUM(E132:E137)</f>
        <v>11716</v>
      </c>
      <c r="F138" s="135">
        <f t="shared" si="9"/>
        <v>-13020</v>
      </c>
      <c r="G138" s="152">
        <f t="shared" si="10"/>
        <v>47.364165588615784</v>
      </c>
      <c r="H138" s="160"/>
    </row>
    <row r="139" spans="1:8" s="148" customFormat="1" ht="21">
      <c r="A139" s="167"/>
      <c r="B139" s="168"/>
      <c r="C139" s="168"/>
      <c r="D139" s="168"/>
      <c r="E139" s="168"/>
      <c r="F139" s="168"/>
      <c r="G139" s="168"/>
      <c r="H139" s="168"/>
    </row>
    <row r="140" spans="1:8" ht="25">
      <c r="A140" s="171" t="s">
        <v>481</v>
      </c>
      <c r="B140" s="170"/>
      <c r="C140" s="27"/>
      <c r="D140" s="145"/>
      <c r="E140" s="145"/>
      <c r="F140" s="145"/>
      <c r="G140" s="268" t="s">
        <v>451</v>
      </c>
      <c r="H140" s="268"/>
    </row>
    <row r="141" spans="1:8" s="44" customFormat="1">
      <c r="A141" s="34" t="s">
        <v>390</v>
      </c>
      <c r="B141" s="268" t="s">
        <v>79</v>
      </c>
      <c r="C141" s="268"/>
      <c r="D141" s="268"/>
      <c r="E141" s="268"/>
      <c r="F141" s="156"/>
      <c r="G141" s="156" t="s">
        <v>103</v>
      </c>
    </row>
    <row r="142" spans="1:8" ht="22.5" customHeight="1">
      <c r="A142" s="30"/>
    </row>
    <row r="143" spans="1:8" s="49" customFormat="1" ht="102.75" hidden="1" customHeight="1">
      <c r="A143" s="263" t="s">
        <v>384</v>
      </c>
      <c r="B143" s="263"/>
      <c r="C143" s="263"/>
      <c r="D143" s="263"/>
      <c r="E143" s="263"/>
      <c r="F143" s="263"/>
      <c r="G143" s="263"/>
      <c r="H143" s="263"/>
    </row>
    <row r="144" spans="1:8">
      <c r="A144" s="30"/>
    </row>
    <row r="145" spans="1:1">
      <c r="A145" s="30"/>
    </row>
    <row r="146" spans="1:1">
      <c r="A146" s="30"/>
    </row>
    <row r="147" spans="1:1">
      <c r="A147" s="30"/>
    </row>
    <row r="148" spans="1:1">
      <c r="A148" s="30"/>
    </row>
    <row r="149" spans="1:1">
      <c r="A149" s="30"/>
    </row>
    <row r="150" spans="1:1">
      <c r="A150" s="30"/>
    </row>
    <row r="151" spans="1:1">
      <c r="A151" s="30"/>
    </row>
    <row r="152" spans="1:1">
      <c r="A152" s="30"/>
    </row>
    <row r="153" spans="1:1">
      <c r="A153" s="30"/>
    </row>
    <row r="154" spans="1:1">
      <c r="A154" s="30"/>
    </row>
    <row r="155" spans="1:1">
      <c r="A155" s="30"/>
    </row>
    <row r="156" spans="1:1">
      <c r="A156" s="30"/>
    </row>
    <row r="157" spans="1:1">
      <c r="A157" s="30"/>
    </row>
    <row r="158" spans="1:1">
      <c r="A158" s="30"/>
    </row>
    <row r="159" spans="1:1">
      <c r="A159" s="30"/>
    </row>
    <row r="160" spans="1:1">
      <c r="A160" s="30"/>
    </row>
    <row r="161" spans="1:1">
      <c r="A161" s="30"/>
    </row>
    <row r="162" spans="1:1">
      <c r="A162" s="30"/>
    </row>
    <row r="163" spans="1:1">
      <c r="A163" s="30"/>
    </row>
    <row r="164" spans="1:1">
      <c r="A164" s="30"/>
    </row>
    <row r="165" spans="1:1">
      <c r="A165" s="30"/>
    </row>
    <row r="166" spans="1:1">
      <c r="A166" s="30"/>
    </row>
    <row r="167" spans="1:1">
      <c r="A167" s="30"/>
    </row>
    <row r="168" spans="1:1">
      <c r="A168" s="30"/>
    </row>
    <row r="169" spans="1:1">
      <c r="A169" s="30"/>
    </row>
    <row r="170" spans="1:1">
      <c r="A170" s="30"/>
    </row>
    <row r="171" spans="1:1">
      <c r="A171" s="30"/>
    </row>
    <row r="172" spans="1:1">
      <c r="A172" s="30"/>
    </row>
    <row r="173" spans="1:1">
      <c r="A173" s="30"/>
    </row>
    <row r="174" spans="1:1">
      <c r="A174" s="30"/>
    </row>
    <row r="175" spans="1:1">
      <c r="A175" s="30"/>
    </row>
    <row r="176" spans="1:1">
      <c r="A176" s="30"/>
    </row>
    <row r="177" spans="1:1">
      <c r="A177" s="30"/>
    </row>
    <row r="178" spans="1:1">
      <c r="A178" s="30"/>
    </row>
    <row r="179" spans="1:1">
      <c r="A179" s="30"/>
    </row>
    <row r="180" spans="1:1">
      <c r="A180" s="30"/>
    </row>
    <row r="181" spans="1:1">
      <c r="A181" s="30"/>
    </row>
    <row r="182" spans="1:1">
      <c r="A182" s="30"/>
    </row>
    <row r="183" spans="1:1">
      <c r="A183" s="30"/>
    </row>
    <row r="184" spans="1:1">
      <c r="A184" s="30"/>
    </row>
    <row r="185" spans="1:1">
      <c r="A185" s="30"/>
    </row>
    <row r="186" spans="1:1">
      <c r="A186" s="30"/>
    </row>
    <row r="187" spans="1:1">
      <c r="A187" s="30"/>
    </row>
    <row r="188" spans="1:1">
      <c r="A188" s="30"/>
    </row>
    <row r="189" spans="1:1">
      <c r="A189" s="30"/>
    </row>
    <row r="190" spans="1:1">
      <c r="A190" s="30"/>
    </row>
    <row r="191" spans="1:1">
      <c r="A191" s="30"/>
    </row>
    <row r="192" spans="1:1">
      <c r="A192" s="30"/>
    </row>
    <row r="193" spans="1:1">
      <c r="A193" s="30"/>
    </row>
    <row r="194" spans="1:1">
      <c r="A194" s="30"/>
    </row>
    <row r="195" spans="1:1">
      <c r="A195" s="30"/>
    </row>
    <row r="196" spans="1:1">
      <c r="A196" s="30"/>
    </row>
    <row r="197" spans="1:1">
      <c r="A197" s="30"/>
    </row>
    <row r="198" spans="1:1">
      <c r="A198" s="30"/>
    </row>
    <row r="199" spans="1:1">
      <c r="A199" s="30"/>
    </row>
    <row r="200" spans="1:1">
      <c r="A200" s="45"/>
    </row>
    <row r="201" spans="1:1">
      <c r="A201" s="45"/>
    </row>
    <row r="202" spans="1:1">
      <c r="A202" s="45"/>
    </row>
    <row r="203" spans="1:1">
      <c r="A203" s="45"/>
    </row>
    <row r="204" spans="1:1">
      <c r="A204" s="45"/>
    </row>
    <row r="205" spans="1:1">
      <c r="A205" s="45"/>
    </row>
    <row r="206" spans="1:1">
      <c r="A206" s="45"/>
    </row>
    <row r="207" spans="1:1">
      <c r="A207" s="45"/>
    </row>
    <row r="208" spans="1:1">
      <c r="A208" s="45"/>
    </row>
    <row r="209" spans="1:1">
      <c r="A209" s="45"/>
    </row>
    <row r="210" spans="1:1">
      <c r="A210" s="45"/>
    </row>
    <row r="211" spans="1:1">
      <c r="A211" s="45"/>
    </row>
    <row r="212" spans="1:1">
      <c r="A212" s="45"/>
    </row>
    <row r="213" spans="1:1">
      <c r="A213" s="45"/>
    </row>
    <row r="214" spans="1:1">
      <c r="A214" s="45"/>
    </row>
    <row r="215" spans="1:1">
      <c r="A215" s="45"/>
    </row>
    <row r="216" spans="1:1">
      <c r="A216" s="45"/>
    </row>
    <row r="217" spans="1:1">
      <c r="A217" s="45"/>
    </row>
    <row r="218" spans="1:1">
      <c r="A218" s="45"/>
    </row>
    <row r="219" spans="1:1">
      <c r="A219" s="45"/>
    </row>
    <row r="220" spans="1:1">
      <c r="A220" s="45"/>
    </row>
    <row r="221" spans="1:1">
      <c r="A221" s="45"/>
    </row>
    <row r="222" spans="1:1">
      <c r="A222" s="45"/>
    </row>
    <row r="223" spans="1:1">
      <c r="A223" s="45"/>
    </row>
    <row r="224" spans="1:1">
      <c r="A224" s="45"/>
    </row>
    <row r="225" spans="1:1">
      <c r="A225" s="45"/>
    </row>
    <row r="226" spans="1:1">
      <c r="A226" s="45"/>
    </row>
    <row r="227" spans="1:1">
      <c r="A227" s="45"/>
    </row>
    <row r="228" spans="1:1">
      <c r="A228" s="45"/>
    </row>
    <row r="229" spans="1:1">
      <c r="A229" s="45"/>
    </row>
    <row r="230" spans="1:1">
      <c r="A230" s="45"/>
    </row>
    <row r="231" spans="1:1">
      <c r="A231" s="45"/>
    </row>
    <row r="232" spans="1:1">
      <c r="A232" s="45"/>
    </row>
    <row r="233" spans="1:1">
      <c r="A233" s="45"/>
    </row>
    <row r="234" spans="1:1">
      <c r="A234" s="45"/>
    </row>
    <row r="235" spans="1:1">
      <c r="A235" s="45"/>
    </row>
    <row r="236" spans="1:1">
      <c r="A236" s="45"/>
    </row>
    <row r="237" spans="1:1">
      <c r="A237" s="45"/>
    </row>
    <row r="238" spans="1:1">
      <c r="A238" s="45"/>
    </row>
    <row r="239" spans="1:1">
      <c r="A239" s="45"/>
    </row>
    <row r="240" spans="1:1">
      <c r="A240" s="45"/>
    </row>
    <row r="241" spans="1:1">
      <c r="A241" s="45"/>
    </row>
    <row r="242" spans="1:1">
      <c r="A242" s="45"/>
    </row>
    <row r="243" spans="1:1">
      <c r="A243" s="45"/>
    </row>
    <row r="244" spans="1:1">
      <c r="A244" s="45"/>
    </row>
    <row r="245" spans="1:1">
      <c r="A245" s="45"/>
    </row>
    <row r="246" spans="1:1">
      <c r="A246" s="45"/>
    </row>
    <row r="247" spans="1:1">
      <c r="A247" s="45"/>
    </row>
    <row r="248" spans="1:1">
      <c r="A248" s="45"/>
    </row>
    <row r="249" spans="1:1">
      <c r="A249" s="45"/>
    </row>
    <row r="250" spans="1:1">
      <c r="A250" s="45"/>
    </row>
    <row r="251" spans="1:1">
      <c r="A251" s="45"/>
    </row>
    <row r="252" spans="1:1">
      <c r="A252" s="45"/>
    </row>
    <row r="253" spans="1:1">
      <c r="A253" s="45"/>
    </row>
    <row r="254" spans="1:1">
      <c r="A254" s="45"/>
    </row>
    <row r="255" spans="1:1">
      <c r="A255" s="45"/>
    </row>
    <row r="256" spans="1:1">
      <c r="A256" s="45"/>
    </row>
    <row r="257" spans="1:1">
      <c r="A257" s="45"/>
    </row>
    <row r="258" spans="1:1">
      <c r="A258" s="45"/>
    </row>
    <row r="259" spans="1:1">
      <c r="A259" s="45"/>
    </row>
    <row r="260" spans="1:1">
      <c r="A260" s="45"/>
    </row>
    <row r="261" spans="1:1">
      <c r="A261" s="45"/>
    </row>
    <row r="262" spans="1:1">
      <c r="A262" s="45"/>
    </row>
    <row r="263" spans="1:1">
      <c r="A263" s="45"/>
    </row>
    <row r="264" spans="1:1">
      <c r="A264" s="45"/>
    </row>
    <row r="265" spans="1:1">
      <c r="A265" s="45"/>
    </row>
    <row r="266" spans="1:1">
      <c r="A266" s="45"/>
    </row>
    <row r="267" spans="1:1">
      <c r="A267" s="45"/>
    </row>
    <row r="268" spans="1:1">
      <c r="A268" s="45"/>
    </row>
    <row r="269" spans="1:1">
      <c r="A269" s="45"/>
    </row>
    <row r="270" spans="1:1">
      <c r="A270" s="45"/>
    </row>
    <row r="271" spans="1:1">
      <c r="A271" s="45"/>
    </row>
    <row r="272" spans="1:1">
      <c r="A272" s="45"/>
    </row>
    <row r="273" spans="1:1">
      <c r="A273" s="45"/>
    </row>
    <row r="274" spans="1:1">
      <c r="A274" s="45"/>
    </row>
    <row r="275" spans="1:1">
      <c r="A275" s="45"/>
    </row>
    <row r="276" spans="1:1">
      <c r="A276" s="45"/>
    </row>
    <row r="277" spans="1:1">
      <c r="A277" s="45"/>
    </row>
    <row r="278" spans="1:1">
      <c r="A278" s="45"/>
    </row>
    <row r="279" spans="1:1">
      <c r="A279" s="45"/>
    </row>
    <row r="280" spans="1:1">
      <c r="A280" s="45"/>
    </row>
    <row r="281" spans="1:1">
      <c r="A281" s="45"/>
    </row>
    <row r="282" spans="1:1">
      <c r="A282" s="45"/>
    </row>
    <row r="283" spans="1:1">
      <c r="A283" s="45"/>
    </row>
    <row r="284" spans="1:1">
      <c r="A284" s="45"/>
    </row>
    <row r="285" spans="1:1">
      <c r="A285" s="45"/>
    </row>
    <row r="286" spans="1:1">
      <c r="A286" s="45"/>
    </row>
    <row r="287" spans="1:1">
      <c r="A287" s="45"/>
    </row>
    <row r="288" spans="1:1">
      <c r="A288" s="45"/>
    </row>
    <row r="289" spans="1:1">
      <c r="A289" s="45"/>
    </row>
    <row r="290" spans="1:1">
      <c r="A290" s="45"/>
    </row>
    <row r="291" spans="1:1">
      <c r="A291" s="45"/>
    </row>
    <row r="292" spans="1:1">
      <c r="A292" s="45"/>
    </row>
    <row r="293" spans="1:1">
      <c r="A293" s="45"/>
    </row>
    <row r="294" spans="1:1">
      <c r="A294" s="45"/>
    </row>
    <row r="295" spans="1:1">
      <c r="A295" s="45"/>
    </row>
    <row r="296" spans="1:1">
      <c r="A296" s="45"/>
    </row>
    <row r="297" spans="1:1">
      <c r="A297" s="45"/>
    </row>
    <row r="298" spans="1:1">
      <c r="A298" s="45"/>
    </row>
    <row r="299" spans="1:1">
      <c r="A299" s="45"/>
    </row>
    <row r="300" spans="1:1">
      <c r="A300" s="45"/>
    </row>
    <row r="301" spans="1:1">
      <c r="A301" s="45"/>
    </row>
    <row r="302" spans="1:1">
      <c r="A302" s="45"/>
    </row>
    <row r="303" spans="1:1">
      <c r="A303" s="45"/>
    </row>
    <row r="304" spans="1:1">
      <c r="A304" s="45"/>
    </row>
    <row r="305" spans="1:1">
      <c r="A305" s="45"/>
    </row>
    <row r="306" spans="1:1">
      <c r="A306" s="45"/>
    </row>
    <row r="307" spans="1:1">
      <c r="A307" s="45"/>
    </row>
    <row r="308" spans="1:1">
      <c r="A308" s="45"/>
    </row>
    <row r="309" spans="1:1">
      <c r="A309" s="45"/>
    </row>
    <row r="310" spans="1:1">
      <c r="A310" s="45"/>
    </row>
    <row r="311" spans="1:1">
      <c r="A311" s="45"/>
    </row>
    <row r="312" spans="1:1">
      <c r="A312" s="45"/>
    </row>
    <row r="313" spans="1:1">
      <c r="A313" s="45"/>
    </row>
    <row r="314" spans="1:1">
      <c r="A314" s="45"/>
    </row>
    <row r="315" spans="1:1">
      <c r="A315" s="45"/>
    </row>
    <row r="316" spans="1:1">
      <c r="A316" s="45"/>
    </row>
    <row r="317" spans="1:1">
      <c r="A317" s="45"/>
    </row>
    <row r="318" spans="1:1">
      <c r="A318" s="45"/>
    </row>
    <row r="319" spans="1:1">
      <c r="A319" s="45"/>
    </row>
    <row r="320" spans="1:1">
      <c r="A320" s="45"/>
    </row>
    <row r="321" spans="1:1">
      <c r="A321" s="45"/>
    </row>
    <row r="322" spans="1:1">
      <c r="A322" s="45"/>
    </row>
    <row r="323" spans="1:1">
      <c r="A323" s="45"/>
    </row>
    <row r="324" spans="1:1">
      <c r="A324" s="45"/>
    </row>
    <row r="325" spans="1:1">
      <c r="A325" s="45"/>
    </row>
    <row r="326" spans="1:1">
      <c r="A326" s="45"/>
    </row>
    <row r="327" spans="1:1">
      <c r="A327" s="45"/>
    </row>
    <row r="328" spans="1:1">
      <c r="A328" s="45"/>
    </row>
    <row r="329" spans="1:1">
      <c r="A329" s="45"/>
    </row>
    <row r="330" spans="1:1">
      <c r="A330" s="45"/>
    </row>
    <row r="331" spans="1:1">
      <c r="A331" s="45"/>
    </row>
    <row r="332" spans="1:1">
      <c r="A332" s="45"/>
    </row>
    <row r="333" spans="1:1">
      <c r="A333" s="45"/>
    </row>
    <row r="334" spans="1:1">
      <c r="A334" s="45"/>
    </row>
    <row r="335" spans="1:1">
      <c r="A335" s="45"/>
    </row>
    <row r="336" spans="1:1">
      <c r="A336" s="45"/>
    </row>
    <row r="337" spans="1:1">
      <c r="A337" s="45"/>
    </row>
    <row r="338" spans="1:1">
      <c r="A338" s="45"/>
    </row>
    <row r="339" spans="1:1">
      <c r="A339" s="45"/>
    </row>
    <row r="340" spans="1:1">
      <c r="A340" s="45"/>
    </row>
    <row r="341" spans="1:1">
      <c r="A341" s="45"/>
    </row>
    <row r="342" spans="1:1">
      <c r="A342" s="45"/>
    </row>
    <row r="343" spans="1:1">
      <c r="A343" s="45"/>
    </row>
    <row r="344" spans="1:1">
      <c r="A344" s="45"/>
    </row>
    <row r="345" spans="1:1">
      <c r="A345" s="45"/>
    </row>
    <row r="346" spans="1:1">
      <c r="A346" s="45"/>
    </row>
    <row r="347" spans="1:1">
      <c r="A347" s="45"/>
    </row>
    <row r="348" spans="1:1">
      <c r="A348" s="45"/>
    </row>
    <row r="349" spans="1:1">
      <c r="A349" s="45"/>
    </row>
    <row r="350" spans="1:1">
      <c r="A350" s="45"/>
    </row>
    <row r="351" spans="1:1">
      <c r="A351" s="45"/>
    </row>
    <row r="352" spans="1:1">
      <c r="A352" s="45"/>
    </row>
    <row r="353" spans="1:1">
      <c r="A353" s="45"/>
    </row>
    <row r="354" spans="1:1">
      <c r="A354" s="45"/>
    </row>
    <row r="355" spans="1:1">
      <c r="A355" s="45"/>
    </row>
    <row r="356" spans="1:1">
      <c r="A356" s="45"/>
    </row>
    <row r="357" spans="1:1">
      <c r="A357" s="45"/>
    </row>
    <row r="358" spans="1:1">
      <c r="A358" s="45"/>
    </row>
    <row r="359" spans="1:1">
      <c r="A359" s="45"/>
    </row>
    <row r="360" spans="1:1">
      <c r="A360" s="45"/>
    </row>
    <row r="361" spans="1:1">
      <c r="A361" s="45"/>
    </row>
    <row r="362" spans="1:1">
      <c r="A362" s="45"/>
    </row>
    <row r="363" spans="1:1">
      <c r="A363" s="45"/>
    </row>
    <row r="364" spans="1:1">
      <c r="A364" s="45"/>
    </row>
    <row r="365" spans="1:1">
      <c r="A365" s="45"/>
    </row>
    <row r="366" spans="1:1">
      <c r="A366" s="45"/>
    </row>
  </sheetData>
  <mergeCells count="12">
    <mergeCell ref="A3:H3"/>
    <mergeCell ref="G140:H140"/>
    <mergeCell ref="A143:H143"/>
    <mergeCell ref="A130:H130"/>
    <mergeCell ref="D5:H5"/>
    <mergeCell ref="B5:B6"/>
    <mergeCell ref="A5:A6"/>
    <mergeCell ref="C5:C6"/>
    <mergeCell ref="A8:H8"/>
    <mergeCell ref="B141:E141"/>
    <mergeCell ref="A117:H117"/>
    <mergeCell ref="A123:H123"/>
  </mergeCells>
  <phoneticPr fontId="0" type="noConversion"/>
  <pageMargins left="0.78740157480314965" right="0.39370078740157483" top="0.59055118110236227" bottom="0.59055118110236227" header="0.19685039370078741" footer="0.11811023622047245"/>
  <pageSetup paperSize="9" scale="45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187"/>
  <sheetViews>
    <sheetView tabSelected="1" view="pageBreakPreview" topLeftCell="A24" zoomScale="55" zoomScaleNormal="75" zoomScaleSheetLayoutView="55" workbookViewId="0">
      <selection activeCell="F32" sqref="F32"/>
    </sheetView>
  </sheetViews>
  <sheetFormatPr defaultColWidth="9.08984375" defaultRowHeight="20.5" outlineLevelRow="1"/>
  <cols>
    <col min="1" max="1" width="64.08984375" style="54" customWidth="1"/>
    <col min="2" max="2" width="15.36328125" style="55" customWidth="1"/>
    <col min="3" max="3" width="18.6328125" style="55" customWidth="1"/>
    <col min="4" max="4" width="14.54296875" style="55" customWidth="1"/>
    <col min="5" max="5" width="14" style="55" customWidth="1"/>
    <col min="6" max="6" width="18.6328125" style="55" customWidth="1"/>
    <col min="7" max="7" width="15.54296875" style="55" customWidth="1"/>
    <col min="8" max="8" width="10" style="54" customWidth="1"/>
    <col min="9" max="9" width="9.54296875" style="54" customWidth="1"/>
    <col min="10" max="16384" width="9.08984375" style="54"/>
  </cols>
  <sheetData>
    <row r="1" spans="1:7" hidden="1" outlineLevel="1">
      <c r="G1" s="46" t="s">
        <v>241</v>
      </c>
    </row>
    <row r="2" spans="1:7" hidden="1" outlineLevel="1">
      <c r="G2" s="46" t="s">
        <v>226</v>
      </c>
    </row>
    <row r="3" spans="1:7" collapsed="1">
      <c r="A3" s="284" t="s">
        <v>374</v>
      </c>
      <c r="B3" s="284"/>
      <c r="C3" s="284"/>
      <c r="D3" s="284"/>
      <c r="E3" s="284"/>
      <c r="F3" s="284"/>
      <c r="G3" s="284"/>
    </row>
    <row r="4" spans="1:7" ht="38.25" customHeight="1">
      <c r="A4" s="285" t="s">
        <v>286</v>
      </c>
      <c r="B4" s="286" t="s">
        <v>18</v>
      </c>
      <c r="C4" s="287" t="s">
        <v>355</v>
      </c>
      <c r="D4" s="285" t="s">
        <v>353</v>
      </c>
      <c r="E4" s="285"/>
      <c r="F4" s="285"/>
      <c r="G4" s="285"/>
    </row>
    <row r="5" spans="1:7" ht="38.25" customHeight="1">
      <c r="A5" s="285"/>
      <c r="B5" s="286"/>
      <c r="C5" s="288"/>
      <c r="D5" s="37" t="s">
        <v>264</v>
      </c>
      <c r="E5" s="37" t="s">
        <v>248</v>
      </c>
      <c r="F5" s="38" t="s">
        <v>274</v>
      </c>
      <c r="G5" s="38" t="s">
        <v>275</v>
      </c>
    </row>
    <row r="6" spans="1:7">
      <c r="A6" s="50">
        <v>1</v>
      </c>
      <c r="B6" s="52">
        <v>2</v>
      </c>
      <c r="C6" s="50">
        <v>3</v>
      </c>
      <c r="D6" s="50">
        <v>4</v>
      </c>
      <c r="E6" s="52">
        <v>5</v>
      </c>
      <c r="F6" s="50">
        <v>6</v>
      </c>
      <c r="G6" s="52">
        <v>7</v>
      </c>
    </row>
    <row r="7" spans="1:7">
      <c r="A7" s="281" t="s">
        <v>153</v>
      </c>
      <c r="B7" s="282"/>
      <c r="C7" s="282"/>
      <c r="D7" s="282"/>
      <c r="E7" s="282"/>
      <c r="F7" s="282"/>
      <c r="G7" s="283"/>
    </row>
    <row r="8" spans="1:7" ht="45.75" customHeight="1">
      <c r="A8" s="169" t="s">
        <v>60</v>
      </c>
      <c r="B8" s="33">
        <v>2000</v>
      </c>
      <c r="C8" s="39">
        <v>3716</v>
      </c>
      <c r="D8" s="39">
        <v>-3723</v>
      </c>
      <c r="E8" s="39">
        <v>-50894</v>
      </c>
      <c r="F8" s="135">
        <f t="shared" ref="F8:F18" si="0">E8-D8</f>
        <v>-47171</v>
      </c>
      <c r="G8" s="152">
        <f>E8*100/D8</f>
        <v>1367.0158474348643</v>
      </c>
    </row>
    <row r="9" spans="1:7" ht="41">
      <c r="A9" s="42" t="s">
        <v>208</v>
      </c>
      <c r="B9" s="33">
        <v>2010</v>
      </c>
      <c r="C9" s="189">
        <f>C10+C11</f>
        <v>0</v>
      </c>
      <c r="D9" s="189">
        <f>D10+D11</f>
        <v>2542</v>
      </c>
      <c r="E9" s="189">
        <f>E10+E11</f>
        <v>2435</v>
      </c>
      <c r="F9" s="135">
        <f t="shared" si="0"/>
        <v>-107</v>
      </c>
      <c r="G9" s="152"/>
    </row>
    <row r="10" spans="1:7" ht="41">
      <c r="A10" s="41" t="s">
        <v>359</v>
      </c>
      <c r="B10" s="33">
        <v>2011</v>
      </c>
      <c r="C10" s="39"/>
      <c r="D10" s="39">
        <v>2542</v>
      </c>
      <c r="E10" s="39">
        <v>2435</v>
      </c>
      <c r="F10" s="135">
        <f t="shared" si="0"/>
        <v>-107</v>
      </c>
      <c r="G10" s="152"/>
    </row>
    <row r="11" spans="1:7" ht="90">
      <c r="A11" s="6" t="s">
        <v>360</v>
      </c>
      <c r="B11" s="33">
        <v>2012</v>
      </c>
      <c r="C11" s="39"/>
      <c r="D11" s="39"/>
      <c r="E11" s="39">
        <v>0</v>
      </c>
      <c r="F11" s="135">
        <f t="shared" si="0"/>
        <v>0</v>
      </c>
      <c r="G11" s="152"/>
    </row>
    <row r="12" spans="1:7" ht="23">
      <c r="A12" s="41" t="s">
        <v>195</v>
      </c>
      <c r="B12" s="33">
        <v>2020</v>
      </c>
      <c r="C12" s="39"/>
      <c r="D12" s="39"/>
      <c r="E12" s="39"/>
      <c r="F12" s="135">
        <f t="shared" si="0"/>
        <v>0</v>
      </c>
      <c r="G12" s="152"/>
    </row>
    <row r="13" spans="1:7" s="56" customFormat="1" ht="23">
      <c r="A13" s="42" t="s">
        <v>72</v>
      </c>
      <c r="B13" s="33">
        <v>2030</v>
      </c>
      <c r="C13" s="39"/>
      <c r="D13" s="39"/>
      <c r="E13" s="39"/>
      <c r="F13" s="135">
        <f t="shared" si="0"/>
        <v>0</v>
      </c>
      <c r="G13" s="152"/>
    </row>
    <row r="14" spans="1:7" ht="24" customHeight="1">
      <c r="A14" s="15" t="s">
        <v>133</v>
      </c>
      <c r="B14" s="33">
        <v>2031</v>
      </c>
      <c r="C14" s="39"/>
      <c r="D14" s="39"/>
      <c r="E14" s="39"/>
      <c r="F14" s="135">
        <f t="shared" si="0"/>
        <v>0</v>
      </c>
      <c r="G14" s="152"/>
    </row>
    <row r="15" spans="1:7" ht="23">
      <c r="A15" s="42" t="s">
        <v>26</v>
      </c>
      <c r="B15" s="33">
        <v>2040</v>
      </c>
      <c r="C15" s="39"/>
      <c r="D15" s="39"/>
      <c r="E15" s="39"/>
      <c r="F15" s="135">
        <f t="shared" si="0"/>
        <v>0</v>
      </c>
      <c r="G15" s="152"/>
    </row>
    <row r="16" spans="1:7" ht="23">
      <c r="A16" s="42" t="s">
        <v>115</v>
      </c>
      <c r="B16" s="33">
        <v>2050</v>
      </c>
      <c r="C16" s="39"/>
      <c r="D16" s="39"/>
      <c r="E16" s="39"/>
      <c r="F16" s="135">
        <f t="shared" si="0"/>
        <v>0</v>
      </c>
      <c r="G16" s="152"/>
    </row>
    <row r="17" spans="1:7" ht="23">
      <c r="A17" s="42" t="s">
        <v>116</v>
      </c>
      <c r="B17" s="33">
        <v>2060</v>
      </c>
      <c r="C17" s="39"/>
      <c r="D17" s="39"/>
      <c r="E17" s="39"/>
      <c r="F17" s="135">
        <f t="shared" si="0"/>
        <v>0</v>
      </c>
      <c r="G17" s="152"/>
    </row>
    <row r="18" spans="1:7" ht="65.25" customHeight="1">
      <c r="A18" s="42" t="s">
        <v>61</v>
      </c>
      <c r="B18" s="33">
        <v>2070</v>
      </c>
      <c r="C18" s="191">
        <f>C8+'1. Фін результат'!C113-C9</f>
        <v>-14809</v>
      </c>
      <c r="D18" s="191">
        <v>10224</v>
      </c>
      <c r="E18" s="191">
        <f>E8+'1. Фін результат'!E113-E9</f>
        <v>-31351</v>
      </c>
      <c r="F18" s="135">
        <f t="shared" si="0"/>
        <v>-41575</v>
      </c>
      <c r="G18" s="152">
        <f>E18*100/D18</f>
        <v>-306.64123630672924</v>
      </c>
    </row>
    <row r="19" spans="1:7" ht="41.25" customHeight="1">
      <c r="A19" s="281" t="s">
        <v>154</v>
      </c>
      <c r="B19" s="282"/>
      <c r="C19" s="282"/>
      <c r="D19" s="282"/>
      <c r="E19" s="282"/>
      <c r="F19" s="282"/>
      <c r="G19" s="283"/>
    </row>
    <row r="20" spans="1:7" ht="41">
      <c r="A20" s="42" t="s">
        <v>208</v>
      </c>
      <c r="B20" s="33">
        <v>2100</v>
      </c>
      <c r="C20" s="192">
        <f>SUM(C21:C22)</f>
        <v>0</v>
      </c>
      <c r="D20" s="192">
        <f>SUM(D21:D22)</f>
        <v>2542</v>
      </c>
      <c r="E20" s="192">
        <f>SUM(E21:E22)</f>
        <v>2435</v>
      </c>
      <c r="F20" s="135">
        <f t="shared" ref="F20:F38" si="1">E20-D20</f>
        <v>-107</v>
      </c>
      <c r="G20" s="152"/>
    </row>
    <row r="21" spans="1:7" ht="41">
      <c r="A21" s="41" t="s">
        <v>359</v>
      </c>
      <c r="B21" s="33">
        <v>2101</v>
      </c>
      <c r="C21" s="192"/>
      <c r="D21" s="192">
        <f>D10</f>
        <v>2542</v>
      </c>
      <c r="E21" s="192">
        <v>2435</v>
      </c>
      <c r="F21" s="135">
        <f t="shared" si="1"/>
        <v>-107</v>
      </c>
      <c r="G21" s="152"/>
    </row>
    <row r="22" spans="1:7" ht="90">
      <c r="A22" s="6" t="s">
        <v>360</v>
      </c>
      <c r="B22" s="33">
        <v>2102</v>
      </c>
      <c r="C22" s="192"/>
      <c r="D22" s="192">
        <f>D11</f>
        <v>0</v>
      </c>
      <c r="E22" s="192">
        <v>0</v>
      </c>
      <c r="F22" s="135">
        <f t="shared" si="1"/>
        <v>0</v>
      </c>
      <c r="G22" s="152"/>
    </row>
    <row r="23" spans="1:7" s="56" customFormat="1" ht="23">
      <c r="A23" s="42" t="s">
        <v>156</v>
      </c>
      <c r="B23" s="50">
        <v>2110</v>
      </c>
      <c r="C23" s="192"/>
      <c r="D23" s="192">
        <v>458</v>
      </c>
      <c r="E23" s="192">
        <v>438</v>
      </c>
      <c r="F23" s="135">
        <f t="shared" si="1"/>
        <v>-20</v>
      </c>
      <c r="G23" s="152"/>
    </row>
    <row r="24" spans="1:7" ht="61.5">
      <c r="A24" s="42" t="s">
        <v>338</v>
      </c>
      <c r="B24" s="50">
        <v>2120</v>
      </c>
      <c r="C24" s="57"/>
      <c r="D24" s="174">
        <v>0</v>
      </c>
      <c r="E24" s="174"/>
      <c r="F24" s="135">
        <f t="shared" si="1"/>
        <v>0</v>
      </c>
      <c r="G24" s="152"/>
    </row>
    <row r="25" spans="1:7" ht="61.5" customHeight="1">
      <c r="A25" s="42" t="s">
        <v>339</v>
      </c>
      <c r="B25" s="50">
        <v>2130</v>
      </c>
      <c r="C25" s="57">
        <v>-23988</v>
      </c>
      <c r="D25" s="174">
        <v>-400</v>
      </c>
      <c r="E25" s="174">
        <v>-3824</v>
      </c>
      <c r="F25" s="135">
        <f t="shared" si="1"/>
        <v>-3424</v>
      </c>
      <c r="G25" s="152">
        <f>E25*100/D25</f>
        <v>956</v>
      </c>
    </row>
    <row r="26" spans="1:7" s="51" customFormat="1" ht="39.75" customHeight="1">
      <c r="A26" s="19" t="s">
        <v>257</v>
      </c>
      <c r="B26" s="58">
        <v>2140</v>
      </c>
      <c r="C26" s="191">
        <f>SUM(C27:C31,C34,C35)</f>
        <v>287</v>
      </c>
      <c r="D26" s="191">
        <f>SUM(D27:D31,D34,D35)</f>
        <v>416</v>
      </c>
      <c r="E26" s="191">
        <f>SUM(E27:E31,E34,E35)</f>
        <v>348</v>
      </c>
      <c r="F26" s="135">
        <f t="shared" si="1"/>
        <v>-68</v>
      </c>
      <c r="G26" s="152">
        <f>E26*100/D26</f>
        <v>83.65384615384616</v>
      </c>
    </row>
    <row r="27" spans="1:7" ht="23">
      <c r="A27" s="42" t="s">
        <v>85</v>
      </c>
      <c r="B27" s="50">
        <v>2141</v>
      </c>
      <c r="C27" s="57"/>
      <c r="D27" s="57"/>
      <c r="E27" s="57"/>
      <c r="F27" s="135">
        <f t="shared" si="1"/>
        <v>0</v>
      </c>
      <c r="G27" s="152"/>
    </row>
    <row r="28" spans="1:7" ht="23">
      <c r="A28" s="42" t="s">
        <v>105</v>
      </c>
      <c r="B28" s="50">
        <v>2142</v>
      </c>
      <c r="C28" s="57"/>
      <c r="D28" s="57"/>
      <c r="E28" s="57"/>
      <c r="F28" s="135">
        <f t="shared" si="1"/>
        <v>0</v>
      </c>
      <c r="G28" s="152"/>
    </row>
    <row r="29" spans="1:7" ht="23">
      <c r="A29" s="42" t="s">
        <v>100</v>
      </c>
      <c r="B29" s="50">
        <v>2143</v>
      </c>
      <c r="C29" s="57"/>
      <c r="D29" s="57"/>
      <c r="E29" s="57"/>
      <c r="F29" s="135">
        <f t="shared" si="1"/>
        <v>0</v>
      </c>
      <c r="G29" s="152"/>
    </row>
    <row r="30" spans="1:7" ht="23">
      <c r="A30" s="42" t="s">
        <v>83</v>
      </c>
      <c r="B30" s="50">
        <v>2144</v>
      </c>
      <c r="C30" s="57">
        <v>265</v>
      </c>
      <c r="D30" s="57">
        <v>384</v>
      </c>
      <c r="E30" s="57">
        <v>321</v>
      </c>
      <c r="F30" s="135">
        <f t="shared" si="1"/>
        <v>-63</v>
      </c>
      <c r="G30" s="152">
        <f>E30*100/D30</f>
        <v>83.59375</v>
      </c>
    </row>
    <row r="31" spans="1:7" s="56" customFormat="1" ht="23">
      <c r="A31" s="42" t="s">
        <v>175</v>
      </c>
      <c r="B31" s="50">
        <v>2145</v>
      </c>
      <c r="C31" s="57">
        <f>C32+C33</f>
        <v>0</v>
      </c>
      <c r="D31" s="57"/>
      <c r="E31" s="57"/>
      <c r="F31" s="135">
        <f t="shared" si="1"/>
        <v>0</v>
      </c>
      <c r="G31" s="152"/>
    </row>
    <row r="32" spans="1:7" ht="74" customHeight="1">
      <c r="A32" s="42" t="s">
        <v>134</v>
      </c>
      <c r="B32" s="50" t="s">
        <v>222</v>
      </c>
      <c r="C32" s="57"/>
      <c r="D32" s="57"/>
      <c r="E32" s="57"/>
      <c r="F32" s="135">
        <f t="shared" si="1"/>
        <v>0</v>
      </c>
      <c r="G32" s="152"/>
    </row>
    <row r="33" spans="1:9" ht="23">
      <c r="A33" s="42" t="s">
        <v>27</v>
      </c>
      <c r="B33" s="50" t="s">
        <v>223</v>
      </c>
      <c r="C33" s="57"/>
      <c r="D33" s="57"/>
      <c r="E33" s="57"/>
      <c r="F33" s="135">
        <f t="shared" si="1"/>
        <v>0</v>
      </c>
      <c r="G33" s="152"/>
    </row>
    <row r="34" spans="1:9" s="56" customFormat="1" ht="23">
      <c r="A34" s="42" t="s">
        <v>117</v>
      </c>
      <c r="B34" s="50">
        <v>2146</v>
      </c>
      <c r="C34" s="57"/>
      <c r="D34" s="57"/>
      <c r="E34" s="57"/>
      <c r="F34" s="135">
        <f t="shared" si="1"/>
        <v>0</v>
      </c>
      <c r="G34" s="152"/>
    </row>
    <row r="35" spans="1:9" ht="23">
      <c r="A35" s="42" t="s">
        <v>89</v>
      </c>
      <c r="B35" s="50">
        <v>2147</v>
      </c>
      <c r="C35" s="57">
        <f>C36</f>
        <v>22</v>
      </c>
      <c r="D35" s="57">
        <f>D36</f>
        <v>32</v>
      </c>
      <c r="E35" s="57">
        <f>E36</f>
        <v>27</v>
      </c>
      <c r="F35" s="135">
        <f t="shared" si="1"/>
        <v>-5</v>
      </c>
      <c r="G35" s="152">
        <f>E35*100/D35</f>
        <v>84.375</v>
      </c>
    </row>
    <row r="36" spans="1:9" ht="23">
      <c r="A36" s="42" t="s">
        <v>428</v>
      </c>
      <c r="B36" s="50" t="s">
        <v>429</v>
      </c>
      <c r="C36" s="57">
        <v>22</v>
      </c>
      <c r="D36" s="57">
        <v>32</v>
      </c>
      <c r="E36" s="57">
        <v>27</v>
      </c>
      <c r="F36" s="135">
        <f t="shared" si="1"/>
        <v>-5</v>
      </c>
      <c r="G36" s="152">
        <f>E36*100/D36</f>
        <v>84.375</v>
      </c>
    </row>
    <row r="37" spans="1:9" s="56" customFormat="1" ht="41">
      <c r="A37" s="42" t="s">
        <v>84</v>
      </c>
      <c r="B37" s="50">
        <v>2150</v>
      </c>
      <c r="C37" s="57">
        <v>315</v>
      </c>
      <c r="D37" s="57">
        <v>463</v>
      </c>
      <c r="E37" s="57">
        <v>379</v>
      </c>
      <c r="F37" s="135">
        <f t="shared" si="1"/>
        <v>-84</v>
      </c>
      <c r="G37" s="152">
        <f>E37*100/D37</f>
        <v>81.857451403887694</v>
      </c>
    </row>
    <row r="38" spans="1:9" s="56" customFormat="1" ht="23">
      <c r="A38" s="53" t="s">
        <v>358</v>
      </c>
      <c r="B38" s="58">
        <v>2200</v>
      </c>
      <c r="C38" s="190">
        <f>SUM(C20,C23:C25,C26,C37)</f>
        <v>-23386</v>
      </c>
      <c r="D38" s="190">
        <f>SUM(D20,D23:D25,D26,D37)</f>
        <v>3479</v>
      </c>
      <c r="E38" s="190">
        <f>SUM(E20,E23:E25,E26,E37)</f>
        <v>-224</v>
      </c>
      <c r="F38" s="135">
        <f t="shared" si="1"/>
        <v>-3703</v>
      </c>
      <c r="G38" s="152">
        <f>E38*100/D38</f>
        <v>-6.4386317907444672</v>
      </c>
    </row>
    <row r="39" spans="1:9" s="56" customFormat="1" ht="16.5" customHeight="1">
      <c r="A39" s="59"/>
      <c r="B39" s="55"/>
      <c r="C39" s="55"/>
      <c r="D39" s="55"/>
      <c r="E39" s="55"/>
      <c r="F39" s="55"/>
      <c r="G39" s="55"/>
    </row>
    <row r="40" spans="1:9" s="27" customFormat="1" ht="20.149999999999999" customHeight="1">
      <c r="A40" s="172" t="s">
        <v>482</v>
      </c>
      <c r="B40" s="170"/>
      <c r="F40" s="262" t="s">
        <v>451</v>
      </c>
      <c r="G40" s="262"/>
    </row>
    <row r="41" spans="1:9" s="44" customFormat="1" ht="20.149999999999999" customHeight="1">
      <c r="A41" s="34" t="s">
        <v>391</v>
      </c>
      <c r="C41" s="268" t="s">
        <v>79</v>
      </c>
      <c r="D41" s="268"/>
      <c r="E41" s="27"/>
      <c r="F41" s="280" t="s">
        <v>103</v>
      </c>
      <c r="G41" s="280"/>
    </row>
    <row r="42" spans="1:9" s="55" customFormat="1" ht="28.5" customHeight="1">
      <c r="A42" s="60"/>
      <c r="H42" s="54"/>
      <c r="I42" s="54"/>
    </row>
    <row r="43" spans="1:9" s="55" customFormat="1">
      <c r="A43" s="60"/>
      <c r="H43" s="54"/>
      <c r="I43" s="54"/>
    </row>
    <row r="44" spans="1:9" s="55" customFormat="1">
      <c r="A44" s="60"/>
      <c r="H44" s="54"/>
      <c r="I44" s="54"/>
    </row>
    <row r="45" spans="1:9" s="55" customFormat="1">
      <c r="A45" s="60"/>
      <c r="H45" s="54"/>
      <c r="I45" s="54"/>
    </row>
    <row r="46" spans="1:9" s="55" customFormat="1">
      <c r="A46" s="60"/>
      <c r="H46" s="54"/>
      <c r="I46" s="54"/>
    </row>
    <row r="47" spans="1:9" s="55" customFormat="1">
      <c r="A47" s="60"/>
      <c r="H47" s="54"/>
      <c r="I47" s="54"/>
    </row>
    <row r="48" spans="1:9" s="55" customFormat="1">
      <c r="A48" s="60"/>
      <c r="H48" s="54"/>
      <c r="I48" s="54"/>
    </row>
    <row r="49" spans="1:9" s="55" customFormat="1">
      <c r="A49" s="60"/>
      <c r="H49" s="54"/>
      <c r="I49" s="54"/>
    </row>
    <row r="50" spans="1:9" s="55" customFormat="1">
      <c r="A50" s="60"/>
      <c r="H50" s="54"/>
      <c r="I50" s="54"/>
    </row>
    <row r="51" spans="1:9" s="55" customFormat="1">
      <c r="A51" s="60"/>
      <c r="H51" s="54"/>
      <c r="I51" s="54"/>
    </row>
    <row r="52" spans="1:9" s="55" customFormat="1">
      <c r="A52" s="60"/>
      <c r="H52" s="54"/>
      <c r="I52" s="54"/>
    </row>
    <row r="53" spans="1:9" s="55" customFormat="1">
      <c r="A53" s="60"/>
      <c r="H53" s="54"/>
      <c r="I53" s="54"/>
    </row>
    <row r="54" spans="1:9" s="55" customFormat="1">
      <c r="A54" s="60"/>
      <c r="H54" s="54"/>
      <c r="I54" s="54"/>
    </row>
    <row r="55" spans="1:9" s="55" customFormat="1">
      <c r="A55" s="60"/>
      <c r="H55" s="54"/>
      <c r="I55" s="54"/>
    </row>
    <row r="56" spans="1:9" s="55" customFormat="1">
      <c r="A56" s="60"/>
      <c r="H56" s="54"/>
      <c r="I56" s="54"/>
    </row>
    <row r="57" spans="1:9" s="55" customFormat="1">
      <c r="A57" s="60"/>
      <c r="H57" s="54"/>
      <c r="I57" s="54"/>
    </row>
    <row r="58" spans="1:9" s="55" customFormat="1">
      <c r="A58" s="60"/>
      <c r="H58" s="54"/>
      <c r="I58" s="54"/>
    </row>
    <row r="59" spans="1:9" s="55" customFormat="1">
      <c r="A59" s="60"/>
      <c r="H59" s="54"/>
      <c r="I59" s="54"/>
    </row>
    <row r="60" spans="1:9" s="55" customFormat="1">
      <c r="A60" s="60"/>
      <c r="H60" s="54"/>
      <c r="I60" s="54"/>
    </row>
    <row r="61" spans="1:9" s="55" customFormat="1">
      <c r="A61" s="60"/>
      <c r="H61" s="54"/>
      <c r="I61" s="54"/>
    </row>
    <row r="62" spans="1:9" s="55" customFormat="1">
      <c r="A62" s="60"/>
      <c r="H62" s="54"/>
      <c r="I62" s="54"/>
    </row>
    <row r="63" spans="1:9" s="55" customFormat="1">
      <c r="A63" s="60"/>
      <c r="H63" s="54"/>
      <c r="I63" s="54"/>
    </row>
    <row r="64" spans="1:9" s="55" customFormat="1">
      <c r="A64" s="60"/>
      <c r="H64" s="54"/>
      <c r="I64" s="54"/>
    </row>
    <row r="65" spans="1:9" s="55" customFormat="1">
      <c r="A65" s="60"/>
      <c r="H65" s="54"/>
      <c r="I65" s="54"/>
    </row>
    <row r="66" spans="1:9" s="55" customFormat="1">
      <c r="A66" s="60"/>
      <c r="H66" s="54"/>
      <c r="I66" s="54"/>
    </row>
    <row r="67" spans="1:9" s="55" customFormat="1">
      <c r="A67" s="60"/>
      <c r="H67" s="54"/>
      <c r="I67" s="54"/>
    </row>
    <row r="68" spans="1:9" s="55" customFormat="1">
      <c r="A68" s="60"/>
      <c r="H68" s="54"/>
      <c r="I68" s="54"/>
    </row>
    <row r="69" spans="1:9" s="55" customFormat="1">
      <c r="A69" s="60"/>
      <c r="H69" s="54"/>
      <c r="I69" s="54"/>
    </row>
    <row r="70" spans="1:9" s="55" customFormat="1">
      <c r="A70" s="60"/>
      <c r="H70" s="54"/>
      <c r="I70" s="54"/>
    </row>
    <row r="71" spans="1:9" s="55" customFormat="1">
      <c r="A71" s="60"/>
      <c r="H71" s="54"/>
      <c r="I71" s="54"/>
    </row>
    <row r="72" spans="1:9" s="55" customFormat="1">
      <c r="A72" s="60"/>
      <c r="H72" s="54"/>
      <c r="I72" s="54"/>
    </row>
    <row r="73" spans="1:9" s="55" customFormat="1">
      <c r="A73" s="60"/>
      <c r="H73" s="54"/>
      <c r="I73" s="54"/>
    </row>
    <row r="74" spans="1:9" s="55" customFormat="1">
      <c r="A74" s="60"/>
      <c r="H74" s="54"/>
      <c r="I74" s="54"/>
    </row>
    <row r="75" spans="1:9" s="55" customFormat="1">
      <c r="A75" s="60"/>
      <c r="H75" s="54"/>
      <c r="I75" s="54"/>
    </row>
    <row r="76" spans="1:9" s="55" customFormat="1">
      <c r="A76" s="60"/>
      <c r="H76" s="54"/>
      <c r="I76" s="54"/>
    </row>
    <row r="77" spans="1:9" s="55" customFormat="1">
      <c r="A77" s="60"/>
      <c r="H77" s="54"/>
      <c r="I77" s="54"/>
    </row>
    <row r="78" spans="1:9" s="55" customFormat="1">
      <c r="A78" s="60"/>
      <c r="H78" s="54"/>
      <c r="I78" s="54"/>
    </row>
    <row r="79" spans="1:9" s="55" customFormat="1">
      <c r="A79" s="60"/>
      <c r="H79" s="54"/>
      <c r="I79" s="54"/>
    </row>
    <row r="80" spans="1:9" s="55" customFormat="1">
      <c r="A80" s="60"/>
      <c r="H80" s="54"/>
      <c r="I80" s="54"/>
    </row>
    <row r="81" spans="1:9" s="55" customFormat="1">
      <c r="A81" s="60"/>
      <c r="H81" s="54"/>
      <c r="I81" s="54"/>
    </row>
    <row r="82" spans="1:9" s="55" customFormat="1">
      <c r="A82" s="60"/>
      <c r="H82" s="54"/>
      <c r="I82" s="54"/>
    </row>
    <row r="83" spans="1:9" s="55" customFormat="1">
      <c r="A83" s="60"/>
      <c r="H83" s="54"/>
      <c r="I83" s="54"/>
    </row>
    <row r="84" spans="1:9" s="55" customFormat="1">
      <c r="A84" s="60"/>
      <c r="H84" s="54"/>
      <c r="I84" s="54"/>
    </row>
    <row r="85" spans="1:9" s="55" customFormat="1">
      <c r="A85" s="60"/>
      <c r="H85" s="54"/>
      <c r="I85" s="54"/>
    </row>
    <row r="86" spans="1:9" s="55" customFormat="1">
      <c r="A86" s="60"/>
      <c r="H86" s="54"/>
      <c r="I86" s="54"/>
    </row>
    <row r="87" spans="1:9" s="55" customFormat="1">
      <c r="A87" s="60"/>
      <c r="H87" s="54"/>
      <c r="I87" s="54"/>
    </row>
    <row r="88" spans="1:9" s="55" customFormat="1">
      <c r="A88" s="60"/>
      <c r="H88" s="54"/>
      <c r="I88" s="54"/>
    </row>
    <row r="89" spans="1:9" s="55" customFormat="1">
      <c r="A89" s="60"/>
      <c r="H89" s="54"/>
      <c r="I89" s="54"/>
    </row>
    <row r="90" spans="1:9" s="55" customFormat="1">
      <c r="A90" s="60"/>
      <c r="H90" s="54"/>
      <c r="I90" s="54"/>
    </row>
    <row r="91" spans="1:9" s="55" customFormat="1">
      <c r="A91" s="60"/>
      <c r="H91" s="54"/>
      <c r="I91" s="54"/>
    </row>
    <row r="92" spans="1:9" s="55" customFormat="1">
      <c r="A92" s="60"/>
      <c r="H92" s="54"/>
      <c r="I92" s="54"/>
    </row>
    <row r="93" spans="1:9" s="55" customFormat="1">
      <c r="A93" s="60"/>
      <c r="H93" s="54"/>
      <c r="I93" s="54"/>
    </row>
    <row r="94" spans="1:9" s="55" customFormat="1">
      <c r="A94" s="60"/>
      <c r="H94" s="54"/>
      <c r="I94" s="54"/>
    </row>
    <row r="95" spans="1:9" s="55" customFormat="1">
      <c r="A95" s="60"/>
      <c r="H95" s="54"/>
      <c r="I95" s="54"/>
    </row>
    <row r="96" spans="1:9" s="55" customFormat="1">
      <c r="A96" s="60"/>
      <c r="H96" s="54"/>
      <c r="I96" s="54"/>
    </row>
    <row r="97" spans="1:9" s="55" customFormat="1">
      <c r="A97" s="60"/>
      <c r="H97" s="54"/>
      <c r="I97" s="54"/>
    </row>
    <row r="98" spans="1:9" s="55" customFormat="1">
      <c r="A98" s="60"/>
      <c r="H98" s="54"/>
      <c r="I98" s="54"/>
    </row>
    <row r="99" spans="1:9" s="55" customFormat="1">
      <c r="A99" s="60"/>
      <c r="H99" s="54"/>
      <c r="I99" s="54"/>
    </row>
    <row r="100" spans="1:9" s="55" customFormat="1">
      <c r="A100" s="60"/>
      <c r="H100" s="54"/>
      <c r="I100" s="54"/>
    </row>
    <row r="101" spans="1:9" s="55" customFormat="1">
      <c r="A101" s="60"/>
      <c r="H101" s="54"/>
      <c r="I101" s="54"/>
    </row>
    <row r="102" spans="1:9" s="55" customFormat="1">
      <c r="A102" s="60"/>
      <c r="H102" s="54"/>
      <c r="I102" s="54"/>
    </row>
    <row r="103" spans="1:9" s="55" customFormat="1">
      <c r="A103" s="60"/>
      <c r="H103" s="54"/>
      <c r="I103" s="54"/>
    </row>
    <row r="104" spans="1:9" s="55" customFormat="1">
      <c r="A104" s="60"/>
      <c r="H104" s="54"/>
      <c r="I104" s="54"/>
    </row>
    <row r="105" spans="1:9" s="55" customFormat="1">
      <c r="A105" s="60"/>
      <c r="H105" s="54"/>
      <c r="I105" s="54"/>
    </row>
    <row r="106" spans="1:9" s="55" customFormat="1">
      <c r="A106" s="60"/>
      <c r="H106" s="54"/>
      <c r="I106" s="54"/>
    </row>
    <row r="107" spans="1:9" s="55" customFormat="1">
      <c r="A107" s="60"/>
      <c r="H107" s="54"/>
      <c r="I107" s="54"/>
    </row>
    <row r="108" spans="1:9" s="55" customFormat="1">
      <c r="A108" s="60"/>
      <c r="H108" s="54"/>
      <c r="I108" s="54"/>
    </row>
    <row r="109" spans="1:9" s="55" customFormat="1">
      <c r="A109" s="60"/>
      <c r="H109" s="54"/>
      <c r="I109" s="54"/>
    </row>
    <row r="110" spans="1:9" s="55" customFormat="1">
      <c r="A110" s="60"/>
      <c r="H110" s="54"/>
      <c r="I110" s="54"/>
    </row>
    <row r="111" spans="1:9" s="55" customFormat="1">
      <c r="A111" s="60"/>
      <c r="H111" s="54"/>
      <c r="I111" s="54"/>
    </row>
    <row r="112" spans="1:9" s="55" customFormat="1">
      <c r="A112" s="60"/>
      <c r="H112" s="54"/>
      <c r="I112" s="54"/>
    </row>
    <row r="113" spans="1:9" s="55" customFormat="1">
      <c r="A113" s="60"/>
      <c r="H113" s="54"/>
      <c r="I113" s="54"/>
    </row>
    <row r="114" spans="1:9" s="55" customFormat="1">
      <c r="A114" s="60"/>
      <c r="H114" s="54"/>
      <c r="I114" s="54"/>
    </row>
    <row r="115" spans="1:9" s="55" customFormat="1">
      <c r="A115" s="60"/>
      <c r="H115" s="54"/>
      <c r="I115" s="54"/>
    </row>
    <row r="116" spans="1:9" s="55" customFormat="1">
      <c r="A116" s="60"/>
      <c r="H116" s="54"/>
      <c r="I116" s="54"/>
    </row>
    <row r="117" spans="1:9" s="55" customFormat="1">
      <c r="A117" s="60"/>
      <c r="H117" s="54"/>
      <c r="I117" s="54"/>
    </row>
    <row r="118" spans="1:9" s="55" customFormat="1">
      <c r="A118" s="60"/>
      <c r="H118" s="54"/>
      <c r="I118" s="54"/>
    </row>
    <row r="119" spans="1:9" s="55" customFormat="1">
      <c r="A119" s="60"/>
      <c r="H119" s="54"/>
      <c r="I119" s="54"/>
    </row>
    <row r="120" spans="1:9" s="55" customFormat="1">
      <c r="A120" s="60"/>
      <c r="H120" s="54"/>
      <c r="I120" s="54"/>
    </row>
    <row r="121" spans="1:9" s="55" customFormat="1">
      <c r="A121" s="60"/>
      <c r="H121" s="54"/>
      <c r="I121" s="54"/>
    </row>
    <row r="122" spans="1:9" s="55" customFormat="1">
      <c r="A122" s="60"/>
      <c r="H122" s="54"/>
      <c r="I122" s="54"/>
    </row>
    <row r="123" spans="1:9" s="55" customFormat="1">
      <c r="A123" s="60"/>
      <c r="H123" s="54"/>
      <c r="I123" s="54"/>
    </row>
    <row r="124" spans="1:9" s="55" customFormat="1">
      <c r="A124" s="60"/>
      <c r="H124" s="54"/>
      <c r="I124" s="54"/>
    </row>
    <row r="125" spans="1:9" s="55" customFormat="1">
      <c r="A125" s="60"/>
      <c r="H125" s="54"/>
      <c r="I125" s="54"/>
    </row>
    <row r="126" spans="1:9" s="55" customFormat="1">
      <c r="A126" s="60"/>
      <c r="H126" s="54"/>
      <c r="I126" s="54"/>
    </row>
    <row r="127" spans="1:9" s="55" customFormat="1">
      <c r="A127" s="60"/>
      <c r="H127" s="54"/>
      <c r="I127" s="54"/>
    </row>
    <row r="128" spans="1:9" s="55" customFormat="1">
      <c r="A128" s="60"/>
      <c r="H128" s="54"/>
      <c r="I128" s="54"/>
    </row>
    <row r="129" spans="1:9" s="55" customFormat="1">
      <c r="A129" s="60"/>
      <c r="H129" s="54"/>
      <c r="I129" s="54"/>
    </row>
    <row r="130" spans="1:9" s="55" customFormat="1">
      <c r="A130" s="60"/>
      <c r="H130" s="54"/>
      <c r="I130" s="54"/>
    </row>
    <row r="131" spans="1:9" s="55" customFormat="1">
      <c r="A131" s="60"/>
      <c r="H131" s="54"/>
      <c r="I131" s="54"/>
    </row>
    <row r="132" spans="1:9" s="55" customFormat="1">
      <c r="A132" s="60"/>
      <c r="H132" s="54"/>
      <c r="I132" s="54"/>
    </row>
    <row r="133" spans="1:9" s="55" customFormat="1">
      <c r="A133" s="60"/>
      <c r="H133" s="54"/>
      <c r="I133" s="54"/>
    </row>
    <row r="134" spans="1:9" s="55" customFormat="1">
      <c r="A134" s="60"/>
      <c r="H134" s="54"/>
      <c r="I134" s="54"/>
    </row>
    <row r="135" spans="1:9" s="55" customFormat="1">
      <c r="A135" s="60"/>
      <c r="H135" s="54"/>
      <c r="I135" s="54"/>
    </row>
    <row r="136" spans="1:9" s="55" customFormat="1">
      <c r="A136" s="60"/>
      <c r="H136" s="54"/>
      <c r="I136" s="54"/>
    </row>
    <row r="137" spans="1:9" s="55" customFormat="1">
      <c r="A137" s="60"/>
      <c r="H137" s="54"/>
      <c r="I137" s="54"/>
    </row>
    <row r="138" spans="1:9" s="55" customFormat="1">
      <c r="A138" s="60"/>
      <c r="H138" s="54"/>
      <c r="I138" s="54"/>
    </row>
    <row r="139" spans="1:9" s="55" customFormat="1">
      <c r="A139" s="60"/>
      <c r="H139" s="54"/>
      <c r="I139" s="54"/>
    </row>
    <row r="140" spans="1:9" s="55" customFormat="1">
      <c r="A140" s="60"/>
      <c r="H140" s="54"/>
      <c r="I140" s="54"/>
    </row>
    <row r="141" spans="1:9" s="55" customFormat="1">
      <c r="A141" s="60"/>
      <c r="H141" s="54"/>
      <c r="I141" s="54"/>
    </row>
    <row r="142" spans="1:9" s="55" customFormat="1">
      <c r="A142" s="60"/>
      <c r="H142" s="54"/>
      <c r="I142" s="54"/>
    </row>
    <row r="143" spans="1:9" s="55" customFormat="1">
      <c r="A143" s="60"/>
      <c r="H143" s="54"/>
      <c r="I143" s="54"/>
    </row>
    <row r="144" spans="1:9" s="55" customFormat="1">
      <c r="A144" s="60"/>
      <c r="H144" s="54"/>
      <c r="I144" s="54"/>
    </row>
    <row r="145" spans="1:9" s="55" customFormat="1">
      <c r="A145" s="60"/>
      <c r="H145" s="54"/>
      <c r="I145" s="54"/>
    </row>
    <row r="146" spans="1:9" s="55" customFormat="1">
      <c r="A146" s="60"/>
      <c r="H146" s="54"/>
      <c r="I146" s="54"/>
    </row>
    <row r="147" spans="1:9" s="55" customFormat="1">
      <c r="A147" s="60"/>
      <c r="H147" s="54"/>
      <c r="I147" s="54"/>
    </row>
    <row r="148" spans="1:9" s="55" customFormat="1">
      <c r="A148" s="60"/>
      <c r="H148" s="54"/>
      <c r="I148" s="54"/>
    </row>
    <row r="149" spans="1:9" s="55" customFormat="1">
      <c r="A149" s="60"/>
      <c r="H149" s="54"/>
      <c r="I149" s="54"/>
    </row>
    <row r="150" spans="1:9" s="55" customFormat="1">
      <c r="A150" s="60"/>
      <c r="H150" s="54"/>
      <c r="I150" s="54"/>
    </row>
    <row r="151" spans="1:9" s="55" customFormat="1">
      <c r="A151" s="60"/>
      <c r="H151" s="54"/>
      <c r="I151" s="54"/>
    </row>
    <row r="152" spans="1:9" s="55" customFormat="1">
      <c r="A152" s="60"/>
      <c r="H152" s="54"/>
      <c r="I152" s="54"/>
    </row>
    <row r="153" spans="1:9" s="55" customFormat="1">
      <c r="A153" s="60"/>
      <c r="H153" s="54"/>
      <c r="I153" s="54"/>
    </row>
    <row r="154" spans="1:9" s="55" customFormat="1">
      <c r="A154" s="60"/>
      <c r="H154" s="54"/>
      <c r="I154" s="54"/>
    </row>
    <row r="155" spans="1:9" s="55" customFormat="1">
      <c r="A155" s="60"/>
      <c r="H155" s="54"/>
      <c r="I155" s="54"/>
    </row>
    <row r="156" spans="1:9" s="55" customFormat="1">
      <c r="A156" s="60"/>
      <c r="H156" s="54"/>
      <c r="I156" s="54"/>
    </row>
    <row r="157" spans="1:9" s="55" customFormat="1">
      <c r="A157" s="60"/>
      <c r="H157" s="54"/>
      <c r="I157" s="54"/>
    </row>
    <row r="158" spans="1:9" s="55" customFormat="1">
      <c r="A158" s="60"/>
      <c r="H158" s="54"/>
      <c r="I158" s="54"/>
    </row>
    <row r="159" spans="1:9" s="55" customFormat="1">
      <c r="A159" s="60"/>
      <c r="H159" s="54"/>
      <c r="I159" s="54"/>
    </row>
    <row r="160" spans="1:9" s="55" customFormat="1">
      <c r="A160" s="60"/>
      <c r="H160" s="54"/>
      <c r="I160" s="54"/>
    </row>
    <row r="161" spans="1:9" s="55" customFormat="1">
      <c r="A161" s="60"/>
      <c r="H161" s="54"/>
      <c r="I161" s="54"/>
    </row>
    <row r="162" spans="1:9" s="55" customFormat="1">
      <c r="A162" s="60"/>
      <c r="H162" s="54"/>
      <c r="I162" s="54"/>
    </row>
    <row r="163" spans="1:9" s="55" customFormat="1">
      <c r="A163" s="60"/>
      <c r="H163" s="54"/>
      <c r="I163" s="54"/>
    </row>
    <row r="164" spans="1:9" s="55" customFormat="1">
      <c r="A164" s="60"/>
      <c r="H164" s="54"/>
      <c r="I164" s="54"/>
    </row>
    <row r="165" spans="1:9" s="55" customFormat="1">
      <c r="A165" s="60"/>
      <c r="H165" s="54"/>
      <c r="I165" s="54"/>
    </row>
    <row r="166" spans="1:9" s="55" customFormat="1">
      <c r="A166" s="60"/>
      <c r="H166" s="54"/>
      <c r="I166" s="54"/>
    </row>
    <row r="167" spans="1:9" s="55" customFormat="1">
      <c r="A167" s="60"/>
      <c r="H167" s="54"/>
      <c r="I167" s="54"/>
    </row>
    <row r="168" spans="1:9" s="55" customFormat="1">
      <c r="A168" s="60"/>
      <c r="H168" s="54"/>
      <c r="I168" s="54"/>
    </row>
    <row r="169" spans="1:9" s="55" customFormat="1">
      <c r="A169" s="60"/>
      <c r="H169" s="54"/>
      <c r="I169" s="54"/>
    </row>
    <row r="170" spans="1:9" s="55" customFormat="1">
      <c r="A170" s="60"/>
      <c r="H170" s="54"/>
      <c r="I170" s="54"/>
    </row>
    <row r="171" spans="1:9" s="55" customFormat="1">
      <c r="A171" s="60"/>
      <c r="H171" s="54"/>
      <c r="I171" s="54"/>
    </row>
    <row r="172" spans="1:9" s="55" customFormat="1">
      <c r="A172" s="60"/>
      <c r="H172" s="54"/>
      <c r="I172" s="54"/>
    </row>
    <row r="173" spans="1:9" s="55" customFormat="1">
      <c r="A173" s="60"/>
      <c r="H173" s="54"/>
      <c r="I173" s="54"/>
    </row>
    <row r="174" spans="1:9" s="55" customFormat="1">
      <c r="A174" s="60"/>
      <c r="H174" s="54"/>
      <c r="I174" s="54"/>
    </row>
    <row r="175" spans="1:9" s="55" customFormat="1">
      <c r="A175" s="60"/>
      <c r="H175" s="54"/>
      <c r="I175" s="54"/>
    </row>
    <row r="176" spans="1:9" s="55" customFormat="1">
      <c r="A176" s="60"/>
      <c r="H176" s="54"/>
      <c r="I176" s="54"/>
    </row>
    <row r="177" spans="1:9" s="55" customFormat="1">
      <c r="A177" s="60"/>
      <c r="H177" s="54"/>
      <c r="I177" s="54"/>
    </row>
    <row r="178" spans="1:9" s="55" customFormat="1">
      <c r="A178" s="60"/>
      <c r="H178" s="54"/>
      <c r="I178" s="54"/>
    </row>
    <row r="179" spans="1:9" s="55" customFormat="1">
      <c r="A179" s="60"/>
      <c r="H179" s="54"/>
      <c r="I179" s="54"/>
    </row>
    <row r="180" spans="1:9" s="55" customFormat="1">
      <c r="A180" s="60"/>
      <c r="H180" s="54"/>
      <c r="I180" s="54"/>
    </row>
    <row r="181" spans="1:9" s="55" customFormat="1">
      <c r="A181" s="60"/>
      <c r="H181" s="54"/>
      <c r="I181" s="54"/>
    </row>
    <row r="182" spans="1:9" s="55" customFormat="1">
      <c r="A182" s="60"/>
      <c r="H182" s="54"/>
      <c r="I182" s="54"/>
    </row>
    <row r="183" spans="1:9" s="55" customFormat="1">
      <c r="A183" s="60"/>
      <c r="H183" s="54"/>
      <c r="I183" s="54"/>
    </row>
    <row r="184" spans="1:9" s="55" customFormat="1">
      <c r="A184" s="60"/>
      <c r="H184" s="54"/>
      <c r="I184" s="54"/>
    </row>
    <row r="185" spans="1:9" s="55" customFormat="1">
      <c r="A185" s="60"/>
      <c r="H185" s="54"/>
      <c r="I185" s="54"/>
    </row>
    <row r="186" spans="1:9" s="55" customFormat="1">
      <c r="A186" s="60"/>
      <c r="H186" s="54"/>
      <c r="I186" s="54"/>
    </row>
    <row r="187" spans="1:9" s="55" customFormat="1">
      <c r="A187" s="60"/>
      <c r="H187" s="54"/>
      <c r="I187" s="54"/>
    </row>
  </sheetData>
  <mergeCells count="10">
    <mergeCell ref="C41:D41"/>
    <mergeCell ref="F41:G41"/>
    <mergeCell ref="A7:G7"/>
    <mergeCell ref="A19:G19"/>
    <mergeCell ref="A3:G3"/>
    <mergeCell ref="A4:A5"/>
    <mergeCell ref="B4:B5"/>
    <mergeCell ref="D4:G4"/>
    <mergeCell ref="C4:C5"/>
    <mergeCell ref="F40:G40"/>
  </mergeCells>
  <phoneticPr fontId="3" type="noConversion"/>
  <pageMargins left="0.78740157480314965" right="0.39370078740157483" top="0.59055118110236227" bottom="0.53" header="0.19685039370078741" footer="0.11811023622047245"/>
  <pageSetup paperSize="9" scale="55" fitToHeight="2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K104"/>
  <sheetViews>
    <sheetView view="pageBreakPreview" topLeftCell="A71" zoomScale="70" zoomScaleNormal="75" zoomScaleSheetLayoutView="70" workbookViewId="0">
      <selection activeCell="E96" sqref="E96"/>
    </sheetView>
  </sheetViews>
  <sheetFormatPr defaultColWidth="9.08984375" defaultRowHeight="18" outlineLevelRow="1"/>
  <cols>
    <col min="1" max="1" width="60.08984375" style="2" customWidth="1"/>
    <col min="2" max="2" width="12" style="2" customWidth="1"/>
    <col min="3" max="3" width="18.90625" style="2" customWidth="1"/>
    <col min="4" max="4" width="11" style="2" customWidth="1"/>
    <col min="5" max="5" width="10.6328125" style="2" customWidth="1"/>
    <col min="6" max="6" width="16" style="2" customWidth="1"/>
    <col min="7" max="7" width="14.90625" style="2" customWidth="1"/>
    <col min="8" max="16384" width="9.08984375" style="2"/>
  </cols>
  <sheetData>
    <row r="1" spans="1:7" hidden="1" outlineLevel="1">
      <c r="G1" s="13" t="s">
        <v>241</v>
      </c>
    </row>
    <row r="2" spans="1:7" hidden="1" outlineLevel="1">
      <c r="G2" s="13" t="s">
        <v>227</v>
      </c>
    </row>
    <row r="3" spans="1:7" collapsed="1">
      <c r="A3" s="295" t="s">
        <v>375</v>
      </c>
      <c r="B3" s="295"/>
      <c r="C3" s="295"/>
      <c r="D3" s="295"/>
      <c r="E3" s="295"/>
      <c r="F3" s="295"/>
      <c r="G3" s="295"/>
    </row>
    <row r="4" spans="1:7" ht="10.5" customHeight="1">
      <c r="A4" s="12"/>
      <c r="B4" s="12"/>
      <c r="C4" s="12"/>
      <c r="D4" s="12"/>
      <c r="E4" s="12"/>
      <c r="F4" s="12"/>
      <c r="G4" s="12"/>
    </row>
    <row r="5" spans="1:7" ht="39" customHeight="1">
      <c r="A5" s="296" t="s">
        <v>286</v>
      </c>
      <c r="B5" s="297" t="s">
        <v>0</v>
      </c>
      <c r="C5" s="287" t="s">
        <v>355</v>
      </c>
      <c r="D5" s="298" t="s">
        <v>353</v>
      </c>
      <c r="E5" s="298"/>
      <c r="F5" s="298"/>
      <c r="G5" s="298"/>
    </row>
    <row r="6" spans="1:7" ht="38.25" customHeight="1">
      <c r="A6" s="296"/>
      <c r="B6" s="297"/>
      <c r="C6" s="288"/>
      <c r="D6" s="5" t="s">
        <v>264</v>
      </c>
      <c r="E6" s="5" t="s">
        <v>248</v>
      </c>
      <c r="F6" s="18" t="s">
        <v>274</v>
      </c>
      <c r="G6" s="18" t="s">
        <v>275</v>
      </c>
    </row>
    <row r="7" spans="1:7">
      <c r="A7" s="5">
        <v>1</v>
      </c>
      <c r="B7" s="9">
        <v>2</v>
      </c>
      <c r="C7" s="5">
        <v>3</v>
      </c>
      <c r="D7" s="5">
        <v>4</v>
      </c>
      <c r="E7" s="9">
        <v>5</v>
      </c>
      <c r="F7" s="5">
        <v>6</v>
      </c>
      <c r="G7" s="9">
        <v>7</v>
      </c>
    </row>
    <row r="8" spans="1:7" s="17" customFormat="1" ht="17.5">
      <c r="A8" s="290" t="s">
        <v>159</v>
      </c>
      <c r="B8" s="291"/>
      <c r="C8" s="291"/>
      <c r="D8" s="291"/>
      <c r="E8" s="291"/>
      <c r="F8" s="291"/>
      <c r="G8" s="292"/>
    </row>
    <row r="9" spans="1:7" ht="36">
      <c r="A9" s="15" t="s">
        <v>178</v>
      </c>
      <c r="B9" s="7">
        <v>1170</v>
      </c>
      <c r="C9" s="23">
        <f>'1. Фін результат'!C110</f>
        <v>-18525</v>
      </c>
      <c r="D9" s="23">
        <f>'1. Фін результат'!D110</f>
        <v>16947</v>
      </c>
      <c r="E9" s="23">
        <f>'1. Фін результат'!E114+'1. Фін результат'!E115</f>
        <v>21978</v>
      </c>
      <c r="F9" s="231">
        <f>E9-D9</f>
        <v>5031</v>
      </c>
      <c r="G9" s="152">
        <f>E9*100/D9</f>
        <v>129.68667020711629</v>
      </c>
    </row>
    <row r="10" spans="1:7" ht="21.5">
      <c r="A10" s="15" t="s">
        <v>179</v>
      </c>
      <c r="B10" s="10"/>
      <c r="C10" s="22"/>
      <c r="D10" s="22"/>
      <c r="E10" s="22"/>
      <c r="F10" s="231">
        <f t="shared" ref="F10:F27" si="0">E10-D10</f>
        <v>0</v>
      </c>
      <c r="G10" s="152"/>
    </row>
    <row r="11" spans="1:7" ht="21.5">
      <c r="A11" s="15" t="s">
        <v>182</v>
      </c>
      <c r="B11" s="4">
        <v>3000</v>
      </c>
      <c r="C11" s="22">
        <v>47</v>
      </c>
      <c r="D11" s="22">
        <f>'1. Фін результат'!D136</f>
        <v>48</v>
      </c>
      <c r="E11" s="22">
        <f>'1. Фін результат'!E136</f>
        <v>33</v>
      </c>
      <c r="F11" s="231">
        <f t="shared" si="0"/>
        <v>-15</v>
      </c>
      <c r="G11" s="152">
        <f>E11*100/D11</f>
        <v>68.75</v>
      </c>
    </row>
    <row r="12" spans="1:7" ht="21.5">
      <c r="A12" s="15" t="s">
        <v>183</v>
      </c>
      <c r="B12" s="4">
        <v>3010</v>
      </c>
      <c r="C12" s="22"/>
      <c r="D12" s="22">
        <v>0</v>
      </c>
      <c r="E12" s="22">
        <f>-370259.3+358584.6</f>
        <v>-11674.700000000012</v>
      </c>
      <c r="F12" s="231">
        <f>E12-D12</f>
        <v>-11674.700000000012</v>
      </c>
      <c r="G12" s="152"/>
    </row>
    <row r="13" spans="1:7" ht="36">
      <c r="A13" s="15" t="s">
        <v>184</v>
      </c>
      <c r="B13" s="4">
        <v>3020</v>
      </c>
      <c r="C13" s="22"/>
      <c r="D13" s="22"/>
      <c r="E13" s="22"/>
      <c r="F13" s="231">
        <f t="shared" si="0"/>
        <v>0</v>
      </c>
      <c r="G13" s="152"/>
    </row>
    <row r="14" spans="1:7" ht="36">
      <c r="A14" s="15" t="s">
        <v>185</v>
      </c>
      <c r="B14" s="4">
        <v>3030</v>
      </c>
      <c r="C14" s="22">
        <v>-15</v>
      </c>
      <c r="D14" s="22"/>
      <c r="E14" s="22">
        <v>-15</v>
      </c>
      <c r="F14" s="231">
        <f t="shared" si="0"/>
        <v>-15</v>
      </c>
      <c r="G14" s="152"/>
    </row>
    <row r="15" spans="1:7" ht="35">
      <c r="A15" s="19" t="s">
        <v>256</v>
      </c>
      <c r="B15" s="4">
        <v>3040</v>
      </c>
      <c r="C15" s="191">
        <f>SUM(C9:C14)</f>
        <v>-18493</v>
      </c>
      <c r="D15" s="191">
        <f>SUM(D9:D14)</f>
        <v>16995</v>
      </c>
      <c r="E15" s="191">
        <f>SUM(E9:E14)</f>
        <v>10321.299999999988</v>
      </c>
      <c r="F15" s="231">
        <f t="shared" si="0"/>
        <v>-6673.7000000000116</v>
      </c>
      <c r="G15" s="152">
        <f>E15*100/D15</f>
        <v>60.731391585760448</v>
      </c>
    </row>
    <row r="16" spans="1:7" ht="36">
      <c r="A16" s="15" t="s">
        <v>186</v>
      </c>
      <c r="B16" s="4">
        <v>3050</v>
      </c>
      <c r="C16" s="22">
        <f>C17+C20</f>
        <v>-74412</v>
      </c>
      <c r="D16" s="22">
        <f>D17+D20+D18+D19</f>
        <v>-18025</v>
      </c>
      <c r="E16" s="22">
        <f>E17+E20+E18+E19+E21</f>
        <v>-20934</v>
      </c>
      <c r="F16" s="231">
        <f>E16-D16</f>
        <v>-2909</v>
      </c>
      <c r="G16" s="152">
        <f t="shared" ref="G16:G20" si="1">E16*100/D16</f>
        <v>116.13869625520111</v>
      </c>
    </row>
    <row r="17" spans="1:11" ht="21.5">
      <c r="A17" s="15" t="s">
        <v>541</v>
      </c>
      <c r="B17" s="4" t="s">
        <v>433</v>
      </c>
      <c r="C17" s="22">
        <v>-74412</v>
      </c>
      <c r="D17" s="22">
        <v>-13500</v>
      </c>
      <c r="E17" s="22">
        <v>-29036</v>
      </c>
      <c r="F17" s="231">
        <f t="shared" si="0"/>
        <v>-15536</v>
      </c>
      <c r="G17" s="152">
        <f t="shared" si="1"/>
        <v>215.08148148148149</v>
      </c>
    </row>
    <row r="18" spans="1:11" ht="54">
      <c r="A18" s="15" t="s">
        <v>542</v>
      </c>
      <c r="B18" s="4" t="s">
        <v>529</v>
      </c>
      <c r="C18" s="22"/>
      <c r="D18" s="22">
        <v>-2000</v>
      </c>
      <c r="E18" s="22">
        <v>-305</v>
      </c>
      <c r="F18" s="242">
        <f t="shared" si="0"/>
        <v>1695</v>
      </c>
      <c r="G18" s="152">
        <f t="shared" si="1"/>
        <v>15.25</v>
      </c>
    </row>
    <row r="19" spans="1:11" ht="54">
      <c r="A19" s="15" t="s">
        <v>543</v>
      </c>
      <c r="B19" s="4" t="s">
        <v>539</v>
      </c>
      <c r="C19" s="22"/>
      <c r="D19" s="22">
        <v>-500</v>
      </c>
      <c r="E19" s="22">
        <v>0</v>
      </c>
      <c r="F19" s="242">
        <f t="shared" si="0"/>
        <v>500</v>
      </c>
      <c r="G19" s="152">
        <f t="shared" si="1"/>
        <v>0</v>
      </c>
    </row>
    <row r="20" spans="1:11" ht="54">
      <c r="A20" s="15" t="s">
        <v>568</v>
      </c>
      <c r="B20" s="4" t="s">
        <v>540</v>
      </c>
      <c r="C20" s="22"/>
      <c r="D20" s="22">
        <v>-2025</v>
      </c>
      <c r="E20" s="22">
        <v>0</v>
      </c>
      <c r="F20" s="242">
        <f t="shared" si="0"/>
        <v>2025</v>
      </c>
      <c r="G20" s="152">
        <f t="shared" si="1"/>
        <v>0</v>
      </c>
    </row>
    <row r="21" spans="1:11" ht="21.5">
      <c r="A21" s="15" t="s">
        <v>569</v>
      </c>
      <c r="B21" s="4" t="s">
        <v>566</v>
      </c>
      <c r="C21" s="22"/>
      <c r="D21" s="22"/>
      <c r="E21" s="22">
        <f>8407</f>
        <v>8407</v>
      </c>
      <c r="F21" s="242">
        <f t="shared" si="0"/>
        <v>8407</v>
      </c>
      <c r="G21" s="152"/>
    </row>
    <row r="22" spans="1:11" ht="36">
      <c r="A22" s="15" t="s">
        <v>187</v>
      </c>
      <c r="B22" s="4">
        <v>3060</v>
      </c>
      <c r="C22" s="219">
        <f>C23+C24</f>
        <v>32603</v>
      </c>
      <c r="D22" s="174">
        <f>D23+D24</f>
        <v>0</v>
      </c>
      <c r="E22" s="174">
        <f>E23+E24</f>
        <v>-1800</v>
      </c>
      <c r="F22" s="231">
        <f t="shared" si="0"/>
        <v>-1800</v>
      </c>
      <c r="G22" s="152"/>
      <c r="H22" s="289"/>
      <c r="I22" s="289"/>
      <c r="J22" s="289"/>
      <c r="K22" s="289"/>
    </row>
    <row r="23" spans="1:11" ht="21.5">
      <c r="A23" s="182" t="s">
        <v>430</v>
      </c>
      <c r="B23" s="183" t="s">
        <v>431</v>
      </c>
      <c r="C23" s="219">
        <v>32603</v>
      </c>
      <c r="D23" s="174"/>
      <c r="E23" s="174">
        <v>-2105</v>
      </c>
      <c r="F23" s="231">
        <f>E23-D23</f>
        <v>-2105</v>
      </c>
      <c r="G23" s="152"/>
      <c r="H23" s="289"/>
      <c r="I23" s="289"/>
      <c r="J23" s="289"/>
      <c r="K23" s="289"/>
    </row>
    <row r="24" spans="1:11" ht="21.5">
      <c r="A24" s="182" t="s">
        <v>565</v>
      </c>
      <c r="B24" s="183" t="s">
        <v>432</v>
      </c>
      <c r="C24" s="174"/>
      <c r="D24" s="174"/>
      <c r="E24" s="174">
        <v>305</v>
      </c>
      <c r="F24" s="231">
        <f t="shared" si="0"/>
        <v>305</v>
      </c>
      <c r="G24" s="152"/>
      <c r="H24" s="289"/>
      <c r="I24" s="289"/>
      <c r="J24" s="289"/>
      <c r="K24" s="289"/>
    </row>
    <row r="25" spans="1:11" ht="21.5">
      <c r="A25" s="19" t="s">
        <v>180</v>
      </c>
      <c r="B25" s="4">
        <v>3070</v>
      </c>
      <c r="C25" s="191">
        <f>C15+C22+C16</f>
        <v>-60302</v>
      </c>
      <c r="D25" s="191">
        <f>D15+D16+D22</f>
        <v>-1030</v>
      </c>
      <c r="E25" s="191">
        <f>E15+E22+E16</f>
        <v>-12412.700000000012</v>
      </c>
      <c r="F25" s="231">
        <f t="shared" si="0"/>
        <v>-11382.700000000012</v>
      </c>
      <c r="G25" s="152">
        <f>E25*100/D25</f>
        <v>1205.1165048543701</v>
      </c>
      <c r="H25" s="289"/>
      <c r="I25" s="289"/>
      <c r="J25" s="289"/>
      <c r="K25" s="289"/>
    </row>
    <row r="26" spans="1:11" ht="21.5">
      <c r="A26" s="15" t="s">
        <v>181</v>
      </c>
      <c r="B26" s="4">
        <v>3080</v>
      </c>
      <c r="C26" s="189">
        <v>1371</v>
      </c>
      <c r="D26" s="189">
        <v>458</v>
      </c>
      <c r="E26" s="193">
        <v>438</v>
      </c>
      <c r="F26" s="231">
        <f t="shared" si="0"/>
        <v>-20</v>
      </c>
      <c r="G26" s="152"/>
    </row>
    <row r="27" spans="1:11" ht="35">
      <c r="A27" s="8" t="s">
        <v>158</v>
      </c>
      <c r="B27" s="4">
        <v>3090</v>
      </c>
      <c r="C27" s="191">
        <f>C25-C26</f>
        <v>-61673</v>
      </c>
      <c r="D27" s="191">
        <f>D25-D26</f>
        <v>-1488</v>
      </c>
      <c r="E27" s="191">
        <f>E25-E26</f>
        <v>-12850.700000000012</v>
      </c>
      <c r="F27" s="231">
        <f t="shared" si="0"/>
        <v>-11362.700000000012</v>
      </c>
      <c r="G27" s="152">
        <f>E27*100/D27</f>
        <v>863.62231182795779</v>
      </c>
    </row>
    <row r="28" spans="1:11">
      <c r="A28" s="290" t="s">
        <v>160</v>
      </c>
      <c r="B28" s="291"/>
      <c r="C28" s="291"/>
      <c r="D28" s="291"/>
      <c r="E28" s="291"/>
      <c r="F28" s="291"/>
      <c r="G28" s="292"/>
    </row>
    <row r="29" spans="1:11" ht="21.5">
      <c r="A29" s="19" t="s">
        <v>287</v>
      </c>
      <c r="B29" s="7"/>
      <c r="C29" s="23"/>
      <c r="D29" s="23"/>
      <c r="E29" s="23"/>
      <c r="F29" s="231">
        <f t="shared" ref="F29:F51" si="2">E29-D29</f>
        <v>0</v>
      </c>
      <c r="G29" s="152"/>
    </row>
    <row r="30" spans="1:11" ht="21.5">
      <c r="A30" s="6" t="s">
        <v>32</v>
      </c>
      <c r="B30" s="7">
        <v>3200</v>
      </c>
      <c r="C30" s="23"/>
      <c r="D30" s="23"/>
      <c r="E30" s="23"/>
      <c r="F30" s="231">
        <f t="shared" si="2"/>
        <v>0</v>
      </c>
      <c r="G30" s="152"/>
    </row>
    <row r="31" spans="1:11" ht="21.5">
      <c r="A31" s="6" t="s">
        <v>33</v>
      </c>
      <c r="B31" s="7">
        <v>3210</v>
      </c>
      <c r="C31" s="23"/>
      <c r="D31" s="23"/>
      <c r="E31" s="23"/>
      <c r="F31" s="231">
        <f t="shared" si="2"/>
        <v>0</v>
      </c>
      <c r="G31" s="152"/>
    </row>
    <row r="32" spans="1:11" ht="21.5">
      <c r="A32" s="6" t="s">
        <v>54</v>
      </c>
      <c r="B32" s="7">
        <v>3220</v>
      </c>
      <c r="C32" s="23"/>
      <c r="D32" s="23"/>
      <c r="E32" s="23"/>
      <c r="F32" s="231">
        <f t="shared" si="2"/>
        <v>0</v>
      </c>
      <c r="G32" s="152"/>
    </row>
    <row r="33" spans="1:7" ht="21.5">
      <c r="A33" s="15" t="s">
        <v>164</v>
      </c>
      <c r="B33" s="7"/>
      <c r="C33" s="23"/>
      <c r="D33" s="23"/>
      <c r="E33" s="23"/>
      <c r="F33" s="231">
        <f t="shared" si="2"/>
        <v>0</v>
      </c>
      <c r="G33" s="152"/>
    </row>
    <row r="34" spans="1:7" ht="21.5">
      <c r="A34" s="6" t="s">
        <v>165</v>
      </c>
      <c r="B34" s="7">
        <v>3230</v>
      </c>
      <c r="C34" s="23"/>
      <c r="D34" s="23"/>
      <c r="E34" s="23"/>
      <c r="F34" s="231">
        <f t="shared" si="2"/>
        <v>0</v>
      </c>
      <c r="G34" s="152"/>
    </row>
    <row r="35" spans="1:7" ht="21.5">
      <c r="A35" s="6" t="s">
        <v>166</v>
      </c>
      <c r="B35" s="7">
        <v>3240</v>
      </c>
      <c r="C35" s="23"/>
      <c r="D35" s="23"/>
      <c r="E35" s="23"/>
      <c r="F35" s="231">
        <f t="shared" si="2"/>
        <v>0</v>
      </c>
      <c r="G35" s="152"/>
    </row>
    <row r="36" spans="1:7" ht="21.5">
      <c r="A36" s="15" t="s">
        <v>167</v>
      </c>
      <c r="B36" s="7">
        <v>3250</v>
      </c>
      <c r="C36" s="23"/>
      <c r="D36" s="23"/>
      <c r="E36" s="23"/>
      <c r="F36" s="231">
        <f t="shared" si="2"/>
        <v>0</v>
      </c>
      <c r="G36" s="152"/>
    </row>
    <row r="37" spans="1:7" ht="21.5">
      <c r="A37" s="6" t="s">
        <v>119</v>
      </c>
      <c r="B37" s="7">
        <v>3260</v>
      </c>
      <c r="C37" s="23"/>
      <c r="D37" s="23"/>
      <c r="E37" s="23"/>
      <c r="F37" s="231">
        <f t="shared" si="2"/>
        <v>0</v>
      </c>
      <c r="G37" s="152"/>
    </row>
    <row r="38" spans="1:7" ht="21.5">
      <c r="A38" s="19" t="s">
        <v>288</v>
      </c>
      <c r="B38" s="7"/>
      <c r="C38" s="23"/>
      <c r="D38" s="23"/>
      <c r="E38" s="23"/>
      <c r="F38" s="231">
        <f t="shared" si="2"/>
        <v>0</v>
      </c>
      <c r="G38" s="152"/>
    </row>
    <row r="39" spans="1:7" ht="36">
      <c r="A39" s="6" t="s">
        <v>120</v>
      </c>
      <c r="B39" s="7">
        <v>3270</v>
      </c>
      <c r="C39" s="23">
        <f>C40+C41+C42</f>
        <v>9</v>
      </c>
      <c r="D39" s="23">
        <f>D40+D41+D42</f>
        <v>0</v>
      </c>
      <c r="E39" s="23">
        <f>E40+E41+E42</f>
        <v>0</v>
      </c>
      <c r="F39" s="231">
        <f t="shared" si="2"/>
        <v>0</v>
      </c>
      <c r="G39" s="152"/>
    </row>
    <row r="40" spans="1:7" ht="36">
      <c r="A40" s="6" t="s">
        <v>522</v>
      </c>
      <c r="B40" s="4" t="s">
        <v>462</v>
      </c>
      <c r="C40" s="23">
        <v>9</v>
      </c>
      <c r="D40" s="23"/>
      <c r="E40" s="23"/>
      <c r="F40" s="231">
        <f t="shared" si="2"/>
        <v>0</v>
      </c>
      <c r="G40" s="152"/>
    </row>
    <row r="41" spans="1:7" ht="21.5" hidden="1">
      <c r="A41" s="6" t="s">
        <v>523</v>
      </c>
      <c r="B41" s="4" t="s">
        <v>463</v>
      </c>
      <c r="C41" s="23"/>
      <c r="D41" s="23">
        <v>0</v>
      </c>
      <c r="E41" s="23">
        <v>0</v>
      </c>
      <c r="F41" s="231">
        <f t="shared" si="2"/>
        <v>0</v>
      </c>
      <c r="G41" s="152"/>
    </row>
    <row r="42" spans="1:7" ht="21.5" hidden="1">
      <c r="A42" s="6" t="s">
        <v>498</v>
      </c>
      <c r="B42" s="4" t="s">
        <v>499</v>
      </c>
      <c r="C42" s="23">
        <v>0</v>
      </c>
      <c r="D42" s="23"/>
      <c r="E42" s="23"/>
      <c r="F42" s="231">
        <f t="shared" ref="F42" si="3">E42-D42</f>
        <v>0</v>
      </c>
      <c r="G42" s="152"/>
    </row>
    <row r="43" spans="1:7" ht="21.5">
      <c r="A43" s="6" t="s">
        <v>121</v>
      </c>
      <c r="B43" s="7">
        <v>3280</v>
      </c>
      <c r="C43" s="23"/>
      <c r="D43" s="23"/>
      <c r="E43" s="23"/>
      <c r="F43" s="231">
        <f t="shared" si="2"/>
        <v>0</v>
      </c>
      <c r="G43" s="152"/>
    </row>
    <row r="44" spans="1:7" ht="36">
      <c r="A44" s="6" t="s">
        <v>122</v>
      </c>
      <c r="B44" s="7">
        <v>3290</v>
      </c>
      <c r="C44" s="23">
        <f>C45</f>
        <v>0</v>
      </c>
      <c r="D44" s="23">
        <f>D45</f>
        <v>0</v>
      </c>
      <c r="E44" s="23">
        <f>E45</f>
        <v>0</v>
      </c>
      <c r="F44" s="231">
        <f t="shared" si="2"/>
        <v>0</v>
      </c>
      <c r="G44" s="152"/>
    </row>
    <row r="45" spans="1:7" ht="21.5" hidden="1">
      <c r="A45" s="6" t="s">
        <v>475</v>
      </c>
      <c r="B45" s="7" t="s">
        <v>474</v>
      </c>
      <c r="C45" s="23"/>
      <c r="D45" s="23"/>
      <c r="E45" s="23"/>
      <c r="F45" s="231">
        <f t="shared" si="2"/>
        <v>0</v>
      </c>
      <c r="G45" s="152"/>
    </row>
    <row r="46" spans="1:7" ht="21.5">
      <c r="A46" s="6" t="s">
        <v>55</v>
      </c>
      <c r="B46" s="7">
        <v>3300</v>
      </c>
      <c r="C46" s="23"/>
      <c r="D46" s="23"/>
      <c r="E46" s="23"/>
      <c r="F46" s="231">
        <f t="shared" si="2"/>
        <v>0</v>
      </c>
      <c r="G46" s="152"/>
    </row>
    <row r="47" spans="1:7" ht="21.5">
      <c r="A47" s="6" t="s">
        <v>114</v>
      </c>
      <c r="B47" s="7">
        <v>3310</v>
      </c>
      <c r="C47" s="23">
        <f>C48+C49+C50</f>
        <v>5</v>
      </c>
      <c r="D47" s="23">
        <f>SUM(D48:D50)</f>
        <v>0</v>
      </c>
      <c r="E47" s="23">
        <f>SUM(E48:E50)</f>
        <v>0</v>
      </c>
      <c r="F47" s="231">
        <f t="shared" si="2"/>
        <v>0</v>
      </c>
      <c r="G47" s="152"/>
    </row>
    <row r="48" spans="1:7" ht="21.5">
      <c r="A48" s="6" t="s">
        <v>477</v>
      </c>
      <c r="B48" s="7" t="s">
        <v>476</v>
      </c>
      <c r="C48" s="23"/>
      <c r="D48" s="23"/>
      <c r="E48" s="23"/>
      <c r="F48" s="231">
        <f t="shared" si="2"/>
        <v>0</v>
      </c>
      <c r="G48" s="152"/>
    </row>
    <row r="49" spans="1:10" ht="33.65" customHeight="1">
      <c r="A49" s="6" t="s">
        <v>524</v>
      </c>
      <c r="B49" s="7" t="s">
        <v>526</v>
      </c>
      <c r="C49" s="23">
        <v>5</v>
      </c>
      <c r="D49" s="23"/>
      <c r="E49" s="23"/>
      <c r="F49" s="231">
        <f t="shared" si="2"/>
        <v>0</v>
      </c>
      <c r="G49" s="152"/>
    </row>
    <row r="50" spans="1:10" ht="21.5">
      <c r="A50" s="6" t="s">
        <v>525</v>
      </c>
      <c r="B50" s="7" t="s">
        <v>527</v>
      </c>
      <c r="C50" s="23"/>
      <c r="D50" s="23"/>
      <c r="E50" s="23"/>
      <c r="F50" s="231">
        <f t="shared" si="2"/>
        <v>0</v>
      </c>
      <c r="G50" s="152"/>
    </row>
    <row r="51" spans="1:10" ht="21.5">
      <c r="A51" s="19" t="s">
        <v>161</v>
      </c>
      <c r="B51" s="7">
        <v>3320</v>
      </c>
      <c r="C51" s="191">
        <f>(C28+C29+C30+C32+C33+C34+C35)-(C37+C43+C44+C46+C47)-C39</f>
        <v>-14</v>
      </c>
      <c r="D51" s="191">
        <f>(D28+D29+D30+D32+D33+D34+D35)-(D37+D43+D44+D46+D47)-D39</f>
        <v>0</v>
      </c>
      <c r="E51" s="191">
        <f>(E29+E30+E32+E33+E34+E35)-(E37+E43+E44+E46+E47)-E39</f>
        <v>0</v>
      </c>
      <c r="F51" s="231">
        <f t="shared" si="2"/>
        <v>0</v>
      </c>
      <c r="G51" s="152"/>
    </row>
    <row r="52" spans="1:10">
      <c r="A52" s="290" t="s">
        <v>162</v>
      </c>
      <c r="B52" s="291"/>
      <c r="C52" s="291"/>
      <c r="D52" s="291"/>
      <c r="E52" s="291"/>
      <c r="F52" s="291"/>
      <c r="G52" s="292"/>
    </row>
    <row r="53" spans="1:10" ht="21.5">
      <c r="A53" s="19" t="s">
        <v>287</v>
      </c>
      <c r="B53" s="7"/>
      <c r="C53" s="23"/>
      <c r="D53" s="23"/>
      <c r="E53" s="23"/>
      <c r="F53" s="22">
        <f t="shared" ref="F53:F98" si="4">E53-D53</f>
        <v>0</v>
      </c>
      <c r="G53" s="152"/>
    </row>
    <row r="54" spans="1:10" ht="21.5">
      <c r="A54" s="15" t="s">
        <v>168</v>
      </c>
      <c r="B54" s="7">
        <v>3400</v>
      </c>
      <c r="C54" s="23"/>
      <c r="D54" s="23"/>
      <c r="E54" s="23"/>
      <c r="F54" s="22">
        <f t="shared" si="4"/>
        <v>0</v>
      </c>
      <c r="G54" s="152"/>
    </row>
    <row r="55" spans="1:10" ht="36">
      <c r="A55" s="6" t="s">
        <v>92</v>
      </c>
      <c r="B55" s="10"/>
      <c r="C55" s="26"/>
      <c r="D55" s="26"/>
      <c r="E55" s="26"/>
      <c r="F55" s="22">
        <f t="shared" si="4"/>
        <v>0</v>
      </c>
      <c r="G55" s="152"/>
    </row>
    <row r="56" spans="1:10" ht="21.5">
      <c r="A56" s="6" t="s">
        <v>91</v>
      </c>
      <c r="B56" s="7">
        <v>3410</v>
      </c>
      <c r="C56" s="23"/>
      <c r="D56" s="23"/>
      <c r="E56" s="23"/>
      <c r="F56" s="22">
        <f t="shared" si="4"/>
        <v>0</v>
      </c>
      <c r="G56" s="152"/>
    </row>
    <row r="57" spans="1:10" ht="21.5">
      <c r="A57" s="6" t="s">
        <v>96</v>
      </c>
      <c r="B57" s="4">
        <v>3420</v>
      </c>
      <c r="C57" s="22"/>
      <c r="D57" s="22"/>
      <c r="E57" s="22"/>
      <c r="F57" s="22">
        <f t="shared" si="4"/>
        <v>0</v>
      </c>
      <c r="G57" s="152"/>
    </row>
    <row r="58" spans="1:10" ht="21.5">
      <c r="A58" s="6" t="s">
        <v>123</v>
      </c>
      <c r="B58" s="7">
        <v>3430</v>
      </c>
      <c r="C58" s="23"/>
      <c r="D58" s="23"/>
      <c r="E58" s="23"/>
      <c r="F58" s="22">
        <f t="shared" si="4"/>
        <v>0</v>
      </c>
      <c r="G58" s="152"/>
    </row>
    <row r="59" spans="1:10" ht="36">
      <c r="A59" s="6" t="s">
        <v>94</v>
      </c>
      <c r="B59" s="7"/>
      <c r="C59" s="23"/>
      <c r="D59" s="23"/>
      <c r="E59" s="23"/>
      <c r="F59" s="22">
        <f t="shared" si="4"/>
        <v>0</v>
      </c>
      <c r="G59" s="152"/>
    </row>
    <row r="60" spans="1:10" ht="21.5">
      <c r="A60" s="6" t="s">
        <v>91</v>
      </c>
      <c r="B60" s="4">
        <v>3440</v>
      </c>
      <c r="C60" s="22"/>
      <c r="D60" s="22"/>
      <c r="E60" s="22"/>
      <c r="F60" s="22">
        <f t="shared" si="4"/>
        <v>0</v>
      </c>
      <c r="G60" s="152"/>
    </row>
    <row r="61" spans="1:10" ht="21.5">
      <c r="A61" s="6" t="s">
        <v>96</v>
      </c>
      <c r="B61" s="4">
        <v>3450</v>
      </c>
      <c r="C61" s="22"/>
      <c r="D61" s="22"/>
      <c r="E61" s="22"/>
      <c r="F61" s="22">
        <f t="shared" si="4"/>
        <v>0</v>
      </c>
      <c r="G61" s="152"/>
    </row>
    <row r="62" spans="1:10" ht="21.5">
      <c r="A62" s="6" t="s">
        <v>123</v>
      </c>
      <c r="B62" s="4">
        <v>3460</v>
      </c>
      <c r="C62" s="22"/>
      <c r="D62" s="22"/>
      <c r="E62" s="22"/>
      <c r="F62" s="22">
        <f t="shared" si="4"/>
        <v>0</v>
      </c>
      <c r="G62" s="152"/>
    </row>
    <row r="63" spans="1:10" ht="21.5">
      <c r="A63" s="6" t="s">
        <v>118</v>
      </c>
      <c r="B63" s="4">
        <v>3470</v>
      </c>
      <c r="C63" s="22"/>
      <c r="D63" s="22">
        <f>D64+D65+D66</f>
        <v>22025</v>
      </c>
      <c r="E63" s="22">
        <f>E64+E65+E66+E67</f>
        <v>16861</v>
      </c>
      <c r="F63" s="22">
        <f t="shared" si="4"/>
        <v>-5164</v>
      </c>
      <c r="G63" s="187">
        <f>E63*100/D63</f>
        <v>76.553916004540298</v>
      </c>
      <c r="H63" s="3"/>
      <c r="I63" s="3"/>
      <c r="J63" s="3"/>
    </row>
    <row r="64" spans="1:10" ht="126">
      <c r="A64" s="21" t="s">
        <v>544</v>
      </c>
      <c r="B64" s="4" t="s">
        <v>547</v>
      </c>
      <c r="C64" s="22"/>
      <c r="D64" s="22">
        <v>2500</v>
      </c>
      <c r="E64" s="22">
        <v>378</v>
      </c>
      <c r="F64" s="22">
        <f t="shared" si="4"/>
        <v>-2122</v>
      </c>
      <c r="G64" s="187">
        <f>E64*100/D64</f>
        <v>15.12</v>
      </c>
      <c r="H64" s="235"/>
      <c r="I64" s="235"/>
      <c r="J64" s="235"/>
    </row>
    <row r="65" spans="1:10" ht="71.400000000000006" customHeight="1">
      <c r="A65" s="21" t="s">
        <v>545</v>
      </c>
      <c r="B65" s="4" t="s">
        <v>548</v>
      </c>
      <c r="C65" s="22"/>
      <c r="D65" s="22">
        <v>2025</v>
      </c>
      <c r="E65" s="22">
        <v>0</v>
      </c>
      <c r="F65" s="22">
        <f t="shared" si="4"/>
        <v>-2025</v>
      </c>
      <c r="G65" s="187"/>
      <c r="H65" s="235"/>
      <c r="I65" s="235"/>
      <c r="J65" s="235"/>
    </row>
    <row r="66" spans="1:10" ht="36" customHeight="1">
      <c r="A66" s="21" t="s">
        <v>561</v>
      </c>
      <c r="B66" s="4" t="s">
        <v>549</v>
      </c>
      <c r="C66" s="22"/>
      <c r="D66" s="22">
        <v>17500</v>
      </c>
      <c r="E66" s="22">
        <v>16483</v>
      </c>
      <c r="F66" s="22">
        <f t="shared" si="4"/>
        <v>-1017</v>
      </c>
      <c r="G66" s="187">
        <f>E66*100/D66</f>
        <v>94.188571428571422</v>
      </c>
      <c r="H66" s="238"/>
      <c r="I66" s="238"/>
      <c r="J66" s="238"/>
    </row>
    <row r="67" spans="1:10" ht="100" hidden="1" customHeight="1">
      <c r="A67" s="21" t="s">
        <v>546</v>
      </c>
      <c r="B67" s="4" t="s">
        <v>560</v>
      </c>
      <c r="C67" s="22"/>
      <c r="D67" s="22"/>
      <c r="E67" s="22"/>
      <c r="F67" s="22">
        <f t="shared" si="4"/>
        <v>0</v>
      </c>
      <c r="G67" s="187"/>
      <c r="H67" s="235"/>
      <c r="I67" s="235"/>
      <c r="J67" s="235"/>
    </row>
    <row r="68" spans="1:10" ht="21.5">
      <c r="A68" s="6" t="s">
        <v>119</v>
      </c>
      <c r="B68" s="4">
        <v>3480</v>
      </c>
      <c r="C68" s="22">
        <f>C69</f>
        <v>3000</v>
      </c>
      <c r="D68" s="22">
        <f>D69</f>
        <v>2000</v>
      </c>
      <c r="E68" s="22">
        <f>E69</f>
        <v>3000</v>
      </c>
      <c r="F68" s="22">
        <f t="shared" si="4"/>
        <v>1000</v>
      </c>
      <c r="G68" s="187">
        <f>E68*100/D68</f>
        <v>150</v>
      </c>
      <c r="H68" s="3"/>
      <c r="I68" s="3"/>
      <c r="J68" s="3"/>
    </row>
    <row r="69" spans="1:10" ht="36">
      <c r="A69" s="21" t="s">
        <v>434</v>
      </c>
      <c r="B69" s="183" t="s">
        <v>435</v>
      </c>
      <c r="C69" s="174">
        <v>3000</v>
      </c>
      <c r="D69" s="174">
        <v>2000</v>
      </c>
      <c r="E69" s="219">
        <v>3000</v>
      </c>
      <c r="F69" s="22">
        <f t="shared" si="4"/>
        <v>1000</v>
      </c>
      <c r="G69" s="187">
        <f>E69*100/D69</f>
        <v>150</v>
      </c>
      <c r="H69" s="178"/>
      <c r="I69" s="178"/>
      <c r="J69" s="3"/>
    </row>
    <row r="70" spans="1:10" ht="21.5">
      <c r="A70" s="19" t="s">
        <v>288</v>
      </c>
      <c r="B70" s="7"/>
      <c r="C70" s="23"/>
      <c r="D70" s="23"/>
      <c r="E70" s="23"/>
      <c r="F70" s="22">
        <f t="shared" si="4"/>
        <v>0</v>
      </c>
      <c r="G70" s="187"/>
      <c r="H70" s="3"/>
      <c r="I70" s="3"/>
      <c r="J70" s="3"/>
    </row>
    <row r="71" spans="1:10" ht="36">
      <c r="A71" s="6" t="s">
        <v>562</v>
      </c>
      <c r="B71" s="7">
        <v>3490</v>
      </c>
      <c r="C71" s="23">
        <v>71</v>
      </c>
      <c r="D71" s="192">
        <v>2542</v>
      </c>
      <c r="E71" s="23">
        <v>2435</v>
      </c>
      <c r="F71" s="22">
        <f t="shared" si="4"/>
        <v>-107</v>
      </c>
      <c r="G71" s="187">
        <f t="shared" ref="G71" si="5">E71*100/D71</f>
        <v>95.790715971675851</v>
      </c>
    </row>
    <row r="72" spans="1:10" ht="21.5">
      <c r="A72" s="6" t="s">
        <v>289</v>
      </c>
      <c r="B72" s="7">
        <v>3500</v>
      </c>
      <c r="C72" s="23">
        <v>0</v>
      </c>
      <c r="D72" s="192"/>
      <c r="E72" s="23"/>
      <c r="F72" s="22">
        <f t="shared" si="4"/>
        <v>0</v>
      </c>
      <c r="G72" s="187"/>
    </row>
    <row r="73" spans="1:10" ht="36">
      <c r="A73" s="6" t="s">
        <v>95</v>
      </c>
      <c r="B73" s="7"/>
      <c r="C73" s="23"/>
      <c r="D73" s="23"/>
      <c r="E73" s="23"/>
      <c r="F73" s="22">
        <f t="shared" si="4"/>
        <v>0</v>
      </c>
      <c r="G73" s="152"/>
    </row>
    <row r="74" spans="1:10" ht="21.5">
      <c r="A74" s="6" t="s">
        <v>91</v>
      </c>
      <c r="B74" s="4">
        <v>3510</v>
      </c>
      <c r="C74" s="22"/>
      <c r="D74" s="22">
        <v>17500</v>
      </c>
      <c r="E74" s="22">
        <v>16483</v>
      </c>
      <c r="F74" s="22">
        <f t="shared" si="4"/>
        <v>-1017</v>
      </c>
      <c r="G74" s="152"/>
    </row>
    <row r="75" spans="1:10" ht="21.5">
      <c r="A75" s="6" t="s">
        <v>96</v>
      </c>
      <c r="B75" s="4">
        <v>3520</v>
      </c>
      <c r="C75" s="22"/>
      <c r="D75" s="22"/>
      <c r="E75" s="22"/>
      <c r="F75" s="22">
        <f t="shared" si="4"/>
        <v>0</v>
      </c>
      <c r="G75" s="152"/>
    </row>
    <row r="76" spans="1:10" ht="21.5">
      <c r="A76" s="6" t="s">
        <v>123</v>
      </c>
      <c r="B76" s="4">
        <v>3530</v>
      </c>
      <c r="C76" s="22"/>
      <c r="D76" s="22"/>
      <c r="E76" s="22"/>
      <c r="F76" s="22">
        <f t="shared" si="4"/>
        <v>0</v>
      </c>
      <c r="G76" s="152"/>
    </row>
    <row r="77" spans="1:10" ht="36">
      <c r="A77" s="6" t="s">
        <v>93</v>
      </c>
      <c r="B77" s="7"/>
      <c r="C77" s="23"/>
      <c r="D77" s="23"/>
      <c r="E77" s="23"/>
      <c r="F77" s="22">
        <f t="shared" si="4"/>
        <v>0</v>
      </c>
      <c r="G77" s="152"/>
    </row>
    <row r="78" spans="1:10" ht="21.5">
      <c r="A78" s="6" t="s">
        <v>91</v>
      </c>
      <c r="B78" s="4">
        <v>3540</v>
      </c>
      <c r="C78" s="22"/>
      <c r="D78" s="22"/>
      <c r="E78" s="22"/>
      <c r="F78" s="22">
        <f t="shared" si="4"/>
        <v>0</v>
      </c>
      <c r="G78" s="152"/>
    </row>
    <row r="79" spans="1:10" ht="21.5">
      <c r="A79" s="6" t="s">
        <v>96</v>
      </c>
      <c r="B79" s="4">
        <v>3550</v>
      </c>
      <c r="C79" s="22"/>
      <c r="D79" s="22"/>
      <c r="E79" s="22"/>
      <c r="F79" s="22">
        <f t="shared" si="4"/>
        <v>0</v>
      </c>
      <c r="G79" s="152"/>
    </row>
    <row r="80" spans="1:10" ht="21.5">
      <c r="A80" s="6" t="s">
        <v>123</v>
      </c>
      <c r="B80" s="4">
        <v>3560</v>
      </c>
      <c r="C80" s="22"/>
      <c r="D80" s="22"/>
      <c r="E80" s="22"/>
      <c r="F80" s="22">
        <f t="shared" si="4"/>
        <v>0</v>
      </c>
      <c r="G80" s="152"/>
    </row>
    <row r="81" spans="1:10" ht="21.5">
      <c r="A81" s="6" t="s">
        <v>114</v>
      </c>
      <c r="B81" s="4">
        <v>3570</v>
      </c>
      <c r="C81" s="22">
        <v>0</v>
      </c>
      <c r="D81" s="174">
        <f>SUM(D82:D92)</f>
        <v>0</v>
      </c>
      <c r="E81" s="174">
        <f>SUM(E82:E92)</f>
        <v>0</v>
      </c>
      <c r="F81" s="22">
        <f t="shared" si="4"/>
        <v>0</v>
      </c>
      <c r="G81" s="152"/>
      <c r="H81" s="3"/>
      <c r="I81" s="3"/>
      <c r="J81" s="3"/>
    </row>
    <row r="82" spans="1:10" ht="54" hidden="1">
      <c r="A82" s="184" t="s">
        <v>436</v>
      </c>
      <c r="B82" s="183" t="s">
        <v>437</v>
      </c>
      <c r="C82" s="174"/>
      <c r="D82" s="174"/>
      <c r="E82" s="174"/>
      <c r="F82" s="22">
        <f t="shared" si="4"/>
        <v>0</v>
      </c>
      <c r="G82" s="152" t="e">
        <f t="shared" ref="G82:G93" si="6">E82*100/D82</f>
        <v>#DIV/0!</v>
      </c>
      <c r="H82" s="178"/>
      <c r="I82" s="178"/>
      <c r="J82" s="3"/>
    </row>
    <row r="83" spans="1:10" ht="36" hidden="1">
      <c r="A83" s="184" t="s">
        <v>438</v>
      </c>
      <c r="B83" s="183" t="s">
        <v>439</v>
      </c>
      <c r="C83" s="174"/>
      <c r="D83" s="174"/>
      <c r="E83" s="174"/>
      <c r="F83" s="22">
        <f t="shared" si="4"/>
        <v>0</v>
      </c>
      <c r="G83" s="152" t="e">
        <f t="shared" si="6"/>
        <v>#DIV/0!</v>
      </c>
      <c r="H83" s="178"/>
      <c r="I83" s="178"/>
      <c r="J83" s="3"/>
    </row>
    <row r="84" spans="1:10" ht="54" hidden="1">
      <c r="A84" s="184" t="s">
        <v>440</v>
      </c>
      <c r="B84" s="183" t="s">
        <v>441</v>
      </c>
      <c r="C84" s="174"/>
      <c r="D84" s="174"/>
      <c r="E84" s="174"/>
      <c r="F84" s="22">
        <f t="shared" si="4"/>
        <v>0</v>
      </c>
      <c r="G84" s="152" t="e">
        <f t="shared" si="6"/>
        <v>#DIV/0!</v>
      </c>
      <c r="H84" s="178"/>
      <c r="I84" s="178"/>
      <c r="J84" s="3"/>
    </row>
    <row r="85" spans="1:10" ht="21.5" hidden="1">
      <c r="A85" s="184" t="s">
        <v>442</v>
      </c>
      <c r="B85" s="183" t="s">
        <v>443</v>
      </c>
      <c r="C85" s="174"/>
      <c r="D85" s="174"/>
      <c r="E85" s="174"/>
      <c r="F85" s="22">
        <f t="shared" si="4"/>
        <v>0</v>
      </c>
      <c r="G85" s="152" t="e">
        <f t="shared" si="6"/>
        <v>#DIV/0!</v>
      </c>
      <c r="H85" s="178"/>
      <c r="I85" s="178"/>
      <c r="J85" s="3"/>
    </row>
    <row r="86" spans="1:10" ht="54" hidden="1">
      <c r="A86" s="184" t="s">
        <v>43</v>
      </c>
      <c r="B86" s="183" t="s">
        <v>444</v>
      </c>
      <c r="C86" s="174"/>
      <c r="D86" s="174"/>
      <c r="E86" s="174"/>
      <c r="F86" s="22">
        <f t="shared" si="4"/>
        <v>0</v>
      </c>
      <c r="G86" s="152" t="e">
        <f t="shared" si="6"/>
        <v>#DIV/0!</v>
      </c>
      <c r="H86" s="178"/>
      <c r="I86" s="178"/>
      <c r="J86" s="3"/>
    </row>
    <row r="87" spans="1:10" ht="21.5" hidden="1">
      <c r="A87" s="184" t="s">
        <v>38</v>
      </c>
      <c r="B87" s="183" t="s">
        <v>445</v>
      </c>
      <c r="C87" s="174"/>
      <c r="D87" s="174"/>
      <c r="E87" s="174"/>
      <c r="F87" s="22">
        <f t="shared" si="4"/>
        <v>0</v>
      </c>
      <c r="G87" s="152" t="e">
        <f t="shared" si="6"/>
        <v>#DIV/0!</v>
      </c>
      <c r="H87" s="178"/>
      <c r="I87" s="178"/>
      <c r="J87" s="3"/>
    </row>
    <row r="88" spans="1:10" ht="21.5" hidden="1">
      <c r="A88" s="184" t="s">
        <v>39</v>
      </c>
      <c r="B88" s="183" t="s">
        <v>446</v>
      </c>
      <c r="C88" s="174"/>
      <c r="D88" s="174"/>
      <c r="E88" s="174"/>
      <c r="F88" s="22">
        <f t="shared" si="4"/>
        <v>0</v>
      </c>
      <c r="G88" s="152" t="e">
        <f t="shared" si="6"/>
        <v>#DIV/0!</v>
      </c>
      <c r="H88" s="178"/>
      <c r="I88" s="178"/>
      <c r="J88" s="3"/>
    </row>
    <row r="89" spans="1:10" ht="21.5" hidden="1">
      <c r="A89" s="184" t="s">
        <v>67</v>
      </c>
      <c r="B89" s="183" t="s">
        <v>447</v>
      </c>
      <c r="C89" s="174"/>
      <c r="D89" s="174"/>
      <c r="E89" s="174"/>
      <c r="F89" s="22">
        <f t="shared" si="4"/>
        <v>0</v>
      </c>
      <c r="G89" s="152" t="e">
        <f t="shared" si="6"/>
        <v>#DIV/0!</v>
      </c>
      <c r="H89" s="178"/>
      <c r="I89" s="178"/>
      <c r="J89" s="3"/>
    </row>
    <row r="90" spans="1:10" ht="21.5" hidden="1">
      <c r="A90" s="184" t="s">
        <v>46</v>
      </c>
      <c r="B90" s="183" t="s">
        <v>448</v>
      </c>
      <c r="C90" s="174"/>
      <c r="D90" s="174"/>
      <c r="E90" s="174"/>
      <c r="F90" s="22">
        <f t="shared" si="4"/>
        <v>0</v>
      </c>
      <c r="G90" s="152" t="e">
        <f t="shared" si="6"/>
        <v>#DIV/0!</v>
      </c>
      <c r="H90" s="178"/>
      <c r="I90" s="178"/>
      <c r="J90" s="3"/>
    </row>
    <row r="91" spans="1:10" ht="21.5" hidden="1">
      <c r="A91" s="184" t="s">
        <v>405</v>
      </c>
      <c r="B91" s="183" t="s">
        <v>449</v>
      </c>
      <c r="C91" s="174"/>
      <c r="D91" s="174"/>
      <c r="E91" s="174"/>
      <c r="F91" s="22">
        <f t="shared" si="4"/>
        <v>0</v>
      </c>
      <c r="G91" s="152" t="e">
        <f t="shared" si="6"/>
        <v>#DIV/0!</v>
      </c>
      <c r="H91" s="178"/>
      <c r="I91" s="178"/>
      <c r="J91" s="3"/>
    </row>
    <row r="92" spans="1:10" ht="36" hidden="1" customHeight="1">
      <c r="A92" s="185" t="s">
        <v>404</v>
      </c>
      <c r="B92" s="183" t="s">
        <v>450</v>
      </c>
      <c r="C92" s="10"/>
      <c r="D92" s="4"/>
      <c r="E92" s="4"/>
      <c r="F92" s="22">
        <f t="shared" si="4"/>
        <v>0</v>
      </c>
      <c r="G92" s="152" t="e">
        <f t="shared" si="6"/>
        <v>#DIV/0!</v>
      </c>
      <c r="H92" s="186"/>
      <c r="I92" s="186"/>
      <c r="J92" s="3"/>
    </row>
    <row r="93" spans="1:10" ht="21.5">
      <c r="A93" s="19" t="s">
        <v>163</v>
      </c>
      <c r="B93" s="4">
        <v>3580</v>
      </c>
      <c r="C93" s="191">
        <f>(C54+C56+C57+C58+C60+C61+C62+C63+C68)-(C71+C72+C74+C75+C76+C78+C79+C80+C81)</f>
        <v>2929</v>
      </c>
      <c r="D93" s="191">
        <f>(D54+D56+D57+D58+D60+D61+D62+D63+D68)-(D71+D72+D74+D75+D76+D78+D79+D80+D81)</f>
        <v>3983</v>
      </c>
      <c r="E93" s="220">
        <f>(E54+E56+E57+E58+E60+E61+E62+E63+E68)-(E71+E72+E74+E75+E76+E78+E79+E80+E81)</f>
        <v>943</v>
      </c>
      <c r="F93" s="22">
        <f t="shared" si="4"/>
        <v>-3040</v>
      </c>
      <c r="G93" s="152">
        <f t="shared" si="6"/>
        <v>23.675621390911374</v>
      </c>
      <c r="H93" s="3"/>
      <c r="I93" s="3"/>
      <c r="J93" s="3"/>
    </row>
    <row r="94" spans="1:10" s="11" customFormat="1" ht="21.5">
      <c r="A94" s="6" t="s">
        <v>322</v>
      </c>
      <c r="B94" s="4"/>
      <c r="C94" s="22"/>
      <c r="D94" s="22"/>
      <c r="E94" s="22"/>
      <c r="F94" s="22">
        <f t="shared" si="4"/>
        <v>0</v>
      </c>
      <c r="G94" s="152"/>
    </row>
    <row r="95" spans="1:10" s="11" customFormat="1" ht="21.5">
      <c r="A95" s="8" t="s">
        <v>34</v>
      </c>
      <c r="B95" s="4">
        <v>3600</v>
      </c>
      <c r="C95" s="22">
        <v>60888</v>
      </c>
      <c r="D95" s="22">
        <v>14342</v>
      </c>
      <c r="E95" s="22">
        <v>57313</v>
      </c>
      <c r="F95" s="22">
        <f t="shared" si="4"/>
        <v>42971</v>
      </c>
      <c r="G95" s="152">
        <f>E95*100/D95</f>
        <v>399.61651094686931</v>
      </c>
    </row>
    <row r="96" spans="1:10" s="11" customFormat="1" ht="21.5">
      <c r="A96" s="21" t="s">
        <v>290</v>
      </c>
      <c r="B96" s="4">
        <v>3610</v>
      </c>
      <c r="C96" s="22"/>
      <c r="D96" s="22"/>
      <c r="E96" s="22">
        <v>61</v>
      </c>
      <c r="F96" s="22">
        <f t="shared" si="4"/>
        <v>61</v>
      </c>
      <c r="G96" s="152"/>
    </row>
    <row r="97" spans="1:8" s="11" customFormat="1" ht="21.5">
      <c r="A97" s="8" t="s">
        <v>56</v>
      </c>
      <c r="B97" s="4">
        <v>3620</v>
      </c>
      <c r="C97" s="191">
        <f>C95+C27+C51+C93+C96</f>
        <v>2130</v>
      </c>
      <c r="D97" s="220">
        <f>D95+D27+D51+D93+D96</f>
        <v>16837</v>
      </c>
      <c r="E97" s="220">
        <f>E95+E27+E51+E93+E96</f>
        <v>45466.299999999988</v>
      </c>
      <c r="F97" s="22">
        <f t="shared" si="4"/>
        <v>28629.299999999988</v>
      </c>
      <c r="G97" s="152">
        <f>E97*100/D97</f>
        <v>270.03801152224264</v>
      </c>
    </row>
    <row r="98" spans="1:8" s="11" customFormat="1" ht="21.5">
      <c r="A98" s="8" t="s">
        <v>35</v>
      </c>
      <c r="B98" s="4">
        <v>3630</v>
      </c>
      <c r="C98" s="191">
        <f>SUM(C27,C51,C93)</f>
        <v>-58758</v>
      </c>
      <c r="D98" s="191">
        <f>SUM(D27,D51,D93)</f>
        <v>2495</v>
      </c>
      <c r="E98" s="220">
        <f>SUM(E27,E51,E93)</f>
        <v>-11907.700000000012</v>
      </c>
      <c r="F98" s="22">
        <f t="shared" si="4"/>
        <v>-14402.700000000012</v>
      </c>
      <c r="G98" s="152"/>
    </row>
    <row r="99" spans="1:8" s="11" customFormat="1">
      <c r="A99" s="2"/>
      <c r="B99" s="14"/>
      <c r="C99" s="14"/>
      <c r="D99" s="14"/>
      <c r="E99" s="14"/>
      <c r="F99" s="14"/>
      <c r="G99" s="14"/>
    </row>
    <row r="100" spans="1:8" s="3" customFormat="1">
      <c r="A100" s="16"/>
      <c r="B100" s="1"/>
      <c r="C100" s="25"/>
      <c r="D100" s="20"/>
      <c r="E100" s="293"/>
      <c r="F100" s="293"/>
      <c r="G100" s="293"/>
    </row>
    <row r="101" spans="1:8" s="27" customFormat="1" ht="20.149999999999999" customHeight="1">
      <c r="A101" s="172" t="s">
        <v>483</v>
      </c>
      <c r="B101" s="170"/>
      <c r="F101" s="49" t="s">
        <v>451</v>
      </c>
    </row>
    <row r="102" spans="1:8" s="44" customFormat="1" ht="19.5" customHeight="1">
      <c r="A102" s="34" t="s">
        <v>393</v>
      </c>
      <c r="C102" s="268" t="s">
        <v>79</v>
      </c>
      <c r="D102" s="268"/>
      <c r="E102" s="27"/>
      <c r="F102" s="268" t="s">
        <v>361</v>
      </c>
      <c r="G102" s="268"/>
    </row>
    <row r="103" spans="1:8" ht="15" customHeight="1"/>
    <row r="104" spans="1:8" s="145" customFormat="1" ht="80.25" hidden="1" customHeight="1">
      <c r="A104" s="294" t="s">
        <v>385</v>
      </c>
      <c r="B104" s="294"/>
      <c r="C104" s="294"/>
      <c r="D104" s="294"/>
      <c r="E104" s="294"/>
      <c r="F104" s="294"/>
      <c r="G104" s="294"/>
      <c r="H104" s="294"/>
    </row>
  </sheetData>
  <mergeCells count="13">
    <mergeCell ref="A8:G8"/>
    <mergeCell ref="A3:G3"/>
    <mergeCell ref="A5:A6"/>
    <mergeCell ref="B5:B6"/>
    <mergeCell ref="D5:G5"/>
    <mergeCell ref="C5:C6"/>
    <mergeCell ref="H22:K25"/>
    <mergeCell ref="A52:G52"/>
    <mergeCell ref="E100:G100"/>
    <mergeCell ref="A104:H104"/>
    <mergeCell ref="F102:G102"/>
    <mergeCell ref="C102:D102"/>
    <mergeCell ref="A28:G28"/>
  </mergeCells>
  <phoneticPr fontId="3" type="noConversion"/>
  <pageMargins left="0.78740157480314965" right="0.39370078740157483" top="0.59055118110236227" bottom="0.59055118110236227" header="0.19685039370078741" footer="0.23622047244094491"/>
  <pageSetup paperSize="9" scale="56" orientation="portrait" r:id="rId1"/>
  <headerFooter alignWithMargins="0"/>
  <rowBreaks count="1" manualBreakCount="1">
    <brk id="55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N182"/>
  <sheetViews>
    <sheetView view="pageBreakPreview" zoomScale="55" zoomScaleNormal="75" zoomScaleSheetLayoutView="55" workbookViewId="0">
      <selection activeCell="E10" sqref="E10"/>
    </sheetView>
  </sheetViews>
  <sheetFormatPr defaultColWidth="9.08984375" defaultRowHeight="20.5"/>
  <cols>
    <col min="1" max="1" width="67.6328125" style="27" customWidth="1"/>
    <col min="2" max="2" width="9.90625" style="29" customWidth="1"/>
    <col min="3" max="3" width="20.453125" style="29" customWidth="1"/>
    <col min="4" max="4" width="17.6328125" style="29" customWidth="1"/>
    <col min="5" max="5" width="18.453125" style="29" customWidth="1"/>
    <col min="6" max="6" width="18.90625" style="29" customWidth="1"/>
    <col min="7" max="7" width="18.54296875" style="29" customWidth="1"/>
    <col min="8" max="8" width="9.54296875" style="27" customWidth="1"/>
    <col min="9" max="9" width="9.90625" style="27" customWidth="1"/>
    <col min="10" max="16384" width="9.08984375" style="27"/>
  </cols>
  <sheetData>
    <row r="1" spans="1:14">
      <c r="A1" s="302" t="s">
        <v>376</v>
      </c>
      <c r="B1" s="302"/>
      <c r="C1" s="302"/>
      <c r="D1" s="302"/>
      <c r="E1" s="302"/>
      <c r="F1" s="302"/>
      <c r="G1" s="302"/>
    </row>
    <row r="2" spans="1:14">
      <c r="A2" s="304"/>
      <c r="B2" s="304"/>
      <c r="C2" s="304"/>
      <c r="D2" s="304"/>
      <c r="E2" s="304"/>
      <c r="F2" s="304"/>
      <c r="G2" s="304"/>
    </row>
    <row r="3" spans="1:14" ht="43.5" customHeight="1">
      <c r="A3" s="300" t="s">
        <v>286</v>
      </c>
      <c r="B3" s="303" t="s">
        <v>18</v>
      </c>
      <c r="C3" s="287" t="s">
        <v>355</v>
      </c>
      <c r="D3" s="285" t="s">
        <v>353</v>
      </c>
      <c r="E3" s="285"/>
      <c r="F3" s="285"/>
      <c r="G3" s="285"/>
    </row>
    <row r="4" spans="1:14" ht="56.25" customHeight="1">
      <c r="A4" s="301"/>
      <c r="B4" s="303"/>
      <c r="C4" s="288"/>
      <c r="D4" s="37" t="s">
        <v>264</v>
      </c>
      <c r="E4" s="37" t="s">
        <v>248</v>
      </c>
      <c r="F4" s="38" t="s">
        <v>274</v>
      </c>
      <c r="G4" s="38" t="s">
        <v>275</v>
      </c>
    </row>
    <row r="5" spans="1:14" ht="15.75" customHeight="1">
      <c r="A5" s="33">
        <v>1</v>
      </c>
      <c r="B5" s="37">
        <v>2</v>
      </c>
      <c r="C5" s="33">
        <v>3</v>
      </c>
      <c r="D5" s="33">
        <v>4</v>
      </c>
      <c r="E5" s="37">
        <v>5</v>
      </c>
      <c r="F5" s="33">
        <v>6</v>
      </c>
      <c r="G5" s="37">
        <v>7</v>
      </c>
    </row>
    <row r="6" spans="1:14" s="43" customFormat="1" ht="56.25" customHeight="1">
      <c r="A6" s="41" t="s">
        <v>82</v>
      </c>
      <c r="B6" s="61">
        <v>4000</v>
      </c>
      <c r="C6" s="47">
        <f>C7+C8+C9+C10+C11</f>
        <v>14</v>
      </c>
      <c r="D6" s="47">
        <f>D7+D8+D9+D10+D11</f>
        <v>0</v>
      </c>
      <c r="E6" s="47">
        <f>E7+E8+E9+E10+E11</f>
        <v>0</v>
      </c>
      <c r="F6" s="135">
        <f t="shared" ref="F6:F11" si="0">E6-D6</f>
        <v>0</v>
      </c>
      <c r="G6" s="187">
        <v>0</v>
      </c>
    </row>
    <row r="7" spans="1:14" ht="56.25" customHeight="1">
      <c r="A7" s="41" t="s">
        <v>1</v>
      </c>
      <c r="B7" s="62" t="s">
        <v>224</v>
      </c>
      <c r="C7" s="39"/>
      <c r="D7" s="39"/>
      <c r="E7" s="39"/>
      <c r="F7" s="135">
        <f t="shared" si="0"/>
        <v>0</v>
      </c>
      <c r="G7" s="187">
        <v>0</v>
      </c>
    </row>
    <row r="8" spans="1:14" ht="56.25" customHeight="1">
      <c r="A8" s="41" t="s">
        <v>2</v>
      </c>
      <c r="B8" s="61">
        <v>4020</v>
      </c>
      <c r="C8" s="47">
        <v>9</v>
      </c>
      <c r="D8" s="47">
        <v>0</v>
      </c>
      <c r="E8" s="47"/>
      <c r="F8" s="135">
        <f t="shared" si="0"/>
        <v>0</v>
      </c>
      <c r="G8" s="187">
        <v>0</v>
      </c>
      <c r="N8" s="28"/>
    </row>
    <row r="9" spans="1:14" ht="56.25" customHeight="1">
      <c r="A9" s="41" t="s">
        <v>30</v>
      </c>
      <c r="B9" s="62">
        <v>4030</v>
      </c>
      <c r="C9" s="39">
        <v>5</v>
      </c>
      <c r="D9" s="39">
        <v>0</v>
      </c>
      <c r="E9" s="39"/>
      <c r="F9" s="135">
        <f t="shared" si="0"/>
        <v>0</v>
      </c>
      <c r="G9" s="187">
        <v>0</v>
      </c>
      <c r="M9" s="28"/>
    </row>
    <row r="10" spans="1:14" ht="56.25" customHeight="1">
      <c r="A10" s="41" t="s">
        <v>3</v>
      </c>
      <c r="B10" s="61">
        <v>4040</v>
      </c>
      <c r="C10" s="47">
        <v>0</v>
      </c>
      <c r="D10" s="47">
        <v>0</v>
      </c>
      <c r="E10" s="47"/>
      <c r="F10" s="135">
        <f t="shared" si="0"/>
        <v>0</v>
      </c>
      <c r="G10" s="187">
        <v>0</v>
      </c>
    </row>
    <row r="11" spans="1:14" ht="56.25" customHeight="1">
      <c r="A11" s="41" t="s">
        <v>71</v>
      </c>
      <c r="B11" s="62">
        <v>4050</v>
      </c>
      <c r="C11" s="39"/>
      <c r="D11" s="39"/>
      <c r="E11" s="39"/>
      <c r="F11" s="135">
        <f t="shared" si="0"/>
        <v>0</v>
      </c>
      <c r="G11" s="187">
        <v>0</v>
      </c>
    </row>
    <row r="12" spans="1:14">
      <c r="B12" s="27"/>
      <c r="C12" s="27"/>
      <c r="D12" s="27"/>
      <c r="E12" s="27"/>
      <c r="F12" s="27"/>
      <c r="G12" s="27"/>
    </row>
    <row r="13" spans="1:14">
      <c r="B13" s="27"/>
      <c r="C13" s="27"/>
      <c r="D13" s="27"/>
      <c r="E13" s="27"/>
      <c r="F13" s="27"/>
      <c r="G13" s="27"/>
    </row>
    <row r="14" spans="1:14" ht="19.5" customHeight="1">
      <c r="A14" s="29"/>
      <c r="B14" s="27"/>
      <c r="C14" s="27"/>
      <c r="D14" s="27"/>
      <c r="E14" s="27"/>
      <c r="F14" s="27"/>
      <c r="G14" s="27"/>
    </row>
    <row r="15" spans="1:14" ht="20.149999999999999" customHeight="1">
      <c r="A15" s="172" t="s">
        <v>484</v>
      </c>
      <c r="B15" s="170"/>
      <c r="C15" s="27"/>
      <c r="D15" s="27"/>
      <c r="E15" s="27"/>
      <c r="F15" s="49" t="s">
        <v>451</v>
      </c>
      <c r="G15" s="27"/>
    </row>
    <row r="16" spans="1:14" s="44" customFormat="1" ht="19.5" customHeight="1">
      <c r="A16" s="34" t="s">
        <v>393</v>
      </c>
      <c r="C16" s="268" t="s">
        <v>79</v>
      </c>
      <c r="D16" s="268"/>
      <c r="E16" s="27"/>
      <c r="F16" s="268" t="s">
        <v>361</v>
      </c>
      <c r="G16" s="268"/>
    </row>
    <row r="17" spans="1:8">
      <c r="A17" s="45"/>
    </row>
    <row r="18" spans="1:8" ht="1.5" customHeight="1">
      <c r="A18" s="45"/>
    </row>
    <row r="19" spans="1:8" s="145" customFormat="1" ht="102" hidden="1" customHeight="1">
      <c r="A19" s="299" t="s">
        <v>386</v>
      </c>
      <c r="B19" s="299"/>
      <c r="C19" s="299"/>
      <c r="D19" s="299"/>
      <c r="E19" s="299"/>
      <c r="F19" s="299"/>
      <c r="G19" s="299"/>
      <c r="H19" s="299"/>
    </row>
    <row r="20" spans="1:8">
      <c r="A20" s="45"/>
    </row>
    <row r="21" spans="1:8">
      <c r="A21" s="45"/>
    </row>
    <row r="22" spans="1:8">
      <c r="A22" s="45"/>
    </row>
    <row r="23" spans="1:8">
      <c r="A23" s="45"/>
    </row>
    <row r="24" spans="1:8">
      <c r="A24" s="45"/>
    </row>
    <row r="25" spans="1:8">
      <c r="A25" s="45"/>
    </row>
    <row r="26" spans="1:8">
      <c r="A26" s="45"/>
    </row>
    <row r="27" spans="1:8">
      <c r="A27" s="45"/>
    </row>
    <row r="28" spans="1:8">
      <c r="A28" s="45"/>
    </row>
    <row r="29" spans="1:8">
      <c r="A29" s="45"/>
    </row>
    <row r="30" spans="1:8">
      <c r="A30" s="45"/>
    </row>
    <row r="31" spans="1:8">
      <c r="A31" s="45"/>
    </row>
    <row r="32" spans="1:8">
      <c r="A32" s="45"/>
    </row>
    <row r="33" spans="1:1">
      <c r="A33" s="45"/>
    </row>
    <row r="34" spans="1:1">
      <c r="A34" s="45"/>
    </row>
    <row r="35" spans="1:1">
      <c r="A35" s="45"/>
    </row>
    <row r="36" spans="1:1">
      <c r="A36" s="45"/>
    </row>
    <row r="37" spans="1:1">
      <c r="A37" s="45"/>
    </row>
    <row r="38" spans="1:1">
      <c r="A38" s="45"/>
    </row>
    <row r="39" spans="1:1">
      <c r="A39" s="45"/>
    </row>
    <row r="40" spans="1:1">
      <c r="A40" s="45"/>
    </row>
    <row r="41" spans="1:1">
      <c r="A41" s="45"/>
    </row>
    <row r="42" spans="1:1">
      <c r="A42" s="45"/>
    </row>
    <row r="43" spans="1:1">
      <c r="A43" s="45"/>
    </row>
    <row r="44" spans="1:1">
      <c r="A44" s="45"/>
    </row>
    <row r="45" spans="1:1">
      <c r="A45" s="45"/>
    </row>
    <row r="46" spans="1:1">
      <c r="A46" s="45"/>
    </row>
    <row r="47" spans="1:1">
      <c r="A47" s="45"/>
    </row>
    <row r="48" spans="1:1">
      <c r="A48" s="45"/>
    </row>
    <row r="49" spans="1:1">
      <c r="A49" s="45"/>
    </row>
    <row r="50" spans="1:1">
      <c r="A50" s="45"/>
    </row>
    <row r="51" spans="1:1">
      <c r="A51" s="45"/>
    </row>
    <row r="52" spans="1:1">
      <c r="A52" s="45"/>
    </row>
    <row r="53" spans="1:1">
      <c r="A53" s="45"/>
    </row>
    <row r="54" spans="1:1">
      <c r="A54" s="45"/>
    </row>
    <row r="55" spans="1:1">
      <c r="A55" s="45"/>
    </row>
    <row r="56" spans="1:1">
      <c r="A56" s="45"/>
    </row>
    <row r="57" spans="1:1">
      <c r="A57" s="45"/>
    </row>
    <row r="58" spans="1:1">
      <c r="A58" s="45"/>
    </row>
    <row r="59" spans="1:1">
      <c r="A59" s="45"/>
    </row>
    <row r="60" spans="1:1">
      <c r="A60" s="45"/>
    </row>
    <row r="61" spans="1:1">
      <c r="A61" s="45"/>
    </row>
    <row r="62" spans="1:1">
      <c r="A62" s="45"/>
    </row>
    <row r="63" spans="1:1">
      <c r="A63" s="45"/>
    </row>
    <row r="64" spans="1:1">
      <c r="A64" s="45"/>
    </row>
    <row r="65" spans="1:1">
      <c r="A65" s="45"/>
    </row>
    <row r="66" spans="1:1">
      <c r="A66" s="45"/>
    </row>
    <row r="67" spans="1:1">
      <c r="A67" s="45"/>
    </row>
    <row r="68" spans="1:1">
      <c r="A68" s="45"/>
    </row>
    <row r="69" spans="1:1">
      <c r="A69" s="45"/>
    </row>
    <row r="70" spans="1:1">
      <c r="A70" s="45"/>
    </row>
    <row r="71" spans="1:1">
      <c r="A71" s="45"/>
    </row>
    <row r="72" spans="1:1">
      <c r="A72" s="45"/>
    </row>
    <row r="73" spans="1:1">
      <c r="A73" s="45"/>
    </row>
    <row r="74" spans="1:1">
      <c r="A74" s="45"/>
    </row>
    <row r="75" spans="1:1">
      <c r="A75" s="45"/>
    </row>
    <row r="76" spans="1:1">
      <c r="A76" s="45"/>
    </row>
    <row r="77" spans="1:1">
      <c r="A77" s="45"/>
    </row>
    <row r="78" spans="1:1">
      <c r="A78" s="45"/>
    </row>
    <row r="79" spans="1:1">
      <c r="A79" s="45"/>
    </row>
    <row r="80" spans="1:1">
      <c r="A80" s="45"/>
    </row>
    <row r="81" spans="1:1">
      <c r="A81" s="45"/>
    </row>
    <row r="82" spans="1:1">
      <c r="A82" s="45"/>
    </row>
    <row r="83" spans="1:1">
      <c r="A83" s="45"/>
    </row>
    <row r="84" spans="1:1">
      <c r="A84" s="45"/>
    </row>
    <row r="85" spans="1:1">
      <c r="A85" s="45"/>
    </row>
    <row r="86" spans="1:1">
      <c r="A86" s="45"/>
    </row>
    <row r="87" spans="1:1">
      <c r="A87" s="45"/>
    </row>
    <row r="88" spans="1:1">
      <c r="A88" s="45"/>
    </row>
    <row r="89" spans="1:1">
      <c r="A89" s="45"/>
    </row>
    <row r="90" spans="1:1">
      <c r="A90" s="45"/>
    </row>
    <row r="91" spans="1:1">
      <c r="A91" s="45"/>
    </row>
    <row r="92" spans="1:1">
      <c r="A92" s="45"/>
    </row>
    <row r="93" spans="1:1">
      <c r="A93" s="45"/>
    </row>
    <row r="94" spans="1:1">
      <c r="A94" s="45"/>
    </row>
    <row r="95" spans="1:1">
      <c r="A95" s="45"/>
    </row>
    <row r="96" spans="1:1">
      <c r="A96" s="45"/>
    </row>
    <row r="97" spans="1:1">
      <c r="A97" s="45"/>
    </row>
    <row r="98" spans="1:1">
      <c r="A98" s="45"/>
    </row>
    <row r="99" spans="1:1">
      <c r="A99" s="45"/>
    </row>
    <row r="100" spans="1:1">
      <c r="A100" s="45"/>
    </row>
    <row r="101" spans="1:1">
      <c r="A101" s="45"/>
    </row>
    <row r="102" spans="1:1">
      <c r="A102" s="45"/>
    </row>
    <row r="103" spans="1:1">
      <c r="A103" s="45"/>
    </row>
    <row r="104" spans="1:1">
      <c r="A104" s="45"/>
    </row>
    <row r="105" spans="1:1">
      <c r="A105" s="45"/>
    </row>
    <row r="106" spans="1:1">
      <c r="A106" s="45"/>
    </row>
    <row r="107" spans="1:1">
      <c r="A107" s="45"/>
    </row>
    <row r="108" spans="1:1">
      <c r="A108" s="45"/>
    </row>
    <row r="109" spans="1:1">
      <c r="A109" s="45"/>
    </row>
    <row r="110" spans="1:1">
      <c r="A110" s="45"/>
    </row>
    <row r="111" spans="1:1">
      <c r="A111" s="45"/>
    </row>
    <row r="112" spans="1:1">
      <c r="A112" s="45"/>
    </row>
    <row r="113" spans="1:1">
      <c r="A113" s="45"/>
    </row>
    <row r="114" spans="1:1">
      <c r="A114" s="45"/>
    </row>
    <row r="115" spans="1:1">
      <c r="A115" s="45"/>
    </row>
    <row r="116" spans="1:1">
      <c r="A116" s="45"/>
    </row>
    <row r="117" spans="1:1">
      <c r="A117" s="45"/>
    </row>
    <row r="118" spans="1:1">
      <c r="A118" s="45"/>
    </row>
    <row r="119" spans="1:1">
      <c r="A119" s="45"/>
    </row>
    <row r="120" spans="1:1">
      <c r="A120" s="45"/>
    </row>
    <row r="121" spans="1:1">
      <c r="A121" s="45"/>
    </row>
    <row r="122" spans="1:1">
      <c r="A122" s="45"/>
    </row>
    <row r="123" spans="1:1">
      <c r="A123" s="45"/>
    </row>
    <row r="124" spans="1:1">
      <c r="A124" s="45"/>
    </row>
    <row r="125" spans="1:1">
      <c r="A125" s="45"/>
    </row>
    <row r="126" spans="1:1">
      <c r="A126" s="45"/>
    </row>
    <row r="127" spans="1:1">
      <c r="A127" s="45"/>
    </row>
    <row r="128" spans="1:1">
      <c r="A128" s="45"/>
    </row>
    <row r="129" spans="1:1">
      <c r="A129" s="45"/>
    </row>
    <row r="130" spans="1:1">
      <c r="A130" s="45"/>
    </row>
    <row r="131" spans="1:1">
      <c r="A131" s="45"/>
    </row>
    <row r="132" spans="1:1">
      <c r="A132" s="45"/>
    </row>
    <row r="133" spans="1:1">
      <c r="A133" s="45"/>
    </row>
    <row r="134" spans="1:1">
      <c r="A134" s="45"/>
    </row>
    <row r="135" spans="1:1">
      <c r="A135" s="45"/>
    </row>
    <row r="136" spans="1:1">
      <c r="A136" s="45"/>
    </row>
    <row r="137" spans="1:1">
      <c r="A137" s="45"/>
    </row>
    <row r="138" spans="1:1">
      <c r="A138" s="45"/>
    </row>
    <row r="139" spans="1:1">
      <c r="A139" s="45"/>
    </row>
    <row r="140" spans="1:1">
      <c r="A140" s="45"/>
    </row>
    <row r="141" spans="1:1">
      <c r="A141" s="45"/>
    </row>
    <row r="142" spans="1:1">
      <c r="A142" s="45"/>
    </row>
    <row r="143" spans="1:1">
      <c r="A143" s="45"/>
    </row>
    <row r="144" spans="1:1">
      <c r="A144" s="45"/>
    </row>
    <row r="145" spans="1:1">
      <c r="A145" s="45"/>
    </row>
    <row r="146" spans="1:1">
      <c r="A146" s="45"/>
    </row>
    <row r="147" spans="1:1">
      <c r="A147" s="45"/>
    </row>
    <row r="148" spans="1:1">
      <c r="A148" s="45"/>
    </row>
    <row r="149" spans="1:1">
      <c r="A149" s="45"/>
    </row>
    <row r="150" spans="1:1">
      <c r="A150" s="45"/>
    </row>
    <row r="151" spans="1:1">
      <c r="A151" s="45"/>
    </row>
    <row r="152" spans="1:1">
      <c r="A152" s="45"/>
    </row>
    <row r="153" spans="1:1">
      <c r="A153" s="45"/>
    </row>
    <row r="154" spans="1:1">
      <c r="A154" s="45"/>
    </row>
    <row r="155" spans="1:1">
      <c r="A155" s="45"/>
    </row>
    <row r="156" spans="1:1">
      <c r="A156" s="45"/>
    </row>
    <row r="157" spans="1:1">
      <c r="A157" s="45"/>
    </row>
    <row r="158" spans="1:1">
      <c r="A158" s="45"/>
    </row>
    <row r="159" spans="1:1">
      <c r="A159" s="45"/>
    </row>
    <row r="160" spans="1:1">
      <c r="A160" s="45"/>
    </row>
    <row r="161" spans="1:1">
      <c r="A161" s="45"/>
    </row>
    <row r="162" spans="1:1">
      <c r="A162" s="45"/>
    </row>
    <row r="163" spans="1:1">
      <c r="A163" s="45"/>
    </row>
    <row r="164" spans="1:1">
      <c r="A164" s="45"/>
    </row>
    <row r="165" spans="1:1">
      <c r="A165" s="45"/>
    </row>
    <row r="166" spans="1:1">
      <c r="A166" s="45"/>
    </row>
    <row r="167" spans="1:1">
      <c r="A167" s="45"/>
    </row>
    <row r="168" spans="1:1">
      <c r="A168" s="45"/>
    </row>
    <row r="169" spans="1:1">
      <c r="A169" s="45"/>
    </row>
    <row r="170" spans="1:1">
      <c r="A170" s="45"/>
    </row>
    <row r="171" spans="1:1">
      <c r="A171" s="45"/>
    </row>
    <row r="172" spans="1:1">
      <c r="A172" s="45"/>
    </row>
    <row r="173" spans="1:1">
      <c r="A173" s="45"/>
    </row>
    <row r="174" spans="1:1">
      <c r="A174" s="45"/>
    </row>
    <row r="175" spans="1:1">
      <c r="A175" s="45"/>
    </row>
    <row r="176" spans="1:1">
      <c r="A176" s="45"/>
    </row>
    <row r="177" spans="1:1">
      <c r="A177" s="45"/>
    </row>
    <row r="178" spans="1:1">
      <c r="A178" s="45"/>
    </row>
    <row r="179" spans="1:1">
      <c r="A179" s="45"/>
    </row>
    <row r="180" spans="1:1">
      <c r="A180" s="45"/>
    </row>
    <row r="181" spans="1:1">
      <c r="A181" s="45"/>
    </row>
    <row r="182" spans="1:1">
      <c r="A182" s="45"/>
    </row>
  </sheetData>
  <mergeCells count="9">
    <mergeCell ref="A19:H19"/>
    <mergeCell ref="F16:G16"/>
    <mergeCell ref="A3:A4"/>
    <mergeCell ref="A1:G1"/>
    <mergeCell ref="B3:B4"/>
    <mergeCell ref="A2:G2"/>
    <mergeCell ref="C3:C4"/>
    <mergeCell ref="D3:G3"/>
    <mergeCell ref="C16:D16"/>
  </mergeCells>
  <phoneticPr fontId="0" type="noConversion"/>
  <pageMargins left="0.78740157480314965" right="0.39370078740157483" top="0.59055118110236227" bottom="0.59055118110236227" header="0.27559055118110237" footer="0.31496062992125984"/>
  <pageSetup paperSize="9" scale="50" firstPageNumber="9" orientation="portrait" useFirstPageNumber="1" r:id="rId1"/>
  <headerFooter alignWithMargins="0"/>
  <ignoredErrors>
    <ignoredError sqref="B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28"/>
  <sheetViews>
    <sheetView view="pageBreakPreview" topLeftCell="A4" zoomScale="75" zoomScaleNormal="75" zoomScaleSheetLayoutView="70" workbookViewId="0">
      <selection activeCell="E11" sqref="E11"/>
    </sheetView>
  </sheetViews>
  <sheetFormatPr defaultColWidth="9.08984375" defaultRowHeight="20.5"/>
  <cols>
    <col min="1" max="1" width="87.36328125" style="64" customWidth="1"/>
    <col min="2" max="2" width="16.54296875" style="64" customWidth="1"/>
    <col min="3" max="3" width="19.6328125" style="64" customWidth="1"/>
    <col min="4" max="4" width="20" style="64" customWidth="1"/>
    <col min="5" max="5" width="19.6328125" style="64" customWidth="1"/>
    <col min="6" max="6" width="39" style="64" customWidth="1"/>
    <col min="7" max="7" width="9.54296875" style="64" customWidth="1"/>
    <col min="8" max="8" width="9.08984375" style="64"/>
    <col min="9" max="9" width="27.08984375" style="64" customWidth="1"/>
    <col min="10" max="16384" width="9.08984375" style="64"/>
  </cols>
  <sheetData>
    <row r="1" spans="1:6" ht="19.5" customHeight="1">
      <c r="A1" s="308" t="s">
        <v>377</v>
      </c>
      <c r="B1" s="308"/>
      <c r="C1" s="308"/>
      <c r="D1" s="308"/>
      <c r="E1" s="308"/>
      <c r="F1" s="308"/>
    </row>
    <row r="2" spans="1:6" ht="24" customHeight="1"/>
    <row r="3" spans="1:6" ht="36" customHeight="1">
      <c r="A3" s="309" t="s">
        <v>286</v>
      </c>
      <c r="B3" s="309" t="s">
        <v>0</v>
      </c>
      <c r="C3" s="309" t="s">
        <v>101</v>
      </c>
      <c r="D3" s="303" t="s">
        <v>355</v>
      </c>
      <c r="E3" s="311" t="s">
        <v>353</v>
      </c>
      <c r="F3" s="309" t="s">
        <v>323</v>
      </c>
    </row>
    <row r="4" spans="1:6" ht="36" customHeight="1">
      <c r="A4" s="310"/>
      <c r="B4" s="310"/>
      <c r="C4" s="310"/>
      <c r="D4" s="303"/>
      <c r="E4" s="312"/>
      <c r="F4" s="310"/>
    </row>
    <row r="5" spans="1:6" ht="20.25" customHeight="1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5">
        <v>6</v>
      </c>
    </row>
    <row r="6" spans="1:6">
      <c r="A6" s="305" t="s">
        <v>190</v>
      </c>
      <c r="B6" s="306"/>
      <c r="C6" s="306"/>
      <c r="D6" s="306"/>
      <c r="E6" s="306"/>
      <c r="F6" s="307"/>
    </row>
    <row r="7" spans="1:6" ht="63.75" customHeight="1">
      <c r="A7" s="41" t="s">
        <v>349</v>
      </c>
      <c r="B7" s="37">
        <v>5000</v>
      </c>
      <c r="C7" s="66" t="s">
        <v>340</v>
      </c>
      <c r="D7" s="202">
        <v>0</v>
      </c>
      <c r="E7" s="202">
        <v>0</v>
      </c>
      <c r="F7" s="68"/>
    </row>
    <row r="8" spans="1:6" ht="63.75" customHeight="1">
      <c r="A8" s="41" t="s">
        <v>350</v>
      </c>
      <c r="B8" s="37">
        <v>5010</v>
      </c>
      <c r="C8" s="66" t="s">
        <v>340</v>
      </c>
      <c r="D8" s="202">
        <v>0</v>
      </c>
      <c r="E8" s="67">
        <v>0</v>
      </c>
      <c r="F8" s="68"/>
    </row>
    <row r="9" spans="1:6" ht="60.75" customHeight="1">
      <c r="A9" s="69" t="s">
        <v>487</v>
      </c>
      <c r="B9" s="37">
        <v>5020</v>
      </c>
      <c r="C9" s="66" t="s">
        <v>340</v>
      </c>
      <c r="D9" s="202">
        <v>-0.08</v>
      </c>
      <c r="E9" s="202">
        <f>'1. Фін результат'!E113/'фінплан - зведені показники'!E70</f>
        <v>5.751129789010103E-2</v>
      </c>
      <c r="F9" s="68" t="s">
        <v>341</v>
      </c>
    </row>
    <row r="10" spans="1:6" ht="63.75" customHeight="1">
      <c r="A10" s="69" t="s">
        <v>488</v>
      </c>
      <c r="B10" s="37">
        <v>5030</v>
      </c>
      <c r="C10" s="66" t="s">
        <v>340</v>
      </c>
      <c r="D10" s="67">
        <v>19.239999999999998</v>
      </c>
      <c r="E10" s="67">
        <f>'фінплан - зведені показники'!E44/'фінплан - зведені показники'!E76</f>
        <v>1.5668353888928495</v>
      </c>
      <c r="F10" s="68"/>
    </row>
    <row r="11" spans="1:6" ht="68.25" customHeight="1">
      <c r="A11" s="69" t="s">
        <v>489</v>
      </c>
      <c r="B11" s="37">
        <v>5040</v>
      </c>
      <c r="C11" s="66" t="s">
        <v>102</v>
      </c>
      <c r="D11" s="67">
        <v>0</v>
      </c>
      <c r="E11" s="67">
        <v>0</v>
      </c>
      <c r="F11" s="68" t="s">
        <v>342</v>
      </c>
    </row>
    <row r="12" spans="1:6" ht="42.75" customHeight="1">
      <c r="A12" s="305" t="s">
        <v>192</v>
      </c>
      <c r="B12" s="306"/>
      <c r="C12" s="306"/>
      <c r="D12" s="306"/>
      <c r="E12" s="306"/>
      <c r="F12" s="307"/>
    </row>
    <row r="13" spans="1:6" ht="82.5" customHeight="1">
      <c r="A13" s="68" t="s">
        <v>334</v>
      </c>
      <c r="B13" s="37">
        <v>5100</v>
      </c>
      <c r="C13" s="66"/>
      <c r="D13" s="228">
        <v>-65.2</v>
      </c>
      <c r="E13" s="228">
        <f>('фінплан - зведені показники'!E71+'фінплан - зведені показники'!E72)/'фінплан - зведені показники'!E38</f>
        <v>-132.89675090252709</v>
      </c>
      <c r="F13" s="68"/>
    </row>
    <row r="14" spans="1:6" ht="128.25" customHeight="1">
      <c r="A14" s="68" t="s">
        <v>330</v>
      </c>
      <c r="B14" s="37">
        <v>5110</v>
      </c>
      <c r="C14" s="66" t="s">
        <v>177</v>
      </c>
      <c r="D14" s="204">
        <v>0</v>
      </c>
      <c r="E14" s="204">
        <f>'фінплан - зведені показники'!E76/('фінплан - зведені показники'!E71+'фінплан - зведені показники'!E72)</f>
        <v>3.8104008431941408E-2</v>
      </c>
      <c r="F14" s="68" t="s">
        <v>343</v>
      </c>
    </row>
    <row r="15" spans="1:6" ht="171.75" customHeight="1">
      <c r="A15" s="68" t="s">
        <v>331</v>
      </c>
      <c r="B15" s="37">
        <v>5120</v>
      </c>
      <c r="C15" s="66" t="s">
        <v>177</v>
      </c>
      <c r="D15" s="228">
        <v>2737.8</v>
      </c>
      <c r="E15" s="228">
        <f>'фінплан - зведені показники'!E68/'фінплан - зведені показники'!E72</f>
        <v>39.784673445853862</v>
      </c>
      <c r="F15" s="68" t="s">
        <v>345</v>
      </c>
    </row>
    <row r="16" spans="1:6" ht="36.75" customHeight="1">
      <c r="A16" s="305" t="s">
        <v>191</v>
      </c>
      <c r="B16" s="306"/>
      <c r="C16" s="306"/>
      <c r="D16" s="306"/>
      <c r="E16" s="306"/>
      <c r="F16" s="307"/>
    </row>
    <row r="17" spans="1:9" ht="48" customHeight="1">
      <c r="A17" s="68" t="s">
        <v>332</v>
      </c>
      <c r="B17" s="37">
        <v>5200</v>
      </c>
      <c r="C17" s="66"/>
      <c r="D17" s="67">
        <v>0.3</v>
      </c>
      <c r="E17" s="67">
        <f>'4. Кап. інвестиції'!E6/'1. Фін результат'!E136</f>
        <v>0</v>
      </c>
      <c r="F17" s="68"/>
    </row>
    <row r="18" spans="1:9" ht="81" customHeight="1">
      <c r="A18" s="68" t="s">
        <v>362</v>
      </c>
      <c r="B18" s="37">
        <v>5210</v>
      </c>
      <c r="C18" s="66"/>
      <c r="D18" s="67">
        <v>0</v>
      </c>
      <c r="E18" s="67">
        <v>0</v>
      </c>
      <c r="F18" s="68"/>
    </row>
    <row r="19" spans="1:9" ht="65.25" customHeight="1">
      <c r="A19" s="68" t="s">
        <v>351</v>
      </c>
      <c r="B19" s="37">
        <v>5220</v>
      </c>
      <c r="C19" s="66" t="s">
        <v>340</v>
      </c>
      <c r="D19" s="67">
        <v>0.7</v>
      </c>
      <c r="E19" s="67">
        <f>378.8/466</f>
        <v>0.81287553648068667</v>
      </c>
      <c r="F19" s="68" t="s">
        <v>344</v>
      </c>
    </row>
    <row r="20" spans="1:9" ht="35.25" customHeight="1">
      <c r="A20" s="305" t="s">
        <v>333</v>
      </c>
      <c r="B20" s="306"/>
      <c r="C20" s="306"/>
      <c r="D20" s="306"/>
      <c r="E20" s="306"/>
      <c r="F20" s="307"/>
    </row>
    <row r="21" spans="1:9" ht="110.25" customHeight="1">
      <c r="A21" s="69" t="s">
        <v>352</v>
      </c>
      <c r="B21" s="37">
        <v>5300</v>
      </c>
      <c r="C21" s="66"/>
      <c r="D21" s="67">
        <v>0</v>
      </c>
      <c r="E21" s="67">
        <v>0</v>
      </c>
      <c r="F21" s="70"/>
    </row>
    <row r="23" spans="1:9" s="27" customFormat="1" ht="20.149999999999999" customHeight="1">
      <c r="A23" s="172" t="s">
        <v>485</v>
      </c>
      <c r="B23" s="170"/>
      <c r="F23" s="49" t="s">
        <v>451</v>
      </c>
    </row>
    <row r="24" spans="1:9" s="44" customFormat="1" ht="20.149999999999999" customHeight="1">
      <c r="A24" s="34" t="s">
        <v>394</v>
      </c>
      <c r="B24" s="268" t="s">
        <v>79</v>
      </c>
      <c r="C24" s="268"/>
      <c r="D24" s="268"/>
      <c r="E24" s="268" t="s">
        <v>327</v>
      </c>
      <c r="F24" s="268"/>
      <c r="G24" s="27"/>
    </row>
    <row r="26" spans="1:9" ht="53.25" customHeight="1">
      <c r="I26" s="24"/>
    </row>
    <row r="27" spans="1:9" s="145" customFormat="1" ht="102" hidden="1" customHeight="1">
      <c r="A27" s="299" t="s">
        <v>387</v>
      </c>
      <c r="B27" s="299"/>
      <c r="C27" s="299"/>
      <c r="D27" s="299"/>
      <c r="E27" s="299"/>
      <c r="F27" s="299"/>
      <c r="G27" s="299"/>
      <c r="H27" s="299"/>
    </row>
    <row r="28" spans="1:9" s="44" customFormat="1">
      <c r="A28" s="34"/>
      <c r="B28" s="27"/>
      <c r="C28" s="268"/>
      <c r="D28" s="268"/>
      <c r="E28" s="27"/>
      <c r="F28" s="31"/>
    </row>
  </sheetData>
  <mergeCells count="15">
    <mergeCell ref="C28:D28"/>
    <mergeCell ref="A16:F16"/>
    <mergeCell ref="B24:D24"/>
    <mergeCell ref="E24:F24"/>
    <mergeCell ref="A20:F20"/>
    <mergeCell ref="A27:H27"/>
    <mergeCell ref="A6:F6"/>
    <mergeCell ref="A12:F12"/>
    <mergeCell ref="A1:F1"/>
    <mergeCell ref="A3:A4"/>
    <mergeCell ref="B3:B4"/>
    <mergeCell ref="C3:C4"/>
    <mergeCell ref="F3:F4"/>
    <mergeCell ref="D3:D4"/>
    <mergeCell ref="E3:E4"/>
  </mergeCells>
  <phoneticPr fontId="3" type="noConversion"/>
  <pageMargins left="0.78740157480314965" right="0.39370078740157483" top="0.59055118110236227" bottom="0.59055118110236227" header="0.11811023622047245" footer="0.31496062992125984"/>
  <pageSetup paperSize="9" scale="4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O93"/>
  <sheetViews>
    <sheetView view="pageBreakPreview" topLeftCell="A3" zoomScale="75" zoomScaleNormal="75" zoomScaleSheetLayoutView="75" workbookViewId="0">
      <selection activeCell="D15" sqref="D15:E15"/>
    </sheetView>
  </sheetViews>
  <sheetFormatPr defaultColWidth="9.08984375" defaultRowHeight="20.5" outlineLevelRow="1"/>
  <cols>
    <col min="1" max="1" width="44.90625" style="44" customWidth="1"/>
    <col min="2" max="2" width="13.54296875" style="31" customWidth="1"/>
    <col min="3" max="3" width="18.54296875" style="44" customWidth="1"/>
    <col min="4" max="4" width="16.08984375" style="44" customWidth="1"/>
    <col min="5" max="5" width="15.453125" style="44" customWidth="1"/>
    <col min="6" max="6" width="16.54296875" style="44" customWidth="1"/>
    <col min="7" max="7" width="15.36328125" style="44" customWidth="1"/>
    <col min="8" max="8" width="16.54296875" style="44" customWidth="1"/>
    <col min="9" max="9" width="16.08984375" style="44" customWidth="1"/>
    <col min="10" max="10" width="16.453125" style="44" customWidth="1"/>
    <col min="11" max="11" width="16.54296875" style="44" customWidth="1"/>
    <col min="12" max="12" width="16.90625" style="44" customWidth="1"/>
    <col min="13" max="15" width="16.6328125" style="44" customWidth="1"/>
    <col min="16" max="16384" width="9.08984375" style="44"/>
  </cols>
  <sheetData>
    <row r="1" spans="1:15" ht="18.75" hidden="1" customHeight="1" outlineLevel="1">
      <c r="N1" s="313" t="s">
        <v>241</v>
      </c>
      <c r="O1" s="313"/>
    </row>
    <row r="2" spans="1:15" hidden="1" outlineLevel="1">
      <c r="N2" s="313" t="s">
        <v>260</v>
      </c>
      <c r="O2" s="313"/>
    </row>
    <row r="3" spans="1:15" collapsed="1">
      <c r="A3" s="314" t="s">
        <v>570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</row>
    <row r="4" spans="1:15" ht="3.75" customHeight="1">
      <c r="A4" s="314"/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</row>
    <row r="5" spans="1:15">
      <c r="A5" s="268" t="s">
        <v>473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</row>
    <row r="6" spans="1:15" ht="14.25" customHeight="1">
      <c r="A6" s="268" t="s">
        <v>135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</row>
    <row r="7" spans="1:15" ht="24.9" customHeight="1">
      <c r="A7" s="302" t="s">
        <v>378</v>
      </c>
      <c r="B7" s="302"/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</row>
    <row r="8" spans="1:15" ht="9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5" ht="124.5" customHeight="1">
      <c r="A9" s="315" t="s">
        <v>470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316"/>
    </row>
    <row r="10" spans="1:15" ht="12.75" customHeight="1">
      <c r="B10" s="44"/>
    </row>
    <row r="11" spans="1:15" s="27" customFormat="1" ht="40.5" customHeight="1">
      <c r="A11" s="37" t="s">
        <v>286</v>
      </c>
      <c r="B11" s="303" t="s">
        <v>137</v>
      </c>
      <c r="C11" s="303"/>
      <c r="D11" s="303" t="s">
        <v>31</v>
      </c>
      <c r="E11" s="303"/>
      <c r="F11" s="303" t="s">
        <v>324</v>
      </c>
      <c r="G11" s="303"/>
      <c r="H11" s="303" t="s">
        <v>325</v>
      </c>
      <c r="I11" s="303"/>
      <c r="J11" s="303" t="s">
        <v>326</v>
      </c>
      <c r="K11" s="303"/>
      <c r="L11" s="303" t="s">
        <v>292</v>
      </c>
      <c r="M11" s="303"/>
      <c r="N11" s="303" t="s">
        <v>293</v>
      </c>
      <c r="O11" s="303"/>
    </row>
    <row r="12" spans="1:15" s="27" customFormat="1" ht="17.25" customHeight="1">
      <c r="A12" s="37">
        <v>1</v>
      </c>
      <c r="B12" s="328">
        <v>2</v>
      </c>
      <c r="C12" s="329"/>
      <c r="D12" s="328">
        <v>3</v>
      </c>
      <c r="E12" s="329"/>
      <c r="F12" s="328">
        <v>4</v>
      </c>
      <c r="G12" s="329"/>
      <c r="H12" s="328">
        <v>5</v>
      </c>
      <c r="I12" s="329"/>
      <c r="J12" s="328">
        <v>6</v>
      </c>
      <c r="K12" s="329"/>
      <c r="L12" s="328">
        <v>7</v>
      </c>
      <c r="M12" s="329"/>
      <c r="N12" s="303">
        <v>8</v>
      </c>
      <c r="O12" s="303"/>
    </row>
    <row r="13" spans="1:15" s="27" customFormat="1" ht="39.65" customHeight="1">
      <c r="A13" s="358" t="s">
        <v>136</v>
      </c>
      <c r="B13" s="359"/>
      <c r="C13" s="359"/>
      <c r="D13" s="359"/>
      <c r="E13" s="359"/>
      <c r="F13" s="359"/>
      <c r="G13" s="359"/>
      <c r="H13" s="359"/>
      <c r="I13" s="359"/>
      <c r="J13" s="359"/>
      <c r="K13" s="359"/>
      <c r="L13" s="359"/>
      <c r="M13" s="359"/>
      <c r="N13" s="359"/>
      <c r="O13" s="360"/>
    </row>
    <row r="14" spans="1:15" s="27" customFormat="1" ht="20.149999999999999" customHeight="1">
      <c r="A14" s="41" t="s">
        <v>294</v>
      </c>
      <c r="B14" s="303">
        <v>8</v>
      </c>
      <c r="C14" s="303"/>
      <c r="D14" s="352">
        <v>6</v>
      </c>
      <c r="E14" s="352"/>
      <c r="F14" s="352">
        <v>8</v>
      </c>
      <c r="G14" s="352"/>
      <c r="H14" s="352">
        <f>F14</f>
        <v>8</v>
      </c>
      <c r="I14" s="352"/>
      <c r="J14" s="352">
        <v>6</v>
      </c>
      <c r="K14" s="352"/>
      <c r="L14" s="352">
        <f>J14-H14</f>
        <v>-2</v>
      </c>
      <c r="M14" s="352"/>
      <c r="N14" s="357">
        <f>J14*100/H14</f>
        <v>75</v>
      </c>
      <c r="O14" s="357"/>
    </row>
    <row r="15" spans="1:15" s="27" customFormat="1" ht="20.149999999999999" customHeight="1">
      <c r="A15" s="41" t="s">
        <v>295</v>
      </c>
      <c r="B15" s="303">
        <v>15</v>
      </c>
      <c r="C15" s="303"/>
      <c r="D15" s="352">
        <v>9</v>
      </c>
      <c r="E15" s="352"/>
      <c r="F15" s="352">
        <v>15</v>
      </c>
      <c r="G15" s="352"/>
      <c r="H15" s="352">
        <f>F15</f>
        <v>15</v>
      </c>
      <c r="I15" s="352"/>
      <c r="J15" s="352">
        <v>10</v>
      </c>
      <c r="K15" s="352"/>
      <c r="L15" s="352">
        <f>J15-H15</f>
        <v>-5</v>
      </c>
      <c r="M15" s="352"/>
      <c r="N15" s="357">
        <f>J15*100/H15</f>
        <v>66.666666666666671</v>
      </c>
      <c r="O15" s="357"/>
    </row>
    <row r="16" spans="1:15" s="27" customFormat="1" ht="20.149999999999999" customHeight="1">
      <c r="A16" s="41" t="s">
        <v>296</v>
      </c>
      <c r="B16" s="303">
        <v>17</v>
      </c>
      <c r="C16" s="303"/>
      <c r="D16" s="352">
        <v>0</v>
      </c>
      <c r="E16" s="352"/>
      <c r="F16" s="352">
        <v>17</v>
      </c>
      <c r="G16" s="352"/>
      <c r="H16" s="352">
        <f>F16</f>
        <v>17</v>
      </c>
      <c r="I16" s="352"/>
      <c r="J16" s="352">
        <v>0</v>
      </c>
      <c r="K16" s="352"/>
      <c r="L16" s="352"/>
      <c r="M16" s="352"/>
      <c r="N16" s="357"/>
      <c r="O16" s="357"/>
    </row>
    <row r="17" spans="1:15" s="27" customFormat="1" ht="20.149999999999999" customHeight="1">
      <c r="A17" s="41" t="s">
        <v>297</v>
      </c>
      <c r="B17" s="303"/>
      <c r="C17" s="303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357"/>
      <c r="O17" s="357"/>
    </row>
    <row r="18" spans="1:15" s="27" customFormat="1" ht="20.149999999999999" customHeight="1">
      <c r="A18" s="41" t="s">
        <v>298</v>
      </c>
      <c r="B18" s="303"/>
      <c r="C18" s="303"/>
      <c r="D18" s="352"/>
      <c r="E18" s="352"/>
      <c r="F18" s="352"/>
      <c r="G18" s="352"/>
      <c r="H18" s="352"/>
      <c r="I18" s="352"/>
      <c r="J18" s="352"/>
      <c r="K18" s="352"/>
      <c r="L18" s="352"/>
      <c r="M18" s="352"/>
      <c r="N18" s="357"/>
      <c r="O18" s="357"/>
    </row>
    <row r="19" spans="1:15" s="27" customFormat="1" ht="20.149999999999999" customHeight="1">
      <c r="A19" s="41" t="s">
        <v>299</v>
      </c>
      <c r="B19" s="303"/>
      <c r="C19" s="303"/>
      <c r="D19" s="352"/>
      <c r="E19" s="352"/>
      <c r="F19" s="352"/>
      <c r="G19" s="352"/>
      <c r="H19" s="352"/>
      <c r="I19" s="352"/>
      <c r="J19" s="352"/>
      <c r="K19" s="352"/>
      <c r="L19" s="352"/>
      <c r="M19" s="352"/>
      <c r="N19" s="357"/>
      <c r="O19" s="357"/>
    </row>
    <row r="20" spans="1:15" s="27" customFormat="1" ht="42" customHeight="1">
      <c r="A20" s="358" t="s">
        <v>364</v>
      </c>
      <c r="B20" s="359"/>
      <c r="C20" s="359"/>
      <c r="D20" s="359"/>
      <c r="E20" s="359"/>
      <c r="F20" s="359"/>
      <c r="G20" s="359"/>
      <c r="H20" s="359"/>
      <c r="I20" s="359"/>
      <c r="J20" s="359"/>
      <c r="K20" s="359"/>
      <c r="L20" s="359"/>
      <c r="M20" s="359"/>
      <c r="N20" s="359"/>
      <c r="O20" s="360"/>
    </row>
    <row r="21" spans="1:15" s="27" customFormat="1" ht="20.149999999999999" customHeight="1">
      <c r="A21" s="221" t="s">
        <v>301</v>
      </c>
      <c r="B21" s="303">
        <v>191</v>
      </c>
      <c r="C21" s="303"/>
      <c r="D21" s="352">
        <v>378</v>
      </c>
      <c r="E21" s="352"/>
      <c r="F21" s="344">
        <v>219</v>
      </c>
      <c r="G21" s="345"/>
      <c r="H21" s="352">
        <v>109</v>
      </c>
      <c r="I21" s="352"/>
      <c r="J21" s="344">
        <v>180</v>
      </c>
      <c r="K21" s="345"/>
      <c r="L21" s="352">
        <f>J21-H21</f>
        <v>71</v>
      </c>
      <c r="M21" s="352"/>
      <c r="N21" s="357">
        <f>J21*100/H21</f>
        <v>165.13761467889907</v>
      </c>
      <c r="O21" s="357"/>
    </row>
    <row r="22" spans="1:15" s="27" customFormat="1" ht="40.5" customHeight="1">
      <c r="A22" s="221" t="s">
        <v>300</v>
      </c>
      <c r="B22" s="303">
        <v>3030</v>
      </c>
      <c r="C22" s="303"/>
      <c r="D22" s="352">
        <v>2671</v>
      </c>
      <c r="E22" s="352"/>
      <c r="F22" s="344">
        <v>3879</v>
      </c>
      <c r="G22" s="345"/>
      <c r="H22" s="352">
        <v>1940</v>
      </c>
      <c r="I22" s="352"/>
      <c r="J22" s="344">
        <v>1609</v>
      </c>
      <c r="K22" s="345"/>
      <c r="L22" s="352">
        <f>J22-H22</f>
        <v>-331</v>
      </c>
      <c r="M22" s="352"/>
      <c r="N22" s="357">
        <f>J22*100/H22</f>
        <v>82.9381443298969</v>
      </c>
      <c r="O22" s="357"/>
    </row>
    <row r="23" spans="1:15" s="27" customFormat="1" ht="20.149999999999999" customHeight="1">
      <c r="A23" s="221" t="s">
        <v>302</v>
      </c>
      <c r="B23" s="303">
        <v>127</v>
      </c>
      <c r="C23" s="303"/>
      <c r="D23" s="352">
        <v>0</v>
      </c>
      <c r="E23" s="352"/>
      <c r="F23" s="344">
        <v>169</v>
      </c>
      <c r="G23" s="345"/>
      <c r="H23" s="352">
        <v>84</v>
      </c>
      <c r="I23" s="352"/>
      <c r="J23" s="344"/>
      <c r="K23" s="345"/>
      <c r="L23" s="352">
        <f>J23-H23</f>
        <v>-84</v>
      </c>
      <c r="M23" s="352"/>
      <c r="N23" s="357">
        <f>J23*100/H23</f>
        <v>0</v>
      </c>
      <c r="O23" s="357"/>
    </row>
    <row r="24" spans="1:15" s="27" customFormat="1" ht="45" customHeight="1">
      <c r="A24" s="358" t="s">
        <v>494</v>
      </c>
      <c r="B24" s="359"/>
      <c r="C24" s="359"/>
      <c r="D24" s="359"/>
      <c r="E24" s="359"/>
      <c r="F24" s="359"/>
      <c r="G24" s="359"/>
      <c r="H24" s="359"/>
      <c r="I24" s="359"/>
      <c r="J24" s="359"/>
      <c r="K24" s="359"/>
      <c r="L24" s="359"/>
      <c r="M24" s="359"/>
      <c r="N24" s="359"/>
      <c r="O24" s="360"/>
    </row>
    <row r="25" spans="1:15" s="27" customFormat="1" ht="20.149999999999999" customHeight="1">
      <c r="A25" s="221" t="s">
        <v>301</v>
      </c>
      <c r="B25" s="303">
        <v>233</v>
      </c>
      <c r="C25" s="303"/>
      <c r="D25" s="303">
        <v>461</v>
      </c>
      <c r="E25" s="303"/>
      <c r="F25" s="352">
        <v>267</v>
      </c>
      <c r="G25" s="352"/>
      <c r="H25" s="352">
        <v>133</v>
      </c>
      <c r="I25" s="352"/>
      <c r="J25" s="352">
        <v>220</v>
      </c>
      <c r="K25" s="352"/>
      <c r="L25" s="352">
        <f>J25-H25</f>
        <v>87</v>
      </c>
      <c r="M25" s="352"/>
      <c r="N25" s="357">
        <f>J25*100/H25</f>
        <v>165.41353383458647</v>
      </c>
      <c r="O25" s="357"/>
    </row>
    <row r="26" spans="1:15" s="27" customFormat="1" ht="42.75" customHeight="1">
      <c r="A26" s="221" t="s">
        <v>300</v>
      </c>
      <c r="B26" s="303">
        <v>3688</v>
      </c>
      <c r="C26" s="303"/>
      <c r="D26" s="303">
        <v>3240</v>
      </c>
      <c r="E26" s="303"/>
      <c r="F26" s="352">
        <v>4721</v>
      </c>
      <c r="G26" s="352"/>
      <c r="H26" s="352">
        <v>2362</v>
      </c>
      <c r="I26" s="352"/>
      <c r="J26" s="352">
        <v>1948</v>
      </c>
      <c r="K26" s="352"/>
      <c r="L26" s="352">
        <f>J26-H26</f>
        <v>-414</v>
      </c>
      <c r="M26" s="352"/>
      <c r="N26" s="357">
        <f>J26*100/H26</f>
        <v>82.47248094834886</v>
      </c>
      <c r="O26" s="357"/>
    </row>
    <row r="27" spans="1:15" s="27" customFormat="1" ht="20.149999999999999" customHeight="1">
      <c r="A27" s="221" t="s">
        <v>302</v>
      </c>
      <c r="B27" s="303">
        <v>155</v>
      </c>
      <c r="C27" s="303"/>
      <c r="D27" s="303">
        <v>0</v>
      </c>
      <c r="E27" s="303"/>
      <c r="F27" s="352">
        <v>206</v>
      </c>
      <c r="G27" s="352"/>
      <c r="H27" s="352">
        <v>102</v>
      </c>
      <c r="I27" s="352"/>
      <c r="J27" s="352"/>
      <c r="K27" s="352"/>
      <c r="L27" s="352">
        <f>J27-H27</f>
        <v>-102</v>
      </c>
      <c r="M27" s="352"/>
      <c r="N27" s="357">
        <f>J27*100/H27</f>
        <v>0</v>
      </c>
      <c r="O27" s="357"/>
    </row>
    <row r="28" spans="1:15" s="27" customFormat="1" ht="67.5" customHeight="1">
      <c r="A28" s="358" t="s">
        <v>303</v>
      </c>
      <c r="B28" s="359"/>
      <c r="C28" s="359"/>
      <c r="D28" s="359"/>
      <c r="E28" s="359"/>
      <c r="F28" s="359"/>
      <c r="G28" s="359"/>
      <c r="H28" s="359"/>
      <c r="I28" s="359"/>
      <c r="J28" s="359"/>
      <c r="K28" s="359"/>
      <c r="L28" s="359"/>
      <c r="M28" s="359"/>
      <c r="N28" s="359"/>
      <c r="O28" s="360"/>
    </row>
    <row r="29" spans="1:15" s="27" customFormat="1" ht="20.149999999999999" customHeight="1">
      <c r="A29" s="41" t="s">
        <v>301</v>
      </c>
      <c r="B29" s="303">
        <v>15895</v>
      </c>
      <c r="C29" s="303"/>
      <c r="D29" s="352">
        <v>14178</v>
      </c>
      <c r="E29" s="352"/>
      <c r="F29" s="352">
        <v>18248</v>
      </c>
      <c r="G29" s="352"/>
      <c r="H29" s="344">
        <v>18248</v>
      </c>
      <c r="I29" s="345"/>
      <c r="J29" s="352">
        <v>17271</v>
      </c>
      <c r="K29" s="352"/>
      <c r="L29" s="352">
        <f>J29-H29</f>
        <v>-977</v>
      </c>
      <c r="M29" s="352"/>
      <c r="N29" s="357">
        <f>J29*100/H29</f>
        <v>94.645988601490572</v>
      </c>
      <c r="O29" s="357"/>
    </row>
    <row r="30" spans="1:15" s="27" customFormat="1" ht="45" customHeight="1">
      <c r="A30" s="41" t="s">
        <v>300</v>
      </c>
      <c r="B30" s="303">
        <v>4552</v>
      </c>
      <c r="C30" s="303"/>
      <c r="D30" s="352">
        <v>5711</v>
      </c>
      <c r="E30" s="352"/>
      <c r="F30" s="352">
        <v>5824</v>
      </c>
      <c r="G30" s="352"/>
      <c r="H30" s="344">
        <v>5824</v>
      </c>
      <c r="I30" s="345"/>
      <c r="J30" s="352">
        <v>9057</v>
      </c>
      <c r="K30" s="352"/>
      <c r="L30" s="352">
        <f>J30-H30</f>
        <v>3233</v>
      </c>
      <c r="M30" s="352"/>
      <c r="N30" s="357">
        <f>J30*100/H30</f>
        <v>155.51167582417582</v>
      </c>
      <c r="O30" s="357"/>
    </row>
    <row r="31" spans="1:15" s="27" customFormat="1" ht="20.149999999999999" customHeight="1">
      <c r="A31" s="41" t="s">
        <v>302</v>
      </c>
      <c r="B31" s="303">
        <v>3542</v>
      </c>
      <c r="C31" s="303"/>
      <c r="D31" s="352">
        <v>0</v>
      </c>
      <c r="E31" s="352"/>
      <c r="F31" s="352">
        <v>4688</v>
      </c>
      <c r="G31" s="352"/>
      <c r="H31" s="344">
        <v>4688</v>
      </c>
      <c r="I31" s="345"/>
      <c r="J31" s="352">
        <f>J23/3/1.5*1000</f>
        <v>0</v>
      </c>
      <c r="K31" s="352"/>
      <c r="L31" s="352">
        <f>J31-H31</f>
        <v>-4688</v>
      </c>
      <c r="M31" s="352"/>
      <c r="N31" s="357">
        <f>J31*100/H31</f>
        <v>0</v>
      </c>
      <c r="O31" s="357"/>
    </row>
    <row r="32" spans="1:15" s="27" customFormat="1" ht="33" customHeight="1">
      <c r="A32" s="358" t="s">
        <v>304</v>
      </c>
      <c r="B32" s="359"/>
      <c r="C32" s="359"/>
      <c r="D32" s="359"/>
      <c r="E32" s="359"/>
      <c r="F32" s="359"/>
      <c r="G32" s="359"/>
      <c r="H32" s="359"/>
      <c r="I32" s="359"/>
      <c r="J32" s="359"/>
      <c r="K32" s="359"/>
      <c r="L32" s="359"/>
      <c r="M32" s="359"/>
      <c r="N32" s="359"/>
      <c r="O32" s="360"/>
    </row>
    <row r="33" spans="1:15" s="27" customFormat="1" ht="20.149999999999999" customHeight="1">
      <c r="A33" s="41" t="s">
        <v>301</v>
      </c>
      <c r="B33" s="303">
        <f>B29</f>
        <v>15895</v>
      </c>
      <c r="C33" s="303"/>
      <c r="D33" s="303">
        <v>31500</v>
      </c>
      <c r="E33" s="303"/>
      <c r="F33" s="352">
        <v>18248</v>
      </c>
      <c r="G33" s="352"/>
      <c r="H33" s="352">
        <f>H29</f>
        <v>18248</v>
      </c>
      <c r="I33" s="352"/>
      <c r="J33" s="352">
        <v>30000</v>
      </c>
      <c r="K33" s="352"/>
      <c r="L33" s="352">
        <f>J33-H33</f>
        <v>11752</v>
      </c>
      <c r="M33" s="352"/>
      <c r="N33" s="357">
        <f>J33*100/H33</f>
        <v>164.40157825515124</v>
      </c>
      <c r="O33" s="357"/>
    </row>
    <row r="34" spans="1:15" s="27" customFormat="1" ht="39.65" customHeight="1">
      <c r="A34" s="41" t="s">
        <v>300</v>
      </c>
      <c r="B34" s="303">
        <v>6827</v>
      </c>
      <c r="C34" s="303"/>
      <c r="D34" s="303">
        <v>15899</v>
      </c>
      <c r="E34" s="303"/>
      <c r="F34" s="352">
        <v>8736</v>
      </c>
      <c r="G34" s="352"/>
      <c r="H34" s="352">
        <v>8736</v>
      </c>
      <c r="I34" s="352"/>
      <c r="J34" s="352">
        <v>17877</v>
      </c>
      <c r="K34" s="352"/>
      <c r="L34" s="352">
        <f>J34-H34</f>
        <v>9141</v>
      </c>
      <c r="M34" s="352"/>
      <c r="N34" s="357">
        <f>J34*100/H34</f>
        <v>204.63598901098902</v>
      </c>
      <c r="O34" s="357"/>
    </row>
    <row r="35" spans="1:15" s="27" customFormat="1" ht="20.149999999999999" customHeight="1">
      <c r="A35" s="41" t="s">
        <v>302</v>
      </c>
      <c r="B35" s="303">
        <v>5313</v>
      </c>
      <c r="C35" s="303"/>
      <c r="D35" s="303">
        <v>0</v>
      </c>
      <c r="E35" s="303"/>
      <c r="F35" s="352">
        <v>7031</v>
      </c>
      <c r="G35" s="352"/>
      <c r="H35" s="352">
        <v>7031</v>
      </c>
      <c r="I35" s="352"/>
      <c r="J35" s="352">
        <f>J27/3/1.5*1000</f>
        <v>0</v>
      </c>
      <c r="K35" s="352"/>
      <c r="L35" s="352">
        <f>J35-H35</f>
        <v>-7031</v>
      </c>
      <c r="M35" s="352"/>
      <c r="N35" s="357">
        <f>J35*100/H35</f>
        <v>0</v>
      </c>
      <c r="O35" s="357"/>
    </row>
    <row r="36" spans="1:15" s="27" customFormat="1" ht="7.5" customHeight="1">
      <c r="A36" s="30"/>
      <c r="B36" s="30"/>
      <c r="C36" s="30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63"/>
      <c r="O36" s="63"/>
    </row>
    <row r="37" spans="1:15" ht="22.5" customHeight="1">
      <c r="A37" s="320" t="s">
        <v>347</v>
      </c>
      <c r="B37" s="320"/>
      <c r="C37" s="320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</row>
    <row r="38" spans="1:15" ht="11.25" customHeight="1">
      <c r="A38" s="72"/>
      <c r="B38" s="72"/>
      <c r="C38" s="72"/>
      <c r="D38" s="72"/>
      <c r="E38" s="72"/>
      <c r="F38" s="72"/>
      <c r="G38" s="72"/>
      <c r="H38" s="72"/>
      <c r="I38" s="72"/>
    </row>
    <row r="39" spans="1:15" ht="30.75" customHeight="1">
      <c r="A39" s="327" t="s">
        <v>370</v>
      </c>
      <c r="B39" s="327"/>
      <c r="C39" s="327"/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7"/>
    </row>
    <row r="40" spans="1:15" ht="33" customHeight="1">
      <c r="A40" s="73" t="s">
        <v>138</v>
      </c>
      <c r="B40" s="324" t="s">
        <v>371</v>
      </c>
      <c r="C40" s="325"/>
      <c r="D40" s="325"/>
      <c r="E40" s="326"/>
      <c r="F40" s="321" t="s">
        <v>86</v>
      </c>
      <c r="G40" s="321"/>
      <c r="H40" s="321"/>
      <c r="I40" s="321"/>
      <c r="J40" s="321"/>
      <c r="K40" s="321"/>
      <c r="L40" s="321"/>
      <c r="M40" s="321"/>
      <c r="N40" s="321"/>
      <c r="O40" s="321"/>
    </row>
    <row r="41" spans="1:15" ht="17.25" customHeight="1">
      <c r="A41" s="73">
        <v>1</v>
      </c>
      <c r="B41" s="322">
        <v>2</v>
      </c>
      <c r="C41" s="323"/>
      <c r="D41" s="323"/>
      <c r="E41" s="323"/>
      <c r="F41" s="321">
        <v>3</v>
      </c>
      <c r="G41" s="321"/>
      <c r="H41" s="321"/>
      <c r="I41" s="321"/>
      <c r="J41" s="321"/>
      <c r="K41" s="321"/>
      <c r="L41" s="321"/>
      <c r="M41" s="321"/>
      <c r="N41" s="321"/>
      <c r="O41" s="321"/>
    </row>
    <row r="42" spans="1:15" ht="20.149999999999999" customHeight="1">
      <c r="A42" s="74"/>
      <c r="B42" s="318"/>
      <c r="C42" s="319"/>
      <c r="D42" s="319"/>
      <c r="E42" s="319"/>
      <c r="F42" s="317"/>
      <c r="G42" s="317"/>
      <c r="H42" s="317"/>
      <c r="I42" s="317"/>
      <c r="J42" s="317"/>
      <c r="K42" s="317"/>
      <c r="L42" s="317"/>
      <c r="M42" s="317"/>
      <c r="N42" s="317"/>
      <c r="O42" s="317"/>
    </row>
    <row r="43" spans="1:15" ht="20.149999999999999" hidden="1" customHeight="1" outlineLevel="1">
      <c r="A43" s="75"/>
      <c r="B43" s="76"/>
      <c r="C43" s="76"/>
      <c r="D43" s="76"/>
      <c r="E43" s="76"/>
      <c r="F43" s="77"/>
      <c r="G43" s="77"/>
      <c r="H43" s="77"/>
      <c r="I43" s="77"/>
      <c r="J43" s="77"/>
      <c r="K43" s="77"/>
      <c r="L43" s="77"/>
      <c r="M43" s="342" t="s">
        <v>241</v>
      </c>
      <c r="N43" s="342"/>
      <c r="O43" s="342"/>
    </row>
    <row r="44" spans="1:15" ht="20.149999999999999" hidden="1" customHeight="1" outlineLevel="1">
      <c r="A44" s="75"/>
      <c r="B44" s="76"/>
      <c r="C44" s="76"/>
      <c r="D44" s="76"/>
      <c r="E44" s="76"/>
      <c r="F44" s="77"/>
      <c r="G44" s="77"/>
      <c r="H44" s="77"/>
      <c r="I44" s="77"/>
      <c r="J44" s="77"/>
      <c r="K44" s="77"/>
      <c r="L44" s="77"/>
      <c r="M44" s="343" t="s">
        <v>291</v>
      </c>
      <c r="N44" s="343"/>
      <c r="O44" s="343"/>
    </row>
    <row r="45" spans="1:15" collapsed="1">
      <c r="A45" s="302" t="s">
        <v>251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2"/>
    </row>
    <row r="47" spans="1:15" ht="52.5" customHeight="1">
      <c r="A47" s="330" t="s">
        <v>286</v>
      </c>
      <c r="B47" s="331"/>
      <c r="C47" s="311"/>
      <c r="D47" s="303" t="s">
        <v>242</v>
      </c>
      <c r="E47" s="303"/>
      <c r="F47" s="303"/>
      <c r="G47" s="303" t="s">
        <v>238</v>
      </c>
      <c r="H47" s="303"/>
      <c r="I47" s="303"/>
      <c r="J47" s="303" t="s">
        <v>292</v>
      </c>
      <c r="K47" s="303"/>
      <c r="L47" s="303"/>
      <c r="M47" s="328" t="s">
        <v>293</v>
      </c>
      <c r="N47" s="329"/>
      <c r="O47" s="287" t="s">
        <v>317</v>
      </c>
    </row>
    <row r="48" spans="1:15" ht="189.75" customHeight="1">
      <c r="A48" s="332"/>
      <c r="B48" s="333"/>
      <c r="C48" s="312"/>
      <c r="D48" s="37" t="s">
        <v>320</v>
      </c>
      <c r="E48" s="37" t="s">
        <v>319</v>
      </c>
      <c r="F48" s="37" t="s">
        <v>318</v>
      </c>
      <c r="G48" s="37" t="s">
        <v>320</v>
      </c>
      <c r="H48" s="37" t="s">
        <v>319</v>
      </c>
      <c r="I48" s="37" t="s">
        <v>318</v>
      </c>
      <c r="J48" s="37" t="s">
        <v>320</v>
      </c>
      <c r="K48" s="37" t="s">
        <v>319</v>
      </c>
      <c r="L48" s="37" t="s">
        <v>318</v>
      </c>
      <c r="M48" s="37" t="s">
        <v>243</v>
      </c>
      <c r="N48" s="37" t="s">
        <v>244</v>
      </c>
      <c r="O48" s="334"/>
    </row>
    <row r="49" spans="1:15">
      <c r="A49" s="328">
        <v>1</v>
      </c>
      <c r="B49" s="335"/>
      <c r="C49" s="329"/>
      <c r="D49" s="37">
        <v>4</v>
      </c>
      <c r="E49" s="37">
        <v>5</v>
      </c>
      <c r="F49" s="37">
        <v>6</v>
      </c>
      <c r="G49" s="37">
        <v>7</v>
      </c>
      <c r="H49" s="33">
        <v>8</v>
      </c>
      <c r="I49" s="33">
        <v>9</v>
      </c>
      <c r="J49" s="33">
        <v>10</v>
      </c>
      <c r="K49" s="33">
        <v>11</v>
      </c>
      <c r="L49" s="33">
        <v>12</v>
      </c>
      <c r="M49" s="33">
        <v>13</v>
      </c>
      <c r="N49" s="33">
        <v>14</v>
      </c>
      <c r="O49" s="33">
        <v>15</v>
      </c>
    </row>
    <row r="50" spans="1:15" ht="63" customHeight="1">
      <c r="A50" s="339" t="s">
        <v>456</v>
      </c>
      <c r="B50" s="340"/>
      <c r="C50" s="341"/>
      <c r="D50" s="205">
        <v>68</v>
      </c>
      <c r="E50" s="37" t="s">
        <v>567</v>
      </c>
      <c r="F50" s="205">
        <f>68000/6</f>
        <v>11333.333333333334</v>
      </c>
      <c r="G50" s="37">
        <v>0</v>
      </c>
      <c r="H50" s="37">
        <v>0</v>
      </c>
      <c r="I50" s="37">
        <v>0</v>
      </c>
      <c r="J50" s="206">
        <f t="shared" ref="J50:L51" si="0">D50-G50</f>
        <v>68</v>
      </c>
      <c r="K50" s="37" t="str">
        <f>E50</f>
        <v>6пос.</v>
      </c>
      <c r="L50" s="206">
        <f t="shared" si="0"/>
        <v>11333.333333333334</v>
      </c>
      <c r="M50" s="206">
        <f>G50/D50*100</f>
        <v>0</v>
      </c>
      <c r="N50" s="206">
        <v>0</v>
      </c>
      <c r="O50" s="33"/>
    </row>
    <row r="51" spans="1:15" ht="66" hidden="1" customHeight="1">
      <c r="A51" s="339" t="s">
        <v>457</v>
      </c>
      <c r="B51" s="340"/>
      <c r="C51" s="341"/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206">
        <f t="shared" si="0"/>
        <v>0</v>
      </c>
      <c r="K51" s="39">
        <v>0</v>
      </c>
      <c r="L51" s="33">
        <f t="shared" si="0"/>
        <v>0</v>
      </c>
      <c r="M51" s="40">
        <v>0</v>
      </c>
      <c r="N51" s="40">
        <v>0</v>
      </c>
      <c r="O51" s="39"/>
    </row>
    <row r="52" spans="1:15" ht="24.9" customHeight="1">
      <c r="A52" s="336" t="s">
        <v>58</v>
      </c>
      <c r="B52" s="337"/>
      <c r="C52" s="338"/>
      <c r="D52" s="39">
        <f t="shared" ref="D52:N52" si="1">SUM(D50:D51)</f>
        <v>68</v>
      </c>
      <c r="E52" s="240">
        <f t="shared" si="1"/>
        <v>0</v>
      </c>
      <c r="F52" s="240">
        <f t="shared" si="1"/>
        <v>11333.333333333334</v>
      </c>
      <c r="G52" s="240">
        <f t="shared" si="1"/>
        <v>0</v>
      </c>
      <c r="H52" s="39">
        <f t="shared" si="1"/>
        <v>0</v>
      </c>
      <c r="I52" s="240">
        <f t="shared" si="1"/>
        <v>0</v>
      </c>
      <c r="J52" s="240">
        <f t="shared" si="1"/>
        <v>68</v>
      </c>
      <c r="K52" s="240">
        <f t="shared" si="1"/>
        <v>0</v>
      </c>
      <c r="L52" s="240">
        <f t="shared" si="1"/>
        <v>11333.333333333334</v>
      </c>
      <c r="M52" s="39">
        <f t="shared" si="1"/>
        <v>0</v>
      </c>
      <c r="N52" s="39">
        <f t="shared" si="1"/>
        <v>0</v>
      </c>
      <c r="O52" s="78"/>
    </row>
    <row r="53" spans="1:15">
      <c r="A53" s="28"/>
      <c r="B53" s="79"/>
      <c r="C53" s="79"/>
      <c r="D53" s="79"/>
      <c r="E53" s="79"/>
      <c r="F53" s="35"/>
      <c r="G53" s="35"/>
      <c r="H53" s="35"/>
      <c r="I53" s="43"/>
      <c r="J53" s="43"/>
      <c r="K53" s="43"/>
      <c r="L53" s="43"/>
      <c r="M53" s="43"/>
      <c r="N53" s="43"/>
      <c r="O53" s="43"/>
    </row>
    <row r="54" spans="1:15">
      <c r="A54" s="302" t="s">
        <v>75</v>
      </c>
      <c r="B54" s="302"/>
      <c r="C54" s="302"/>
      <c r="D54" s="302"/>
      <c r="E54" s="302"/>
      <c r="F54" s="302"/>
      <c r="G54" s="302"/>
      <c r="H54" s="302"/>
      <c r="I54" s="302"/>
      <c r="J54" s="302"/>
      <c r="K54" s="302"/>
      <c r="L54" s="302"/>
      <c r="M54" s="302"/>
      <c r="N54" s="302"/>
      <c r="O54" s="302"/>
    </row>
    <row r="56" spans="1:15" ht="56.25" customHeight="1">
      <c r="A56" s="37" t="s">
        <v>127</v>
      </c>
      <c r="B56" s="303" t="s">
        <v>74</v>
      </c>
      <c r="C56" s="303"/>
      <c r="D56" s="303" t="s">
        <v>69</v>
      </c>
      <c r="E56" s="303"/>
      <c r="F56" s="303" t="s">
        <v>70</v>
      </c>
      <c r="G56" s="303"/>
      <c r="H56" s="303" t="s">
        <v>90</v>
      </c>
      <c r="I56" s="303"/>
      <c r="J56" s="303"/>
      <c r="K56" s="328" t="s">
        <v>87</v>
      </c>
      <c r="L56" s="329"/>
      <c r="M56" s="328" t="s">
        <v>36</v>
      </c>
      <c r="N56" s="335"/>
      <c r="O56" s="329"/>
    </row>
    <row r="57" spans="1:15">
      <c r="A57" s="33">
        <v>1</v>
      </c>
      <c r="B57" s="321">
        <v>2</v>
      </c>
      <c r="C57" s="321"/>
      <c r="D57" s="321">
        <v>3</v>
      </c>
      <c r="E57" s="321"/>
      <c r="F57" s="321">
        <v>4</v>
      </c>
      <c r="G57" s="321"/>
      <c r="H57" s="321">
        <v>5</v>
      </c>
      <c r="I57" s="321"/>
      <c r="J57" s="321"/>
      <c r="K57" s="321">
        <v>6</v>
      </c>
      <c r="L57" s="321"/>
      <c r="M57" s="322">
        <v>7</v>
      </c>
      <c r="N57" s="323"/>
      <c r="O57" s="350"/>
    </row>
    <row r="58" spans="1:15" ht="48.9" customHeight="1">
      <c r="A58" s="48" t="s">
        <v>530</v>
      </c>
      <c r="B58" s="317" t="s">
        <v>531</v>
      </c>
      <c r="C58" s="317"/>
      <c r="D58" s="352" t="s">
        <v>532</v>
      </c>
      <c r="E58" s="352"/>
      <c r="F58" s="351">
        <v>5.75</v>
      </c>
      <c r="G58" s="351"/>
      <c r="H58" s="346" t="s">
        <v>533</v>
      </c>
      <c r="I58" s="346"/>
      <c r="J58" s="346"/>
      <c r="K58" s="344">
        <v>9500</v>
      </c>
      <c r="L58" s="345"/>
      <c r="M58" s="347" t="s">
        <v>555</v>
      </c>
      <c r="N58" s="348"/>
      <c r="O58" s="349"/>
    </row>
    <row r="59" spans="1:15" ht="41">
      <c r="A59" s="236" t="s">
        <v>530</v>
      </c>
      <c r="B59" s="317" t="s">
        <v>550</v>
      </c>
      <c r="C59" s="317"/>
      <c r="D59" s="352" t="s">
        <v>532</v>
      </c>
      <c r="E59" s="352"/>
      <c r="F59" s="351">
        <v>5.75</v>
      </c>
      <c r="G59" s="351"/>
      <c r="H59" s="346" t="s">
        <v>551</v>
      </c>
      <c r="I59" s="346"/>
      <c r="J59" s="346"/>
      <c r="K59" s="344">
        <v>0</v>
      </c>
      <c r="L59" s="345"/>
      <c r="M59" s="347" t="s">
        <v>554</v>
      </c>
      <c r="N59" s="348"/>
      <c r="O59" s="349"/>
    </row>
    <row r="60" spans="1:15">
      <c r="A60" s="48"/>
      <c r="B60" s="318"/>
      <c r="C60" s="362"/>
      <c r="D60" s="344"/>
      <c r="E60" s="345"/>
      <c r="F60" s="363"/>
      <c r="G60" s="364"/>
      <c r="H60" s="365"/>
      <c r="I60" s="366"/>
      <c r="J60" s="367"/>
      <c r="K60" s="344"/>
      <c r="L60" s="345"/>
      <c r="M60" s="344"/>
      <c r="N60" s="361"/>
      <c r="O60" s="345"/>
    </row>
    <row r="61" spans="1:15">
      <c r="A61" s="48"/>
      <c r="B61" s="317"/>
      <c r="C61" s="317"/>
      <c r="D61" s="352"/>
      <c r="E61" s="352"/>
      <c r="F61" s="357"/>
      <c r="G61" s="357"/>
      <c r="H61" s="346"/>
      <c r="I61" s="346"/>
      <c r="J61" s="346"/>
      <c r="K61" s="344"/>
      <c r="L61" s="345"/>
      <c r="M61" s="352"/>
      <c r="N61" s="352"/>
      <c r="O61" s="352"/>
    </row>
    <row r="62" spans="1:15">
      <c r="A62" s="32" t="s">
        <v>58</v>
      </c>
      <c r="B62" s="321" t="s">
        <v>37</v>
      </c>
      <c r="C62" s="321"/>
      <c r="D62" s="321" t="s">
        <v>37</v>
      </c>
      <c r="E62" s="321"/>
      <c r="F62" s="321" t="s">
        <v>37</v>
      </c>
      <c r="G62" s="321"/>
      <c r="H62" s="346"/>
      <c r="I62" s="346"/>
      <c r="J62" s="346"/>
      <c r="K62" s="344"/>
      <c r="L62" s="345"/>
      <c r="M62" s="352"/>
      <c r="N62" s="352"/>
      <c r="O62" s="352"/>
    </row>
    <row r="63" spans="1:15" ht="18" customHeight="1">
      <c r="A63" s="35"/>
      <c r="B63" s="29"/>
      <c r="C63" s="29"/>
      <c r="D63" s="29"/>
      <c r="E63" s="29"/>
      <c r="F63" s="29"/>
      <c r="G63" s="29"/>
      <c r="H63" s="29"/>
      <c r="I63" s="29"/>
      <c r="J63" s="29"/>
      <c r="K63" s="27"/>
      <c r="L63" s="27"/>
      <c r="M63" s="27"/>
      <c r="N63" s="27"/>
      <c r="O63" s="27"/>
    </row>
    <row r="64" spans="1:15">
      <c r="A64" s="302" t="s">
        <v>76</v>
      </c>
      <c r="B64" s="302"/>
      <c r="C64" s="302"/>
      <c r="D64" s="302"/>
      <c r="E64" s="302"/>
      <c r="F64" s="302"/>
      <c r="G64" s="302"/>
      <c r="H64" s="302"/>
      <c r="I64" s="302"/>
      <c r="J64" s="302"/>
      <c r="K64" s="302"/>
      <c r="L64" s="302"/>
      <c r="M64" s="302"/>
      <c r="N64" s="302"/>
      <c r="O64" s="302"/>
    </row>
    <row r="65" spans="1:15" ht="15" customHeight="1">
      <c r="A65" s="43"/>
      <c r="B65" s="43"/>
      <c r="C65" s="43"/>
      <c r="D65" s="43"/>
      <c r="E65" s="43"/>
      <c r="F65" s="43"/>
      <c r="G65" s="43"/>
      <c r="H65" s="43"/>
      <c r="I65" s="80"/>
    </row>
    <row r="66" spans="1:15" ht="42.75" customHeight="1">
      <c r="A66" s="303" t="s">
        <v>68</v>
      </c>
      <c r="B66" s="303"/>
      <c r="C66" s="303"/>
      <c r="D66" s="303" t="s">
        <v>245</v>
      </c>
      <c r="E66" s="303"/>
      <c r="F66" s="303" t="s">
        <v>246</v>
      </c>
      <c r="G66" s="303"/>
      <c r="H66" s="303"/>
      <c r="I66" s="303"/>
      <c r="J66" s="303" t="s">
        <v>249</v>
      </c>
      <c r="K66" s="303"/>
      <c r="L66" s="303"/>
      <c r="M66" s="303"/>
      <c r="N66" s="303" t="s">
        <v>250</v>
      </c>
      <c r="O66" s="303"/>
    </row>
    <row r="67" spans="1:15" ht="42.75" customHeight="1">
      <c r="A67" s="303"/>
      <c r="B67" s="303"/>
      <c r="C67" s="303"/>
      <c r="D67" s="303"/>
      <c r="E67" s="303"/>
      <c r="F67" s="321" t="s">
        <v>247</v>
      </c>
      <c r="G67" s="321"/>
      <c r="H67" s="303" t="s">
        <v>248</v>
      </c>
      <c r="I67" s="303"/>
      <c r="J67" s="321" t="s">
        <v>247</v>
      </c>
      <c r="K67" s="321"/>
      <c r="L67" s="303" t="s">
        <v>248</v>
      </c>
      <c r="M67" s="303"/>
      <c r="N67" s="303"/>
      <c r="O67" s="303"/>
    </row>
    <row r="68" spans="1:15">
      <c r="A68" s="303">
        <v>1</v>
      </c>
      <c r="B68" s="303"/>
      <c r="C68" s="303"/>
      <c r="D68" s="328">
        <v>2</v>
      </c>
      <c r="E68" s="329"/>
      <c r="F68" s="328">
        <v>3</v>
      </c>
      <c r="G68" s="329"/>
      <c r="H68" s="322">
        <v>4</v>
      </c>
      <c r="I68" s="350"/>
      <c r="J68" s="322">
        <v>5</v>
      </c>
      <c r="K68" s="350"/>
      <c r="L68" s="322">
        <v>6</v>
      </c>
      <c r="M68" s="350"/>
      <c r="N68" s="322">
        <v>7</v>
      </c>
      <c r="O68" s="350"/>
    </row>
    <row r="69" spans="1:15" ht="20.149999999999999" customHeight="1">
      <c r="A69" s="353" t="s">
        <v>314</v>
      </c>
      <c r="B69" s="353"/>
      <c r="C69" s="353"/>
      <c r="D69" s="344">
        <f>D71</f>
        <v>10000</v>
      </c>
      <c r="E69" s="345"/>
      <c r="F69" s="344"/>
      <c r="G69" s="345"/>
      <c r="H69" s="344"/>
      <c r="I69" s="345"/>
      <c r="J69" s="344">
        <f>J71</f>
        <v>500</v>
      </c>
      <c r="K69" s="345"/>
      <c r="L69" s="344">
        <f>L71</f>
        <v>500</v>
      </c>
      <c r="M69" s="345"/>
      <c r="N69" s="344">
        <f>D69+H69-L69</f>
        <v>9500</v>
      </c>
      <c r="O69" s="345"/>
    </row>
    <row r="70" spans="1:15" ht="20.149999999999999" customHeight="1">
      <c r="A70" s="353" t="s">
        <v>104</v>
      </c>
      <c r="B70" s="353"/>
      <c r="C70" s="353"/>
      <c r="D70" s="344"/>
      <c r="E70" s="345"/>
      <c r="F70" s="344"/>
      <c r="G70" s="345"/>
      <c r="H70" s="344"/>
      <c r="I70" s="345"/>
      <c r="J70" s="344">
        <v>0</v>
      </c>
      <c r="K70" s="345"/>
      <c r="L70" s="344">
        <v>0</v>
      </c>
      <c r="M70" s="345"/>
      <c r="N70" s="344">
        <f>D70+H70</f>
        <v>0</v>
      </c>
      <c r="O70" s="345"/>
    </row>
    <row r="71" spans="1:15" s="237" customFormat="1" ht="20.149999999999999" customHeight="1">
      <c r="A71" s="354" t="s">
        <v>552</v>
      </c>
      <c r="B71" s="355"/>
      <c r="C71" s="356"/>
      <c r="D71" s="344">
        <v>10000</v>
      </c>
      <c r="E71" s="345"/>
      <c r="F71" s="344"/>
      <c r="G71" s="345"/>
      <c r="H71" s="344"/>
      <c r="I71" s="345"/>
      <c r="J71" s="344">
        <v>500</v>
      </c>
      <c r="K71" s="345"/>
      <c r="L71" s="344">
        <v>500</v>
      </c>
      <c r="M71" s="345"/>
      <c r="N71" s="344">
        <f>D71+H71-L71</f>
        <v>9500</v>
      </c>
      <c r="O71" s="345"/>
    </row>
    <row r="72" spans="1:15" ht="20.149999999999999" customHeight="1">
      <c r="A72" s="354" t="s">
        <v>553</v>
      </c>
      <c r="B72" s="355"/>
      <c r="C72" s="356"/>
      <c r="D72" s="344"/>
      <c r="E72" s="345"/>
      <c r="F72" s="344"/>
      <c r="G72" s="345"/>
      <c r="H72" s="344"/>
      <c r="I72" s="345"/>
      <c r="J72" s="344"/>
      <c r="K72" s="345"/>
      <c r="L72" s="344"/>
      <c r="M72" s="345"/>
      <c r="N72" s="344"/>
      <c r="O72" s="345"/>
    </row>
    <row r="73" spans="1:15" ht="20.149999999999999" customHeight="1">
      <c r="A73" s="353" t="s">
        <v>315</v>
      </c>
      <c r="B73" s="353"/>
      <c r="C73" s="353"/>
      <c r="D73" s="344"/>
      <c r="E73" s="345"/>
      <c r="F73" s="344"/>
      <c r="G73" s="345"/>
      <c r="H73" s="344"/>
      <c r="I73" s="345"/>
      <c r="J73" s="344"/>
      <c r="K73" s="345"/>
      <c r="L73" s="344"/>
      <c r="M73" s="345"/>
      <c r="N73" s="344"/>
      <c r="O73" s="345"/>
    </row>
    <row r="74" spans="1:15" ht="20.149999999999999" customHeight="1">
      <c r="A74" s="353" t="s">
        <v>363</v>
      </c>
      <c r="B74" s="353"/>
      <c r="C74" s="353"/>
      <c r="D74" s="344"/>
      <c r="E74" s="345"/>
      <c r="F74" s="344"/>
      <c r="G74" s="345"/>
      <c r="H74" s="344"/>
      <c r="I74" s="345"/>
      <c r="J74" s="344"/>
      <c r="K74" s="345"/>
      <c r="L74" s="344"/>
      <c r="M74" s="345"/>
      <c r="N74" s="344"/>
      <c r="O74" s="345"/>
    </row>
    <row r="75" spans="1:15" ht="20.149999999999999" customHeight="1">
      <c r="A75" s="353"/>
      <c r="B75" s="353"/>
      <c r="C75" s="353"/>
      <c r="D75" s="344"/>
      <c r="E75" s="345"/>
      <c r="F75" s="344"/>
      <c r="G75" s="345"/>
      <c r="H75" s="344"/>
      <c r="I75" s="345"/>
      <c r="J75" s="344"/>
      <c r="K75" s="345"/>
      <c r="L75" s="344"/>
      <c r="M75" s="345"/>
      <c r="N75" s="344"/>
      <c r="O75" s="345"/>
    </row>
    <row r="76" spans="1:15" ht="20.149999999999999" customHeight="1">
      <c r="A76" s="353" t="s">
        <v>316</v>
      </c>
      <c r="B76" s="353"/>
      <c r="C76" s="353"/>
      <c r="D76" s="344"/>
      <c r="E76" s="345"/>
      <c r="F76" s="344"/>
      <c r="G76" s="345"/>
      <c r="H76" s="344"/>
      <c r="I76" s="345"/>
      <c r="J76" s="344"/>
      <c r="K76" s="345"/>
      <c r="L76" s="344"/>
      <c r="M76" s="345"/>
      <c r="N76" s="344"/>
      <c r="O76" s="345"/>
    </row>
    <row r="77" spans="1:15" ht="20.149999999999999" customHeight="1">
      <c r="A77" s="353" t="s">
        <v>104</v>
      </c>
      <c r="B77" s="353"/>
      <c r="C77" s="353"/>
      <c r="D77" s="344"/>
      <c r="E77" s="345"/>
      <c r="F77" s="344"/>
      <c r="G77" s="345"/>
      <c r="H77" s="344"/>
      <c r="I77" s="345"/>
      <c r="J77" s="344"/>
      <c r="K77" s="345"/>
      <c r="L77" s="344"/>
      <c r="M77" s="345"/>
      <c r="N77" s="344"/>
      <c r="O77" s="345"/>
    </row>
    <row r="78" spans="1:15" ht="20.149999999999999" customHeight="1">
      <c r="A78" s="353"/>
      <c r="B78" s="353"/>
      <c r="C78" s="353"/>
      <c r="D78" s="344"/>
      <c r="E78" s="345"/>
      <c r="F78" s="344"/>
      <c r="G78" s="345"/>
      <c r="H78" s="344"/>
      <c r="I78" s="345"/>
      <c r="J78" s="344"/>
      <c r="K78" s="345"/>
      <c r="L78" s="344"/>
      <c r="M78" s="345"/>
      <c r="N78" s="344"/>
      <c r="O78" s="345"/>
    </row>
    <row r="79" spans="1:15" ht="24.9" customHeight="1">
      <c r="A79" s="353" t="s">
        <v>58</v>
      </c>
      <c r="B79" s="353"/>
      <c r="C79" s="353"/>
      <c r="D79" s="344">
        <f>D69</f>
        <v>10000</v>
      </c>
      <c r="E79" s="345"/>
      <c r="F79" s="344">
        <f t="shared" ref="F79" si="2">F69</f>
        <v>0</v>
      </c>
      <c r="G79" s="345"/>
      <c r="H79" s="344">
        <f t="shared" ref="H79" si="3">H69</f>
        <v>0</v>
      </c>
      <c r="I79" s="345"/>
      <c r="J79" s="344">
        <f t="shared" ref="J79" si="4">J69</f>
        <v>500</v>
      </c>
      <c r="K79" s="345"/>
      <c r="L79" s="344">
        <f t="shared" ref="L79" si="5">L69</f>
        <v>500</v>
      </c>
      <c r="M79" s="345"/>
      <c r="N79" s="344">
        <f t="shared" ref="N79" si="6">N69</f>
        <v>9500</v>
      </c>
      <c r="O79" s="345"/>
    </row>
    <row r="80" spans="1:15">
      <c r="C80" s="81"/>
      <c r="D80" s="81"/>
      <c r="E80" s="81"/>
    </row>
    <row r="81" spans="3:5">
      <c r="C81" s="81"/>
      <c r="D81" s="81"/>
      <c r="E81" s="81"/>
    </row>
    <row r="82" spans="3:5">
      <c r="C82" s="81"/>
      <c r="D82" s="81"/>
      <c r="E82" s="81"/>
    </row>
    <row r="83" spans="3:5">
      <c r="C83" s="81"/>
      <c r="D83" s="81"/>
      <c r="E83" s="81"/>
    </row>
    <row r="84" spans="3:5">
      <c r="C84" s="81"/>
      <c r="D84" s="81"/>
      <c r="E84" s="81"/>
    </row>
    <row r="85" spans="3:5">
      <c r="C85" s="81"/>
      <c r="D85" s="81"/>
      <c r="E85" s="81"/>
    </row>
    <row r="86" spans="3:5">
      <c r="C86" s="81"/>
      <c r="D86" s="81"/>
      <c r="E86" s="81"/>
    </row>
    <row r="87" spans="3:5">
      <c r="C87" s="81"/>
      <c r="D87" s="81"/>
      <c r="E87" s="81"/>
    </row>
    <row r="88" spans="3:5">
      <c r="C88" s="81"/>
      <c r="D88" s="81"/>
      <c r="E88" s="81"/>
    </row>
    <row r="89" spans="3:5">
      <c r="C89" s="81"/>
      <c r="D89" s="81"/>
      <c r="E89" s="81"/>
    </row>
    <row r="90" spans="3:5">
      <c r="C90" s="81"/>
      <c r="D90" s="81"/>
      <c r="E90" s="81"/>
    </row>
    <row r="91" spans="3:5">
      <c r="C91" s="81"/>
      <c r="D91" s="81"/>
      <c r="E91" s="81"/>
    </row>
    <row r="92" spans="3:5">
      <c r="C92" s="81"/>
      <c r="D92" s="81"/>
      <c r="E92" s="81"/>
    </row>
    <row r="93" spans="3:5">
      <c r="C93" s="81"/>
      <c r="D93" s="81"/>
      <c r="E93" s="81"/>
    </row>
  </sheetData>
  <mergeCells count="311">
    <mergeCell ref="A71:C71"/>
    <mergeCell ref="D71:E71"/>
    <mergeCell ref="J71:K71"/>
    <mergeCell ref="L71:M71"/>
    <mergeCell ref="N71:O71"/>
    <mergeCell ref="H71:I71"/>
    <mergeCell ref="F71:G71"/>
    <mergeCell ref="B17:C17"/>
    <mergeCell ref="N35:O35"/>
    <mergeCell ref="B18:C18"/>
    <mergeCell ref="B19:C19"/>
    <mergeCell ref="B21:C21"/>
    <mergeCell ref="B22:C22"/>
    <mergeCell ref="B23:C23"/>
    <mergeCell ref="M60:O60"/>
    <mergeCell ref="B60:C60"/>
    <mergeCell ref="D60:E60"/>
    <mergeCell ref="F60:G60"/>
    <mergeCell ref="H60:J60"/>
    <mergeCell ref="B27:C27"/>
    <mergeCell ref="B29:C29"/>
    <mergeCell ref="B31:C31"/>
    <mergeCell ref="B30:C30"/>
    <mergeCell ref="B34:C34"/>
    <mergeCell ref="B35:C35"/>
    <mergeCell ref="B25:C25"/>
    <mergeCell ref="B26:C26"/>
    <mergeCell ref="N30:O30"/>
    <mergeCell ref="N31:O31"/>
    <mergeCell ref="N33:O33"/>
    <mergeCell ref="N34:O34"/>
    <mergeCell ref="L33:M33"/>
    <mergeCell ref="J33:K33"/>
    <mergeCell ref="L34:M34"/>
    <mergeCell ref="L35:M35"/>
    <mergeCell ref="J31:K31"/>
    <mergeCell ref="J35:K35"/>
    <mergeCell ref="J34:K34"/>
    <mergeCell ref="F35:G35"/>
    <mergeCell ref="H29:I29"/>
    <mergeCell ref="H30:I30"/>
    <mergeCell ref="H31:I31"/>
    <mergeCell ref="H33:I33"/>
    <mergeCell ref="H34:I34"/>
    <mergeCell ref="F31:G31"/>
    <mergeCell ref="F34:G34"/>
    <mergeCell ref="J30:K30"/>
    <mergeCell ref="A32:O32"/>
    <mergeCell ref="D35:E35"/>
    <mergeCell ref="H35:I35"/>
    <mergeCell ref="A28:O28"/>
    <mergeCell ref="N23:O23"/>
    <mergeCell ref="N25:O25"/>
    <mergeCell ref="N26:O26"/>
    <mergeCell ref="L29:M29"/>
    <mergeCell ref="L30:M30"/>
    <mergeCell ref="L31:M31"/>
    <mergeCell ref="J29:K29"/>
    <mergeCell ref="N29:O29"/>
    <mergeCell ref="F29:G29"/>
    <mergeCell ref="N27:O27"/>
    <mergeCell ref="D29:E29"/>
    <mergeCell ref="D30:E30"/>
    <mergeCell ref="D31:E31"/>
    <mergeCell ref="J23:K23"/>
    <mergeCell ref="J25:K25"/>
    <mergeCell ref="J26:K26"/>
    <mergeCell ref="J27:K27"/>
    <mergeCell ref="F27:G27"/>
    <mergeCell ref="A24:O24"/>
    <mergeCell ref="H23:I23"/>
    <mergeCell ref="H25:I25"/>
    <mergeCell ref="H26:I26"/>
    <mergeCell ref="H27:I27"/>
    <mergeCell ref="L23:M23"/>
    <mergeCell ref="L25:M25"/>
    <mergeCell ref="L26:M26"/>
    <mergeCell ref="F25:G25"/>
    <mergeCell ref="F26:G26"/>
    <mergeCell ref="L27:M27"/>
    <mergeCell ref="F23:G23"/>
    <mergeCell ref="H21:I21"/>
    <mergeCell ref="H22:I22"/>
    <mergeCell ref="N21:O21"/>
    <mergeCell ref="N22:O22"/>
    <mergeCell ref="L19:M19"/>
    <mergeCell ref="L21:M21"/>
    <mergeCell ref="J22:K22"/>
    <mergeCell ref="A20:O20"/>
    <mergeCell ref="D21:E21"/>
    <mergeCell ref="D22:E22"/>
    <mergeCell ref="L22:M22"/>
    <mergeCell ref="J21:K21"/>
    <mergeCell ref="H17:I17"/>
    <mergeCell ref="H18:I18"/>
    <mergeCell ref="L17:M17"/>
    <mergeCell ref="N17:O17"/>
    <mergeCell ref="L18:M18"/>
    <mergeCell ref="N18:O18"/>
    <mergeCell ref="J17:K17"/>
    <mergeCell ref="J18:K18"/>
    <mergeCell ref="F19:G19"/>
    <mergeCell ref="F17:G17"/>
    <mergeCell ref="F18:G18"/>
    <mergeCell ref="J19:K19"/>
    <mergeCell ref="H19:I19"/>
    <mergeCell ref="N19:O19"/>
    <mergeCell ref="N15:O15"/>
    <mergeCell ref="H11:I11"/>
    <mergeCell ref="J11:K11"/>
    <mergeCell ref="L11:M11"/>
    <mergeCell ref="N11:O11"/>
    <mergeCell ref="L16:M16"/>
    <mergeCell ref="N16:O16"/>
    <mergeCell ref="L14:M14"/>
    <mergeCell ref="N14:O14"/>
    <mergeCell ref="A13:O13"/>
    <mergeCell ref="H16:I16"/>
    <mergeCell ref="J16:K16"/>
    <mergeCell ref="H14:I14"/>
    <mergeCell ref="J14:K14"/>
    <mergeCell ref="B14:C14"/>
    <mergeCell ref="B15:C15"/>
    <mergeCell ref="B16:C16"/>
    <mergeCell ref="J12:K12"/>
    <mergeCell ref="F14:G14"/>
    <mergeCell ref="F15:G15"/>
    <mergeCell ref="F16:G16"/>
    <mergeCell ref="D12:E12"/>
    <mergeCell ref="D14:E14"/>
    <mergeCell ref="H15:I15"/>
    <mergeCell ref="J15:K15"/>
    <mergeCell ref="L15:M15"/>
    <mergeCell ref="D15:E15"/>
    <mergeCell ref="D57:E57"/>
    <mergeCell ref="F69:G69"/>
    <mergeCell ref="A69:C69"/>
    <mergeCell ref="A68:C68"/>
    <mergeCell ref="D16:E16"/>
    <mergeCell ref="D17:E17"/>
    <mergeCell ref="D18:E18"/>
    <mergeCell ref="A66:C67"/>
    <mergeCell ref="D27:E27"/>
    <mergeCell ref="D23:E23"/>
    <mergeCell ref="D25:E25"/>
    <mergeCell ref="D26:E26"/>
    <mergeCell ref="D33:E33"/>
    <mergeCell ref="D34:E34"/>
    <mergeCell ref="D69:E69"/>
    <mergeCell ref="F21:G21"/>
    <mergeCell ref="F22:G22"/>
    <mergeCell ref="D19:E19"/>
    <mergeCell ref="F30:G30"/>
    <mergeCell ref="F33:G33"/>
    <mergeCell ref="B33:C33"/>
    <mergeCell ref="N79:O79"/>
    <mergeCell ref="D78:E78"/>
    <mergeCell ref="F78:G78"/>
    <mergeCell ref="H78:I78"/>
    <mergeCell ref="J78:K78"/>
    <mergeCell ref="L78:M78"/>
    <mergeCell ref="N78:O78"/>
    <mergeCell ref="D79:E79"/>
    <mergeCell ref="F79:G79"/>
    <mergeCell ref="H79:I79"/>
    <mergeCell ref="J79:K79"/>
    <mergeCell ref="L79:M79"/>
    <mergeCell ref="L69:M69"/>
    <mergeCell ref="J77:K77"/>
    <mergeCell ref="H70:I70"/>
    <mergeCell ref="J70:K70"/>
    <mergeCell ref="L72:M72"/>
    <mergeCell ref="H72:I72"/>
    <mergeCell ref="J72:K72"/>
    <mergeCell ref="H76:I76"/>
    <mergeCell ref="H75:I75"/>
    <mergeCell ref="D68:E68"/>
    <mergeCell ref="F68:G68"/>
    <mergeCell ref="F66:I66"/>
    <mergeCell ref="F67:G67"/>
    <mergeCell ref="D66:E67"/>
    <mergeCell ref="H68:I68"/>
    <mergeCell ref="M61:O61"/>
    <mergeCell ref="K62:L62"/>
    <mergeCell ref="J68:K68"/>
    <mergeCell ref="J66:M66"/>
    <mergeCell ref="J67:K67"/>
    <mergeCell ref="L67:M67"/>
    <mergeCell ref="N66:O67"/>
    <mergeCell ref="M62:O62"/>
    <mergeCell ref="L68:M68"/>
    <mergeCell ref="N68:O68"/>
    <mergeCell ref="A79:C79"/>
    <mergeCell ref="D72:E72"/>
    <mergeCell ref="F72:G72"/>
    <mergeCell ref="A77:C77"/>
    <mergeCell ref="D75:E75"/>
    <mergeCell ref="F75:G75"/>
    <mergeCell ref="A76:C76"/>
    <mergeCell ref="A75:C75"/>
    <mergeCell ref="A78:C78"/>
    <mergeCell ref="B59:C59"/>
    <mergeCell ref="D59:E59"/>
    <mergeCell ref="F59:G59"/>
    <mergeCell ref="A73:C73"/>
    <mergeCell ref="H74:I74"/>
    <mergeCell ref="J74:K74"/>
    <mergeCell ref="A74:C74"/>
    <mergeCell ref="L74:M74"/>
    <mergeCell ref="J76:K76"/>
    <mergeCell ref="L76:M76"/>
    <mergeCell ref="D70:E70"/>
    <mergeCell ref="F70:G70"/>
    <mergeCell ref="H73:I73"/>
    <mergeCell ref="J73:K73"/>
    <mergeCell ref="F74:G74"/>
    <mergeCell ref="D73:E73"/>
    <mergeCell ref="F73:G73"/>
    <mergeCell ref="D74:E74"/>
    <mergeCell ref="L70:M70"/>
    <mergeCell ref="H67:I67"/>
    <mergeCell ref="J69:K69"/>
    <mergeCell ref="K59:L59"/>
    <mergeCell ref="K60:L60"/>
    <mergeCell ref="H59:J59"/>
    <mergeCell ref="B58:C58"/>
    <mergeCell ref="H58:J58"/>
    <mergeCell ref="F58:G58"/>
    <mergeCell ref="D58:E58"/>
    <mergeCell ref="B61:C61"/>
    <mergeCell ref="N77:O77"/>
    <mergeCell ref="N75:O75"/>
    <mergeCell ref="K61:L61"/>
    <mergeCell ref="A70:C70"/>
    <mergeCell ref="L77:M77"/>
    <mergeCell ref="D77:E77"/>
    <mergeCell ref="F77:G77"/>
    <mergeCell ref="H77:I77"/>
    <mergeCell ref="A72:C72"/>
    <mergeCell ref="L73:M73"/>
    <mergeCell ref="N76:O76"/>
    <mergeCell ref="J75:K75"/>
    <mergeCell ref="L75:M75"/>
    <mergeCell ref="D76:E76"/>
    <mergeCell ref="F76:G76"/>
    <mergeCell ref="N73:O73"/>
    <mergeCell ref="N74:O74"/>
    <mergeCell ref="D61:E61"/>
    <mergeCell ref="F61:G61"/>
    <mergeCell ref="M43:O43"/>
    <mergeCell ref="M44:O44"/>
    <mergeCell ref="G47:I47"/>
    <mergeCell ref="J47:L47"/>
    <mergeCell ref="M47:N47"/>
    <mergeCell ref="D47:F47"/>
    <mergeCell ref="N70:O70"/>
    <mergeCell ref="H62:J62"/>
    <mergeCell ref="N72:O72"/>
    <mergeCell ref="N69:O69"/>
    <mergeCell ref="M58:O58"/>
    <mergeCell ref="H61:J61"/>
    <mergeCell ref="H57:J57"/>
    <mergeCell ref="K58:L58"/>
    <mergeCell ref="M59:O59"/>
    <mergeCell ref="H69:I69"/>
    <mergeCell ref="K57:L57"/>
    <mergeCell ref="M57:O57"/>
    <mergeCell ref="A64:O64"/>
    <mergeCell ref="B62:C62"/>
    <mergeCell ref="D62:E62"/>
    <mergeCell ref="F62:G62"/>
    <mergeCell ref="B57:C57"/>
    <mergeCell ref="F57:G57"/>
    <mergeCell ref="A47:C48"/>
    <mergeCell ref="O47:O48"/>
    <mergeCell ref="A45:O45"/>
    <mergeCell ref="B56:C56"/>
    <mergeCell ref="D56:E56"/>
    <mergeCell ref="A54:O54"/>
    <mergeCell ref="F56:G56"/>
    <mergeCell ref="H56:J56"/>
    <mergeCell ref="K56:L56"/>
    <mergeCell ref="M56:O56"/>
    <mergeCell ref="A52:C52"/>
    <mergeCell ref="A49:C49"/>
    <mergeCell ref="A51:C51"/>
    <mergeCell ref="A50:C50"/>
    <mergeCell ref="A5:O5"/>
    <mergeCell ref="A6:O6"/>
    <mergeCell ref="N1:O1"/>
    <mergeCell ref="N2:O2"/>
    <mergeCell ref="A3:O3"/>
    <mergeCell ref="A4:O4"/>
    <mergeCell ref="A7:O7"/>
    <mergeCell ref="A9:O9"/>
    <mergeCell ref="F42:O42"/>
    <mergeCell ref="B42:E42"/>
    <mergeCell ref="A37:O37"/>
    <mergeCell ref="F41:O41"/>
    <mergeCell ref="B41:E41"/>
    <mergeCell ref="F40:O40"/>
    <mergeCell ref="B40:E40"/>
    <mergeCell ref="A39:O39"/>
    <mergeCell ref="B11:C11"/>
    <mergeCell ref="D11:E11"/>
    <mergeCell ref="F11:G11"/>
    <mergeCell ref="F12:G12"/>
    <mergeCell ref="B12:C12"/>
    <mergeCell ref="L12:M12"/>
    <mergeCell ref="N12:O12"/>
    <mergeCell ref="H12:I12"/>
  </mergeCells>
  <phoneticPr fontId="3" type="noConversion"/>
  <pageMargins left="0.59055118110236227" right="0.59055118110236227" top="0.78740157480314965" bottom="0.39370078740157483" header="0.31496062992125984" footer="0.15748031496062992"/>
  <pageSetup paperSize="9" scale="46" orientation="landscape" horizontalDpi="1200" verticalDpi="1200" r:id="rId1"/>
  <headerFooter alignWithMargins="0"/>
  <rowBreaks count="1" manualBreakCount="1">
    <brk id="44" max="14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F78"/>
  <sheetViews>
    <sheetView view="pageBreakPreview" topLeftCell="I3" zoomScale="55" zoomScaleNormal="50" zoomScaleSheetLayoutView="55" workbookViewId="0">
      <selection activeCell="W17" sqref="W17:AF17"/>
    </sheetView>
  </sheetViews>
  <sheetFormatPr defaultColWidth="9.08984375" defaultRowHeight="20.5" outlineLevelRow="1"/>
  <cols>
    <col min="1" max="2" width="4.453125" style="44" customWidth="1"/>
    <col min="3" max="3" width="28.6328125" style="44" customWidth="1"/>
    <col min="4" max="6" width="8.453125" style="44" customWidth="1"/>
    <col min="7" max="9" width="11.36328125" style="44" customWidth="1"/>
    <col min="10" max="10" width="8.6328125" style="44" customWidth="1"/>
    <col min="11" max="11" width="7" style="44" customWidth="1"/>
    <col min="12" max="12" width="8.54296875" style="44" customWidth="1"/>
    <col min="13" max="13" width="12.36328125" style="44" customWidth="1"/>
    <col min="14" max="14" width="12.54296875" style="44" customWidth="1"/>
    <col min="15" max="15" width="14.54296875" style="44" customWidth="1"/>
    <col min="16" max="16" width="14" style="44" customWidth="1"/>
    <col min="17" max="17" width="12.54296875" style="44" customWidth="1"/>
    <col min="18" max="18" width="12.36328125" style="44" customWidth="1"/>
    <col min="19" max="19" width="14.54296875" style="44" customWidth="1"/>
    <col min="20" max="20" width="14" style="44" customWidth="1"/>
    <col min="21" max="21" width="12.54296875" style="44" customWidth="1"/>
    <col min="22" max="22" width="12.36328125" style="44" customWidth="1"/>
    <col min="23" max="23" width="14.90625" style="44" customWidth="1"/>
    <col min="24" max="24" width="14" style="44" customWidth="1"/>
    <col min="25" max="25" width="12.54296875" style="44" customWidth="1"/>
    <col min="26" max="26" width="12.36328125" style="44" customWidth="1"/>
    <col min="27" max="27" width="14.54296875" style="44" customWidth="1"/>
    <col min="28" max="28" width="13.6328125" style="44" customWidth="1"/>
    <col min="29" max="29" width="12.36328125" style="44" customWidth="1"/>
    <col min="30" max="30" width="12" style="44" customWidth="1"/>
    <col min="31" max="31" width="14.54296875" style="44" customWidth="1"/>
    <col min="32" max="32" width="14" style="44" customWidth="1"/>
    <col min="33" max="16384" width="9.08984375" style="44"/>
  </cols>
  <sheetData>
    <row r="1" spans="1:32" ht="18.75" hidden="1" customHeight="1" outlineLevel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R1" s="46"/>
      <c r="S1" s="46"/>
      <c r="T1" s="46"/>
      <c r="U1" s="46"/>
      <c r="V1" s="46"/>
      <c r="AD1" s="313" t="s">
        <v>241</v>
      </c>
      <c r="AE1" s="313"/>
      <c r="AF1" s="313"/>
    </row>
    <row r="2" spans="1:32" ht="18.75" hidden="1" customHeight="1" outlineLevel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R2" s="46"/>
      <c r="S2" s="46"/>
      <c r="T2" s="46"/>
      <c r="U2" s="46"/>
      <c r="V2" s="46"/>
      <c r="AD2" s="313"/>
      <c r="AE2" s="313"/>
      <c r="AF2" s="313"/>
    </row>
    <row r="3" spans="1:32" s="107" customFormat="1" ht="18.75" customHeight="1" collapsed="1">
      <c r="A3" s="259" t="s">
        <v>252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</row>
    <row r="4" spans="1:32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</row>
    <row r="5" spans="1:32" ht="27.75" customHeight="1">
      <c r="A5" s="411" t="s">
        <v>53</v>
      </c>
      <c r="B5" s="396" t="s">
        <v>196</v>
      </c>
      <c r="C5" s="398"/>
      <c r="D5" s="381" t="s">
        <v>197</v>
      </c>
      <c r="E5" s="427"/>
      <c r="F5" s="427"/>
      <c r="G5" s="255" t="s">
        <v>346</v>
      </c>
      <c r="H5" s="255"/>
      <c r="I5" s="255"/>
      <c r="J5" s="255"/>
      <c r="K5" s="255"/>
      <c r="L5" s="255"/>
      <c r="M5" s="255"/>
      <c r="N5" s="381" t="s">
        <v>198</v>
      </c>
      <c r="O5" s="427"/>
      <c r="P5" s="427"/>
      <c r="Q5" s="382"/>
      <c r="R5" s="418" t="s">
        <v>305</v>
      </c>
      <c r="S5" s="419"/>
      <c r="T5" s="419"/>
      <c r="U5" s="419"/>
      <c r="V5" s="419"/>
      <c r="W5" s="419"/>
      <c r="X5" s="419"/>
      <c r="Y5" s="419"/>
      <c r="Z5" s="419"/>
      <c r="AA5" s="419"/>
      <c r="AB5" s="419"/>
      <c r="AC5" s="419"/>
      <c r="AD5" s="419"/>
      <c r="AE5" s="419"/>
      <c r="AF5" s="420"/>
    </row>
    <row r="6" spans="1:32" ht="48.75" customHeight="1">
      <c r="A6" s="413"/>
      <c r="B6" s="402"/>
      <c r="C6" s="404"/>
      <c r="D6" s="383"/>
      <c r="E6" s="428"/>
      <c r="F6" s="428"/>
      <c r="G6" s="255"/>
      <c r="H6" s="255"/>
      <c r="I6" s="255"/>
      <c r="J6" s="255"/>
      <c r="K6" s="255"/>
      <c r="L6" s="255"/>
      <c r="M6" s="255"/>
      <c r="N6" s="383"/>
      <c r="O6" s="428"/>
      <c r="P6" s="428"/>
      <c r="Q6" s="384"/>
      <c r="R6" s="421" t="s">
        <v>199</v>
      </c>
      <c r="S6" s="422"/>
      <c r="T6" s="423"/>
      <c r="U6" s="421" t="s">
        <v>200</v>
      </c>
      <c r="V6" s="422"/>
      <c r="W6" s="423"/>
      <c r="X6" s="421" t="s">
        <v>41</v>
      </c>
      <c r="Y6" s="422"/>
      <c r="Z6" s="423"/>
      <c r="AA6" s="418" t="s">
        <v>201</v>
      </c>
      <c r="AB6" s="419"/>
      <c r="AC6" s="420"/>
      <c r="AD6" s="418" t="s">
        <v>202</v>
      </c>
      <c r="AE6" s="419"/>
      <c r="AF6" s="420"/>
    </row>
    <row r="7" spans="1:32" ht="18.75" customHeight="1">
      <c r="A7" s="84">
        <v>1</v>
      </c>
      <c r="B7" s="416">
        <v>2</v>
      </c>
      <c r="C7" s="417"/>
      <c r="D7" s="328">
        <v>3</v>
      </c>
      <c r="E7" s="335"/>
      <c r="F7" s="335"/>
      <c r="G7" s="303">
        <v>4</v>
      </c>
      <c r="H7" s="303"/>
      <c r="I7" s="303"/>
      <c r="J7" s="303"/>
      <c r="K7" s="303"/>
      <c r="L7" s="303"/>
      <c r="M7" s="303"/>
      <c r="N7" s="328">
        <v>5</v>
      </c>
      <c r="O7" s="335"/>
      <c r="P7" s="335"/>
      <c r="Q7" s="329"/>
      <c r="R7" s="328">
        <v>6</v>
      </c>
      <c r="S7" s="335"/>
      <c r="T7" s="329"/>
      <c r="U7" s="328">
        <v>7</v>
      </c>
      <c r="V7" s="335"/>
      <c r="W7" s="329"/>
      <c r="X7" s="322">
        <v>8</v>
      </c>
      <c r="Y7" s="323"/>
      <c r="Z7" s="350"/>
      <c r="AA7" s="322">
        <v>9</v>
      </c>
      <c r="AB7" s="323"/>
      <c r="AC7" s="350"/>
      <c r="AD7" s="322">
        <v>10</v>
      </c>
      <c r="AE7" s="323"/>
      <c r="AF7" s="350"/>
    </row>
    <row r="8" spans="1:32" ht="20.149999999999999" customHeight="1">
      <c r="A8" s="84"/>
      <c r="B8" s="415"/>
      <c r="C8" s="395"/>
      <c r="D8" s="365"/>
      <c r="E8" s="366"/>
      <c r="F8" s="366"/>
      <c r="G8" s="346"/>
      <c r="H8" s="346"/>
      <c r="I8" s="346"/>
      <c r="J8" s="346"/>
      <c r="K8" s="346"/>
      <c r="L8" s="346"/>
      <c r="M8" s="346"/>
      <c r="N8" s="344"/>
      <c r="O8" s="361"/>
      <c r="P8" s="361"/>
      <c r="Q8" s="345"/>
      <c r="R8" s="344"/>
      <c r="S8" s="361"/>
      <c r="T8" s="345"/>
      <c r="U8" s="344"/>
      <c r="V8" s="361"/>
      <c r="W8" s="345"/>
      <c r="X8" s="344"/>
      <c r="Y8" s="361"/>
      <c r="Z8" s="345"/>
      <c r="AA8" s="344"/>
      <c r="AB8" s="361"/>
      <c r="AC8" s="345"/>
      <c r="AD8" s="344"/>
      <c r="AE8" s="361"/>
      <c r="AF8" s="345"/>
    </row>
    <row r="9" spans="1:32" ht="20.149999999999999" customHeight="1">
      <c r="A9" s="84"/>
      <c r="B9" s="415"/>
      <c r="C9" s="395"/>
      <c r="D9" s="365"/>
      <c r="E9" s="366"/>
      <c r="F9" s="366"/>
      <c r="G9" s="346"/>
      <c r="H9" s="346"/>
      <c r="I9" s="346"/>
      <c r="J9" s="346"/>
      <c r="K9" s="346"/>
      <c r="L9" s="346"/>
      <c r="M9" s="346"/>
      <c r="N9" s="344"/>
      <c r="O9" s="361"/>
      <c r="P9" s="361"/>
      <c r="Q9" s="345"/>
      <c r="R9" s="344"/>
      <c r="S9" s="361"/>
      <c r="T9" s="345"/>
      <c r="U9" s="344"/>
      <c r="V9" s="361"/>
      <c r="W9" s="345"/>
      <c r="X9" s="344"/>
      <c r="Y9" s="361"/>
      <c r="Z9" s="345"/>
      <c r="AA9" s="344"/>
      <c r="AB9" s="361"/>
      <c r="AC9" s="345"/>
      <c r="AD9" s="344"/>
      <c r="AE9" s="361"/>
      <c r="AF9" s="345"/>
    </row>
    <row r="10" spans="1:32" ht="20.149999999999999" customHeight="1">
      <c r="A10" s="84"/>
      <c r="B10" s="415"/>
      <c r="C10" s="395"/>
      <c r="D10" s="365"/>
      <c r="E10" s="366"/>
      <c r="F10" s="366"/>
      <c r="G10" s="346"/>
      <c r="H10" s="346"/>
      <c r="I10" s="346"/>
      <c r="J10" s="346"/>
      <c r="K10" s="346"/>
      <c r="L10" s="346"/>
      <c r="M10" s="346"/>
      <c r="N10" s="344"/>
      <c r="O10" s="361"/>
      <c r="P10" s="361"/>
      <c r="Q10" s="345"/>
      <c r="R10" s="344"/>
      <c r="S10" s="361"/>
      <c r="T10" s="345"/>
      <c r="U10" s="344"/>
      <c r="V10" s="361"/>
      <c r="W10" s="345"/>
      <c r="X10" s="344"/>
      <c r="Y10" s="361"/>
      <c r="Z10" s="345"/>
      <c r="AA10" s="344"/>
      <c r="AB10" s="361"/>
      <c r="AC10" s="345"/>
      <c r="AD10" s="344"/>
      <c r="AE10" s="361"/>
      <c r="AF10" s="345"/>
    </row>
    <row r="11" spans="1:32" ht="20.149999999999999" customHeight="1">
      <c r="A11" s="84"/>
      <c r="B11" s="415"/>
      <c r="C11" s="395"/>
      <c r="D11" s="365"/>
      <c r="E11" s="366"/>
      <c r="F11" s="366"/>
      <c r="G11" s="346"/>
      <c r="H11" s="346"/>
      <c r="I11" s="346"/>
      <c r="J11" s="346"/>
      <c r="K11" s="346"/>
      <c r="L11" s="346"/>
      <c r="M11" s="346"/>
      <c r="N11" s="344"/>
      <c r="O11" s="361"/>
      <c r="P11" s="361"/>
      <c r="Q11" s="345"/>
      <c r="R11" s="344"/>
      <c r="S11" s="361"/>
      <c r="T11" s="345"/>
      <c r="U11" s="344"/>
      <c r="V11" s="361"/>
      <c r="W11" s="345"/>
      <c r="X11" s="344"/>
      <c r="Y11" s="361"/>
      <c r="Z11" s="345"/>
      <c r="AA11" s="344"/>
      <c r="AB11" s="361"/>
      <c r="AC11" s="345"/>
      <c r="AD11" s="344"/>
      <c r="AE11" s="361"/>
      <c r="AF11" s="345"/>
    </row>
    <row r="12" spans="1:32" ht="24.9" customHeight="1">
      <c r="A12" s="424" t="s">
        <v>58</v>
      </c>
      <c r="B12" s="425"/>
      <c r="C12" s="425"/>
      <c r="D12" s="425"/>
      <c r="E12" s="425"/>
      <c r="F12" s="425"/>
      <c r="G12" s="425"/>
      <c r="H12" s="425"/>
      <c r="I12" s="425"/>
      <c r="J12" s="425"/>
      <c r="K12" s="425"/>
      <c r="L12" s="425"/>
      <c r="M12" s="426"/>
      <c r="N12" s="344"/>
      <c r="O12" s="361"/>
      <c r="P12" s="361"/>
      <c r="Q12" s="345"/>
      <c r="R12" s="344"/>
      <c r="S12" s="361"/>
      <c r="T12" s="345"/>
      <c r="U12" s="344"/>
      <c r="V12" s="361"/>
      <c r="W12" s="345"/>
      <c r="X12" s="344"/>
      <c r="Y12" s="361"/>
      <c r="Z12" s="345"/>
      <c r="AA12" s="344"/>
      <c r="AB12" s="361"/>
      <c r="AC12" s="345"/>
      <c r="AD12" s="344"/>
      <c r="AE12" s="361"/>
      <c r="AF12" s="345"/>
    </row>
    <row r="13" spans="1:32" ht="11.25" customHeight="1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85"/>
      <c r="AF13" s="85"/>
    </row>
    <row r="14" spans="1:32" ht="10.5" customHeight="1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7"/>
      <c r="O14" s="87"/>
      <c r="P14" s="87"/>
      <c r="Q14" s="87"/>
      <c r="R14" s="88"/>
      <c r="S14" s="88"/>
      <c r="T14" s="88"/>
      <c r="U14" s="88"/>
      <c r="V14" s="88"/>
      <c r="W14" s="88"/>
      <c r="X14" s="89"/>
      <c r="Y14" s="89"/>
      <c r="Z14" s="89"/>
      <c r="AA14" s="89"/>
      <c r="AB14" s="89"/>
      <c r="AC14" s="89"/>
      <c r="AD14" s="89"/>
      <c r="AE14" s="90"/>
      <c r="AF14" s="90"/>
    </row>
    <row r="15" spans="1:32" s="108" customFormat="1" ht="18.75" customHeight="1">
      <c r="A15" s="259" t="s">
        <v>253</v>
      </c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</row>
    <row r="16" spans="1:32" s="82" customFormat="1" ht="18.75" customHeight="1"/>
    <row r="17" spans="1:32" ht="29.25" customHeight="1">
      <c r="A17" s="391" t="s">
        <v>53</v>
      </c>
      <c r="B17" s="396" t="s">
        <v>203</v>
      </c>
      <c r="C17" s="398"/>
      <c r="D17" s="255" t="s">
        <v>196</v>
      </c>
      <c r="E17" s="255"/>
      <c r="F17" s="255"/>
      <c r="G17" s="255"/>
      <c r="H17" s="255" t="s">
        <v>346</v>
      </c>
      <c r="I17" s="255"/>
      <c r="J17" s="255"/>
      <c r="K17" s="255"/>
      <c r="L17" s="255"/>
      <c r="M17" s="255"/>
      <c r="N17" s="255"/>
      <c r="O17" s="255"/>
      <c r="P17" s="255"/>
      <c r="Q17" s="255"/>
      <c r="R17" s="255" t="s">
        <v>204</v>
      </c>
      <c r="S17" s="255"/>
      <c r="T17" s="255"/>
      <c r="U17" s="255"/>
      <c r="V17" s="255"/>
      <c r="W17" s="248" t="s">
        <v>205</v>
      </c>
      <c r="X17" s="248"/>
      <c r="Y17" s="248"/>
      <c r="Z17" s="248"/>
      <c r="AA17" s="248"/>
      <c r="AB17" s="248"/>
      <c r="AC17" s="248"/>
      <c r="AD17" s="248"/>
      <c r="AE17" s="248"/>
      <c r="AF17" s="248"/>
    </row>
    <row r="18" spans="1:32" ht="24.9" customHeight="1">
      <c r="A18" s="391"/>
      <c r="B18" s="399"/>
      <c r="C18" s="401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48" t="s">
        <v>310</v>
      </c>
      <c r="X18" s="248"/>
      <c r="Y18" s="381" t="s">
        <v>247</v>
      </c>
      <c r="Z18" s="382"/>
      <c r="AA18" s="381" t="s">
        <v>248</v>
      </c>
      <c r="AB18" s="382"/>
      <c r="AC18" s="381" t="s">
        <v>274</v>
      </c>
      <c r="AD18" s="382"/>
      <c r="AE18" s="381" t="s">
        <v>275</v>
      </c>
      <c r="AF18" s="382"/>
    </row>
    <row r="19" spans="1:32" ht="24.9" customHeight="1">
      <c r="A19" s="391"/>
      <c r="B19" s="402"/>
      <c r="C19" s="404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48"/>
      <c r="X19" s="248"/>
      <c r="Y19" s="383"/>
      <c r="Z19" s="384"/>
      <c r="AA19" s="383"/>
      <c r="AB19" s="384"/>
      <c r="AC19" s="383"/>
      <c r="AD19" s="384"/>
      <c r="AE19" s="383"/>
      <c r="AF19" s="384"/>
    </row>
    <row r="20" spans="1:32" ht="18.75" customHeight="1">
      <c r="A20" s="91">
        <v>1</v>
      </c>
      <c r="B20" s="416">
        <v>2</v>
      </c>
      <c r="C20" s="417"/>
      <c r="D20" s="303">
        <v>3</v>
      </c>
      <c r="E20" s="303"/>
      <c r="F20" s="303"/>
      <c r="G20" s="303"/>
      <c r="H20" s="303">
        <v>4</v>
      </c>
      <c r="I20" s="303"/>
      <c r="J20" s="303"/>
      <c r="K20" s="303"/>
      <c r="L20" s="303"/>
      <c r="M20" s="303"/>
      <c r="N20" s="303"/>
      <c r="O20" s="303"/>
      <c r="P20" s="303"/>
      <c r="Q20" s="303"/>
      <c r="R20" s="303">
        <v>5</v>
      </c>
      <c r="S20" s="303"/>
      <c r="T20" s="303"/>
      <c r="U20" s="303"/>
      <c r="V20" s="303"/>
      <c r="W20" s="303">
        <v>6</v>
      </c>
      <c r="X20" s="303"/>
      <c r="Y20" s="321">
        <v>7</v>
      </c>
      <c r="Z20" s="321"/>
      <c r="AA20" s="321">
        <v>8</v>
      </c>
      <c r="AB20" s="321"/>
      <c r="AC20" s="321">
        <v>9</v>
      </c>
      <c r="AD20" s="321"/>
      <c r="AE20" s="321">
        <v>10</v>
      </c>
      <c r="AF20" s="321"/>
    </row>
    <row r="21" spans="1:32" ht="20.149999999999999" customHeight="1">
      <c r="A21" s="92"/>
      <c r="B21" s="392"/>
      <c r="C21" s="393"/>
      <c r="D21" s="346"/>
      <c r="E21" s="346"/>
      <c r="F21" s="346"/>
      <c r="G21" s="346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87"/>
      <c r="S21" s="387"/>
      <c r="T21" s="387"/>
      <c r="U21" s="387"/>
      <c r="V21" s="387"/>
      <c r="W21" s="352"/>
      <c r="X21" s="352"/>
      <c r="Y21" s="352"/>
      <c r="Z21" s="352"/>
      <c r="AA21" s="352"/>
      <c r="AB21" s="352"/>
      <c r="AC21" s="352"/>
      <c r="AD21" s="352"/>
      <c r="AE21" s="357"/>
      <c r="AF21" s="357"/>
    </row>
    <row r="22" spans="1:32" ht="20.149999999999999" customHeight="1">
      <c r="A22" s="92"/>
      <c r="B22" s="392"/>
      <c r="C22" s="393"/>
      <c r="D22" s="346"/>
      <c r="E22" s="346"/>
      <c r="F22" s="346"/>
      <c r="G22" s="346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87"/>
      <c r="S22" s="387"/>
      <c r="T22" s="387"/>
      <c r="U22" s="387"/>
      <c r="V22" s="387"/>
      <c r="W22" s="352"/>
      <c r="X22" s="352"/>
      <c r="Y22" s="352"/>
      <c r="Z22" s="352"/>
      <c r="AA22" s="352"/>
      <c r="AB22" s="352"/>
      <c r="AC22" s="352"/>
      <c r="AD22" s="352"/>
      <c r="AE22" s="357"/>
      <c r="AF22" s="357"/>
    </row>
    <row r="23" spans="1:32" ht="20.149999999999999" customHeight="1">
      <c r="A23" s="92"/>
      <c r="B23" s="392"/>
      <c r="C23" s="393"/>
      <c r="D23" s="346"/>
      <c r="E23" s="346"/>
      <c r="F23" s="346"/>
      <c r="G23" s="346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87"/>
      <c r="S23" s="387"/>
      <c r="T23" s="387"/>
      <c r="U23" s="387"/>
      <c r="V23" s="387"/>
      <c r="W23" s="352"/>
      <c r="X23" s="352"/>
      <c r="Y23" s="352"/>
      <c r="Z23" s="352"/>
      <c r="AA23" s="352"/>
      <c r="AB23" s="352"/>
      <c r="AC23" s="352"/>
      <c r="AD23" s="352"/>
      <c r="AE23" s="357"/>
      <c r="AF23" s="357"/>
    </row>
    <row r="24" spans="1:32" ht="20.149999999999999" customHeight="1">
      <c r="A24" s="92"/>
      <c r="B24" s="392"/>
      <c r="C24" s="393"/>
      <c r="D24" s="346"/>
      <c r="E24" s="346"/>
      <c r="F24" s="346"/>
      <c r="G24" s="346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87"/>
      <c r="S24" s="387"/>
      <c r="T24" s="387"/>
      <c r="U24" s="387"/>
      <c r="V24" s="387"/>
      <c r="W24" s="352"/>
      <c r="X24" s="352"/>
      <c r="Y24" s="352"/>
      <c r="Z24" s="352"/>
      <c r="AA24" s="352"/>
      <c r="AB24" s="352"/>
      <c r="AC24" s="352"/>
      <c r="AD24" s="352"/>
      <c r="AE24" s="357"/>
      <c r="AF24" s="357"/>
    </row>
    <row r="25" spans="1:32" ht="24.9" customHeight="1">
      <c r="A25" s="414" t="s">
        <v>58</v>
      </c>
      <c r="B25" s="414"/>
      <c r="C25" s="414"/>
      <c r="D25" s="414"/>
      <c r="E25" s="414"/>
      <c r="F25" s="414"/>
      <c r="G25" s="414"/>
      <c r="H25" s="414"/>
      <c r="I25" s="414"/>
      <c r="J25" s="414"/>
      <c r="K25" s="414"/>
      <c r="L25" s="414"/>
      <c r="M25" s="414"/>
      <c r="N25" s="414"/>
      <c r="O25" s="414"/>
      <c r="P25" s="414"/>
      <c r="Q25" s="414"/>
      <c r="R25" s="414"/>
      <c r="S25" s="414"/>
      <c r="T25" s="414"/>
      <c r="U25" s="414"/>
      <c r="V25" s="414"/>
      <c r="W25" s="352"/>
      <c r="X25" s="352"/>
      <c r="Y25" s="352"/>
      <c r="Z25" s="352"/>
      <c r="AA25" s="352"/>
      <c r="AB25" s="352"/>
      <c r="AC25" s="352"/>
      <c r="AD25" s="352"/>
      <c r="AE25" s="357"/>
      <c r="AF25" s="357"/>
    </row>
    <row r="26" spans="1:3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R26" s="46"/>
      <c r="S26" s="46"/>
      <c r="T26" s="46"/>
      <c r="U26" s="46"/>
      <c r="V26" s="46"/>
      <c r="AF26" s="46"/>
    </row>
    <row r="27" spans="1:32" ht="16.5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R27" s="46"/>
      <c r="S27" s="46"/>
      <c r="T27" s="46"/>
      <c r="U27" s="46"/>
      <c r="V27" s="46"/>
      <c r="AF27" s="46"/>
    </row>
    <row r="28" spans="1:32" s="108" customFormat="1" ht="18.75" customHeight="1">
      <c r="A28" s="259" t="s">
        <v>217</v>
      </c>
      <c r="B28" s="259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  <c r="AF28" s="259"/>
    </row>
    <row r="29" spans="1:32">
      <c r="A29" s="93"/>
      <c r="B29" s="93"/>
      <c r="C29" s="93"/>
      <c r="D29" s="93"/>
      <c r="E29" s="93"/>
      <c r="F29" s="93"/>
      <c r="G29" s="93"/>
      <c r="H29" s="93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3"/>
      <c r="Z29" s="375"/>
      <c r="AA29" s="375"/>
      <c r="AB29" s="375"/>
      <c r="AD29" s="375" t="s">
        <v>237</v>
      </c>
      <c r="AE29" s="375"/>
      <c r="AF29" s="375"/>
    </row>
    <row r="30" spans="1:32" ht="24.9" customHeight="1">
      <c r="A30" s="411" t="s">
        <v>53</v>
      </c>
      <c r="B30" s="396" t="s">
        <v>254</v>
      </c>
      <c r="C30" s="397"/>
      <c r="D30" s="397"/>
      <c r="E30" s="397"/>
      <c r="F30" s="397"/>
      <c r="G30" s="397"/>
      <c r="H30" s="397"/>
      <c r="I30" s="397"/>
      <c r="J30" s="397"/>
      <c r="K30" s="397"/>
      <c r="L30" s="398"/>
      <c r="M30" s="378" t="s">
        <v>57</v>
      </c>
      <c r="N30" s="379"/>
      <c r="O30" s="379"/>
      <c r="P30" s="380"/>
      <c r="Q30" s="378" t="s">
        <v>88</v>
      </c>
      <c r="R30" s="379"/>
      <c r="S30" s="379"/>
      <c r="T30" s="380"/>
      <c r="U30" s="378" t="s">
        <v>313</v>
      </c>
      <c r="V30" s="379"/>
      <c r="W30" s="379"/>
      <c r="X30" s="380"/>
      <c r="Y30" s="378" t="s">
        <v>128</v>
      </c>
      <c r="Z30" s="379"/>
      <c r="AA30" s="379"/>
      <c r="AB30" s="380"/>
      <c r="AC30" s="378" t="s">
        <v>58</v>
      </c>
      <c r="AD30" s="379"/>
      <c r="AE30" s="379"/>
      <c r="AF30" s="380"/>
    </row>
    <row r="31" spans="1:32" ht="24.9" customHeight="1">
      <c r="A31" s="412"/>
      <c r="B31" s="399"/>
      <c r="C31" s="400"/>
      <c r="D31" s="400"/>
      <c r="E31" s="400"/>
      <c r="F31" s="400"/>
      <c r="G31" s="400"/>
      <c r="H31" s="400"/>
      <c r="I31" s="400"/>
      <c r="J31" s="400"/>
      <c r="K31" s="400"/>
      <c r="L31" s="401"/>
      <c r="M31" s="376" t="s">
        <v>247</v>
      </c>
      <c r="N31" s="376" t="s">
        <v>248</v>
      </c>
      <c r="O31" s="376" t="s">
        <v>366</v>
      </c>
      <c r="P31" s="376" t="s">
        <v>367</v>
      </c>
      <c r="Q31" s="376" t="s">
        <v>247</v>
      </c>
      <c r="R31" s="376" t="s">
        <v>248</v>
      </c>
      <c r="S31" s="376" t="s">
        <v>366</v>
      </c>
      <c r="T31" s="376" t="s">
        <v>367</v>
      </c>
      <c r="U31" s="376" t="s">
        <v>247</v>
      </c>
      <c r="V31" s="376" t="s">
        <v>248</v>
      </c>
      <c r="W31" s="376" t="s">
        <v>366</v>
      </c>
      <c r="X31" s="376" t="s">
        <v>367</v>
      </c>
      <c r="Y31" s="376" t="s">
        <v>247</v>
      </c>
      <c r="Z31" s="376" t="s">
        <v>248</v>
      </c>
      <c r="AA31" s="376" t="s">
        <v>366</v>
      </c>
      <c r="AB31" s="376" t="s">
        <v>367</v>
      </c>
      <c r="AC31" s="376" t="s">
        <v>247</v>
      </c>
      <c r="AD31" s="376" t="s">
        <v>248</v>
      </c>
      <c r="AE31" s="376" t="s">
        <v>366</v>
      </c>
      <c r="AF31" s="376" t="s">
        <v>367</v>
      </c>
    </row>
    <row r="32" spans="1:32" ht="36.75" customHeight="1">
      <c r="A32" s="413"/>
      <c r="B32" s="402"/>
      <c r="C32" s="403"/>
      <c r="D32" s="403"/>
      <c r="E32" s="403"/>
      <c r="F32" s="403"/>
      <c r="G32" s="403"/>
      <c r="H32" s="403"/>
      <c r="I32" s="403"/>
      <c r="J32" s="403"/>
      <c r="K32" s="403"/>
      <c r="L32" s="404"/>
      <c r="M32" s="377"/>
      <c r="N32" s="377"/>
      <c r="O32" s="377"/>
      <c r="P32" s="377"/>
      <c r="Q32" s="377"/>
      <c r="R32" s="377"/>
      <c r="S32" s="377"/>
      <c r="T32" s="377"/>
      <c r="U32" s="377"/>
      <c r="V32" s="377"/>
      <c r="W32" s="377"/>
      <c r="X32" s="377"/>
      <c r="Y32" s="377"/>
      <c r="Z32" s="377"/>
      <c r="AA32" s="377"/>
      <c r="AB32" s="377"/>
      <c r="AC32" s="377"/>
      <c r="AD32" s="377"/>
      <c r="AE32" s="377"/>
      <c r="AF32" s="377"/>
    </row>
    <row r="33" spans="1:32" ht="18.75" customHeight="1">
      <c r="A33" s="92">
        <v>1</v>
      </c>
      <c r="B33" s="393">
        <v>2</v>
      </c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39">
        <v>3</v>
      </c>
      <c r="N33" s="39">
        <v>4</v>
      </c>
      <c r="O33" s="39">
        <v>5</v>
      </c>
      <c r="P33" s="39">
        <v>6</v>
      </c>
      <c r="Q33" s="39">
        <v>7</v>
      </c>
      <c r="R33" s="39">
        <v>8</v>
      </c>
      <c r="S33" s="39">
        <v>9</v>
      </c>
      <c r="T33" s="39">
        <v>10</v>
      </c>
      <c r="U33" s="39">
        <v>11</v>
      </c>
      <c r="V33" s="39">
        <v>12</v>
      </c>
      <c r="W33" s="39">
        <v>13</v>
      </c>
      <c r="X33" s="39">
        <v>14</v>
      </c>
      <c r="Y33" s="39">
        <v>15</v>
      </c>
      <c r="Z33" s="39">
        <v>16</v>
      </c>
      <c r="AA33" s="39">
        <v>17</v>
      </c>
      <c r="AB33" s="39">
        <v>18</v>
      </c>
      <c r="AC33" s="39">
        <v>19</v>
      </c>
      <c r="AD33" s="39">
        <v>20</v>
      </c>
      <c r="AE33" s="39">
        <v>21</v>
      </c>
      <c r="AF33" s="39">
        <v>22</v>
      </c>
    </row>
    <row r="34" spans="1:32" s="210" customFormat="1" ht="18.75" customHeight="1">
      <c r="A34" s="213"/>
      <c r="B34" s="405" t="s">
        <v>500</v>
      </c>
      <c r="C34" s="406"/>
      <c r="D34" s="406"/>
      <c r="E34" s="406"/>
      <c r="F34" s="406"/>
      <c r="G34" s="406"/>
      <c r="H34" s="406"/>
      <c r="I34" s="406"/>
      <c r="J34" s="406"/>
      <c r="K34" s="406"/>
      <c r="L34" s="407"/>
      <c r="M34" s="211"/>
      <c r="N34" s="211"/>
      <c r="O34" s="211"/>
      <c r="P34" s="211"/>
      <c r="Q34" s="211">
        <f>Q35+Q37</f>
        <v>0</v>
      </c>
      <c r="R34" s="226">
        <f t="shared" ref="R34:S34" si="0">R35+R37</f>
        <v>0</v>
      </c>
      <c r="S34" s="226">
        <f t="shared" si="0"/>
        <v>0</v>
      </c>
      <c r="T34" s="225"/>
      <c r="U34" s="211">
        <f t="shared" ref="U34:AB34" si="1">SUM(U35:U40)</f>
        <v>0</v>
      </c>
      <c r="V34" s="211">
        <f t="shared" si="1"/>
        <v>0</v>
      </c>
      <c r="W34" s="211">
        <f t="shared" si="1"/>
        <v>0</v>
      </c>
      <c r="X34" s="211">
        <f t="shared" si="1"/>
        <v>0</v>
      </c>
      <c r="Y34" s="211">
        <f t="shared" si="1"/>
        <v>0</v>
      </c>
      <c r="Z34" s="211">
        <f t="shared" si="1"/>
        <v>0</v>
      </c>
      <c r="AA34" s="211">
        <f t="shared" si="1"/>
        <v>0</v>
      </c>
      <c r="AB34" s="211">
        <f t="shared" si="1"/>
        <v>0</v>
      </c>
      <c r="AC34" s="226">
        <f>AC35+AC37</f>
        <v>0</v>
      </c>
      <c r="AD34" s="226">
        <f t="shared" ref="AD34" si="2">AD35+AD37</f>
        <v>0</v>
      </c>
      <c r="AE34" s="226">
        <f t="shared" ref="AE34" si="3">AE35+AE37</f>
        <v>0</v>
      </c>
      <c r="AF34" s="225">
        <f t="shared" ref="AF34" si="4">AF35+AF37</f>
        <v>0</v>
      </c>
    </row>
    <row r="35" spans="1:32" ht="20.149999999999999" customHeight="1">
      <c r="A35" s="84">
        <v>1</v>
      </c>
      <c r="B35" s="389" t="s">
        <v>471</v>
      </c>
      <c r="C35" s="389"/>
      <c r="D35" s="389"/>
      <c r="E35" s="389"/>
      <c r="F35" s="389"/>
      <c r="G35" s="389"/>
      <c r="H35" s="389"/>
      <c r="I35" s="389"/>
      <c r="J35" s="389"/>
      <c r="K35" s="389"/>
      <c r="L35" s="390"/>
      <c r="M35" s="39"/>
      <c r="N35" s="39"/>
      <c r="O35" s="39"/>
      <c r="P35" s="40"/>
      <c r="Q35" s="233">
        <f>SUM(Q36:Q41)</f>
        <v>0</v>
      </c>
      <c r="R35" s="39">
        <f>SUM(R36:R41)</f>
        <v>0</v>
      </c>
      <c r="S35" s="39">
        <f t="shared" ref="S35:S42" si="5">R35-Q35</f>
        <v>0</v>
      </c>
      <c r="T35" s="40"/>
      <c r="U35" s="39"/>
      <c r="V35" s="207"/>
      <c r="W35" s="39"/>
      <c r="X35" s="40"/>
      <c r="Y35" s="39"/>
      <c r="Z35" s="39"/>
      <c r="AA35" s="39"/>
      <c r="AB35" s="40"/>
      <c r="AC35" s="39">
        <f>M35+Q35+U35+Y35</f>
        <v>0</v>
      </c>
      <c r="AD35" s="39">
        <f t="shared" ref="AD35" si="6">N35+R35+V35+Z35</f>
        <v>0</v>
      </c>
      <c r="AE35" s="39">
        <f>O35+S35+W35+AA35</f>
        <v>0</v>
      </c>
      <c r="AF35" s="40">
        <f>P35+T35+X35+AB35</f>
        <v>0</v>
      </c>
    </row>
    <row r="36" spans="1:32" s="227" customFormat="1" ht="20.149999999999999" customHeight="1">
      <c r="A36" s="84"/>
      <c r="B36" s="388"/>
      <c r="C36" s="389"/>
      <c r="D36" s="389"/>
      <c r="E36" s="389"/>
      <c r="F36" s="389"/>
      <c r="G36" s="389"/>
      <c r="H36" s="389"/>
      <c r="I36" s="389"/>
      <c r="J36" s="389"/>
      <c r="K36" s="389"/>
      <c r="L36" s="390"/>
      <c r="M36" s="226"/>
      <c r="N36" s="226"/>
      <c r="O36" s="226"/>
      <c r="P36" s="225"/>
      <c r="Q36" s="226"/>
      <c r="R36" s="226"/>
      <c r="S36" s="226">
        <f t="shared" si="5"/>
        <v>0</v>
      </c>
      <c r="T36" s="225"/>
      <c r="U36" s="226"/>
      <c r="V36" s="207"/>
      <c r="W36" s="226"/>
      <c r="X36" s="225"/>
      <c r="Y36" s="226"/>
      <c r="Z36" s="226"/>
      <c r="AA36" s="226"/>
      <c r="AB36" s="225"/>
      <c r="AC36" s="226">
        <f t="shared" ref="AC36:AC45" si="7">M36+Q36+U36+Y36</f>
        <v>0</v>
      </c>
      <c r="AD36" s="226">
        <f t="shared" ref="AD36:AD45" si="8">N36+R36+V36+Z36</f>
        <v>0</v>
      </c>
      <c r="AE36" s="226">
        <f t="shared" ref="AE36:AE44" si="9">O36+S36+W36+AA36</f>
        <v>0</v>
      </c>
      <c r="AF36" s="225">
        <f t="shared" ref="AF36:AF45" si="10">P36+T36+X36+AB36</f>
        <v>0</v>
      </c>
    </row>
    <row r="37" spans="1:32" s="227" customFormat="1" ht="20.149999999999999" customHeight="1">
      <c r="A37" s="84"/>
      <c r="B37" s="388"/>
      <c r="C37" s="389"/>
      <c r="D37" s="389"/>
      <c r="E37" s="389"/>
      <c r="F37" s="389"/>
      <c r="G37" s="389"/>
      <c r="H37" s="389"/>
      <c r="I37" s="389"/>
      <c r="J37" s="389"/>
      <c r="K37" s="389"/>
      <c r="L37" s="390"/>
      <c r="M37" s="226"/>
      <c r="N37" s="226"/>
      <c r="O37" s="226"/>
      <c r="P37" s="225"/>
      <c r="Q37" s="226"/>
      <c r="R37" s="226"/>
      <c r="S37" s="226">
        <f t="shared" si="5"/>
        <v>0</v>
      </c>
      <c r="T37" s="232"/>
      <c r="U37" s="226"/>
      <c r="V37" s="207"/>
      <c r="W37" s="226"/>
      <c r="X37" s="225"/>
      <c r="Y37" s="226"/>
      <c r="Z37" s="226"/>
      <c r="AA37" s="226"/>
      <c r="AB37" s="225"/>
      <c r="AC37" s="226">
        <f t="shared" si="7"/>
        <v>0</v>
      </c>
      <c r="AD37" s="226">
        <f t="shared" si="8"/>
        <v>0</v>
      </c>
      <c r="AE37" s="226">
        <f t="shared" si="9"/>
        <v>0</v>
      </c>
      <c r="AF37" s="225">
        <f t="shared" si="10"/>
        <v>0</v>
      </c>
    </row>
    <row r="38" spans="1:32" s="227" customFormat="1" ht="20.149999999999999" customHeight="1">
      <c r="A38" s="84"/>
      <c r="B38" s="388"/>
      <c r="C38" s="389"/>
      <c r="D38" s="389"/>
      <c r="E38" s="389"/>
      <c r="F38" s="389"/>
      <c r="G38" s="389"/>
      <c r="H38" s="389"/>
      <c r="I38" s="389"/>
      <c r="J38" s="389"/>
      <c r="K38" s="389"/>
      <c r="L38" s="390"/>
      <c r="M38" s="226"/>
      <c r="N38" s="226"/>
      <c r="O38" s="226"/>
      <c r="P38" s="225"/>
      <c r="Q38" s="226"/>
      <c r="R38" s="226"/>
      <c r="S38" s="226">
        <f t="shared" si="5"/>
        <v>0</v>
      </c>
      <c r="T38" s="232"/>
      <c r="U38" s="226"/>
      <c r="V38" s="207"/>
      <c r="W38" s="226"/>
      <c r="X38" s="225"/>
      <c r="Y38" s="226"/>
      <c r="Z38" s="226"/>
      <c r="AA38" s="226"/>
      <c r="AB38" s="225"/>
      <c r="AC38" s="226">
        <f t="shared" si="7"/>
        <v>0</v>
      </c>
      <c r="AD38" s="226">
        <f t="shared" si="8"/>
        <v>0</v>
      </c>
      <c r="AE38" s="226">
        <f t="shared" si="9"/>
        <v>0</v>
      </c>
      <c r="AF38" s="225">
        <f t="shared" si="10"/>
        <v>0</v>
      </c>
    </row>
    <row r="39" spans="1:32" s="227" customFormat="1" ht="20.149999999999999" customHeight="1">
      <c r="A39" s="84"/>
      <c r="B39" s="388"/>
      <c r="C39" s="389"/>
      <c r="D39" s="389"/>
      <c r="E39" s="389"/>
      <c r="F39" s="389"/>
      <c r="G39" s="389"/>
      <c r="H39" s="389"/>
      <c r="I39" s="389"/>
      <c r="J39" s="389"/>
      <c r="K39" s="389"/>
      <c r="L39" s="390"/>
      <c r="M39" s="226"/>
      <c r="N39" s="226"/>
      <c r="O39" s="226"/>
      <c r="P39" s="225"/>
      <c r="Q39" s="226"/>
      <c r="R39" s="226"/>
      <c r="S39" s="226">
        <f t="shared" si="5"/>
        <v>0</v>
      </c>
      <c r="T39" s="225"/>
      <c r="U39" s="226"/>
      <c r="V39" s="207"/>
      <c r="W39" s="226"/>
      <c r="X39" s="225"/>
      <c r="Y39" s="226"/>
      <c r="Z39" s="226"/>
      <c r="AA39" s="226"/>
      <c r="AB39" s="225"/>
      <c r="AC39" s="226">
        <f t="shared" si="7"/>
        <v>0</v>
      </c>
      <c r="AD39" s="226">
        <f t="shared" si="8"/>
        <v>0</v>
      </c>
      <c r="AE39" s="226">
        <f t="shared" si="9"/>
        <v>0</v>
      </c>
      <c r="AF39" s="225">
        <f t="shared" si="10"/>
        <v>0</v>
      </c>
    </row>
    <row r="40" spans="1:32" s="210" customFormat="1" ht="20.149999999999999" customHeight="1">
      <c r="A40" s="84"/>
      <c r="B40" s="388"/>
      <c r="C40" s="389"/>
      <c r="D40" s="389"/>
      <c r="E40" s="389"/>
      <c r="F40" s="389"/>
      <c r="G40" s="389"/>
      <c r="H40" s="389"/>
      <c r="I40" s="389"/>
      <c r="J40" s="389"/>
      <c r="K40" s="389"/>
      <c r="L40" s="390"/>
      <c r="M40" s="211"/>
      <c r="N40" s="211"/>
      <c r="O40" s="211"/>
      <c r="P40" s="212"/>
      <c r="Q40" s="211"/>
      <c r="R40" s="211"/>
      <c r="S40" s="226">
        <f t="shared" si="5"/>
        <v>0</v>
      </c>
      <c r="T40" s="225"/>
      <c r="U40" s="211"/>
      <c r="V40" s="207"/>
      <c r="W40" s="211"/>
      <c r="X40" s="212"/>
      <c r="Y40" s="211"/>
      <c r="Z40" s="211"/>
      <c r="AA40" s="211"/>
      <c r="AB40" s="212"/>
      <c r="AC40" s="226">
        <f t="shared" si="7"/>
        <v>0</v>
      </c>
      <c r="AD40" s="226">
        <f t="shared" si="8"/>
        <v>0</v>
      </c>
      <c r="AE40" s="226">
        <f t="shared" si="9"/>
        <v>0</v>
      </c>
      <c r="AF40" s="225">
        <f t="shared" si="10"/>
        <v>0</v>
      </c>
    </row>
    <row r="41" spans="1:32" s="227" customFormat="1" ht="20.149999999999999" customHeight="1">
      <c r="A41" s="84"/>
      <c r="B41" s="388"/>
      <c r="C41" s="389"/>
      <c r="D41" s="389"/>
      <c r="E41" s="389"/>
      <c r="F41" s="389"/>
      <c r="G41" s="389"/>
      <c r="H41" s="389"/>
      <c r="I41" s="389"/>
      <c r="J41" s="389"/>
      <c r="K41" s="389"/>
      <c r="L41" s="390"/>
      <c r="M41" s="226"/>
      <c r="N41" s="226"/>
      <c r="O41" s="226"/>
      <c r="P41" s="225"/>
      <c r="Q41" s="226"/>
      <c r="R41" s="226"/>
      <c r="S41" s="226">
        <f t="shared" si="5"/>
        <v>0</v>
      </c>
      <c r="T41" s="225"/>
      <c r="U41" s="226"/>
      <c r="V41" s="207"/>
      <c r="W41" s="226"/>
      <c r="X41" s="225"/>
      <c r="Y41" s="226"/>
      <c r="Z41" s="226"/>
      <c r="AA41" s="226"/>
      <c r="AB41" s="225"/>
      <c r="AC41" s="226">
        <f t="shared" si="7"/>
        <v>0</v>
      </c>
      <c r="AD41" s="226">
        <f t="shared" si="8"/>
        <v>0</v>
      </c>
      <c r="AE41" s="226">
        <f t="shared" si="9"/>
        <v>0</v>
      </c>
      <c r="AF41" s="225">
        <f t="shared" si="10"/>
        <v>0</v>
      </c>
    </row>
    <row r="42" spans="1:32" ht="20.149999999999999" customHeight="1">
      <c r="A42" s="84">
        <v>2</v>
      </c>
      <c r="B42" s="388" t="s">
        <v>472</v>
      </c>
      <c r="C42" s="389"/>
      <c r="D42" s="389"/>
      <c r="E42" s="389"/>
      <c r="F42" s="389"/>
      <c r="G42" s="389"/>
      <c r="H42" s="389"/>
      <c r="I42" s="389"/>
      <c r="J42" s="389"/>
      <c r="K42" s="389"/>
      <c r="L42" s="390"/>
      <c r="M42" s="39"/>
      <c r="N42" s="39"/>
      <c r="O42" s="39"/>
      <c r="P42" s="40"/>
      <c r="Q42" s="39"/>
      <c r="R42" s="39">
        <v>0</v>
      </c>
      <c r="S42" s="226">
        <f t="shared" si="5"/>
        <v>0</v>
      </c>
      <c r="T42" s="225"/>
      <c r="U42" s="39"/>
      <c r="V42" s="207"/>
      <c r="W42" s="39"/>
      <c r="X42" s="40"/>
      <c r="Y42" s="39"/>
      <c r="Z42" s="39"/>
      <c r="AA42" s="39"/>
      <c r="AB42" s="40"/>
      <c r="AC42" s="226">
        <f t="shared" si="7"/>
        <v>0</v>
      </c>
      <c r="AD42" s="226">
        <f t="shared" si="8"/>
        <v>0</v>
      </c>
      <c r="AE42" s="226">
        <f t="shared" si="9"/>
        <v>0</v>
      </c>
      <c r="AF42" s="225">
        <f t="shared" si="10"/>
        <v>0</v>
      </c>
    </row>
    <row r="43" spans="1:32" ht="20.149999999999999" customHeight="1">
      <c r="A43" s="84"/>
      <c r="B43" s="388"/>
      <c r="C43" s="389"/>
      <c r="D43" s="389"/>
      <c r="E43" s="389"/>
      <c r="F43" s="389"/>
      <c r="G43" s="389"/>
      <c r="H43" s="389"/>
      <c r="I43" s="389"/>
      <c r="J43" s="389"/>
      <c r="K43" s="389"/>
      <c r="L43" s="390"/>
      <c r="M43" s="39"/>
      <c r="N43" s="39"/>
      <c r="O43" s="39"/>
      <c r="P43" s="40"/>
      <c r="Q43" s="39"/>
      <c r="R43" s="233">
        <v>0</v>
      </c>
      <c r="S43" s="233">
        <f t="shared" ref="S43" si="11">R43-Q43</f>
        <v>0</v>
      </c>
      <c r="T43" s="232"/>
      <c r="U43" s="39"/>
      <c r="V43" s="39"/>
      <c r="W43" s="39"/>
      <c r="X43" s="40"/>
      <c r="Y43" s="39"/>
      <c r="Z43" s="39"/>
      <c r="AA43" s="39"/>
      <c r="AB43" s="40"/>
      <c r="AC43" s="226">
        <f t="shared" si="7"/>
        <v>0</v>
      </c>
      <c r="AD43" s="226">
        <f t="shared" si="8"/>
        <v>0</v>
      </c>
      <c r="AE43" s="226">
        <f t="shared" si="9"/>
        <v>0</v>
      </c>
      <c r="AF43" s="225">
        <f t="shared" si="10"/>
        <v>0</v>
      </c>
    </row>
    <row r="44" spans="1:32" ht="20.149999999999999" customHeight="1">
      <c r="A44" s="84"/>
      <c r="B44" s="394"/>
      <c r="C44" s="394"/>
      <c r="D44" s="394"/>
      <c r="E44" s="394"/>
      <c r="F44" s="394"/>
      <c r="G44" s="394"/>
      <c r="H44" s="394"/>
      <c r="I44" s="394"/>
      <c r="J44" s="394"/>
      <c r="K44" s="394"/>
      <c r="L44" s="395"/>
      <c r="M44" s="39"/>
      <c r="N44" s="39"/>
      <c r="O44" s="39"/>
      <c r="P44" s="40"/>
      <c r="Q44" s="39"/>
      <c r="R44" s="39"/>
      <c r="S44" s="39"/>
      <c r="T44" s="40"/>
      <c r="U44" s="39"/>
      <c r="V44" s="39"/>
      <c r="W44" s="39"/>
      <c r="X44" s="40"/>
      <c r="Y44" s="39"/>
      <c r="Z44" s="39"/>
      <c r="AA44" s="39"/>
      <c r="AB44" s="40"/>
      <c r="AC44" s="226">
        <f t="shared" si="7"/>
        <v>0</v>
      </c>
      <c r="AD44" s="226">
        <f t="shared" si="8"/>
        <v>0</v>
      </c>
      <c r="AE44" s="226">
        <f t="shared" si="9"/>
        <v>0</v>
      </c>
      <c r="AF44" s="225">
        <f t="shared" si="10"/>
        <v>0</v>
      </c>
    </row>
    <row r="45" spans="1:32" ht="24.9" customHeight="1">
      <c r="A45" s="388" t="s">
        <v>58</v>
      </c>
      <c r="B45" s="389"/>
      <c r="C45" s="389"/>
      <c r="D45" s="389"/>
      <c r="E45" s="389"/>
      <c r="F45" s="389"/>
      <c r="G45" s="389"/>
      <c r="H45" s="389"/>
      <c r="I45" s="389"/>
      <c r="J45" s="389"/>
      <c r="K45" s="389"/>
      <c r="L45" s="390"/>
      <c r="M45" s="39"/>
      <c r="N45" s="39"/>
      <c r="O45" s="39"/>
      <c r="P45" s="40"/>
      <c r="Q45" s="39">
        <f>Q34+Q42</f>
        <v>0</v>
      </c>
      <c r="R45" s="209">
        <f>R35+R42</f>
        <v>0</v>
      </c>
      <c r="S45" s="209">
        <f>S34+S42</f>
        <v>0</v>
      </c>
      <c r="T45" s="209"/>
      <c r="U45" s="39"/>
      <c r="V45" s="39"/>
      <c r="W45" s="39"/>
      <c r="X45" s="40"/>
      <c r="Y45" s="39"/>
      <c r="Z45" s="39"/>
      <c r="AA45" s="39"/>
      <c r="AB45" s="40"/>
      <c r="AC45" s="226">
        <f t="shared" si="7"/>
        <v>0</v>
      </c>
      <c r="AD45" s="226">
        <f t="shared" si="8"/>
        <v>0</v>
      </c>
      <c r="AE45" s="226">
        <f>O45+S45+W45+AA45</f>
        <v>0</v>
      </c>
      <c r="AF45" s="225">
        <f t="shared" si="10"/>
        <v>0</v>
      </c>
    </row>
    <row r="46" spans="1:32" ht="24.9" customHeight="1">
      <c r="A46" s="388" t="s">
        <v>59</v>
      </c>
      <c r="B46" s="389"/>
      <c r="C46" s="389"/>
      <c r="D46" s="389"/>
      <c r="E46" s="389"/>
      <c r="F46" s="389"/>
      <c r="G46" s="389"/>
      <c r="H46" s="389"/>
      <c r="I46" s="389"/>
      <c r="J46" s="389"/>
      <c r="K46" s="389"/>
      <c r="L46" s="390"/>
      <c r="M46" s="95" t="e">
        <f>M45/AC45*100</f>
        <v>#DIV/0!</v>
      </c>
      <c r="N46" s="40"/>
      <c r="O46" s="40"/>
      <c r="P46" s="40"/>
      <c r="Q46" s="95" t="e">
        <f>Q45/AC45*100</f>
        <v>#DIV/0!</v>
      </c>
      <c r="R46" s="40"/>
      <c r="S46" s="40"/>
      <c r="T46" s="40"/>
      <c r="U46" s="95" t="e">
        <f>U45/AC45*100</f>
        <v>#DIV/0!</v>
      </c>
      <c r="V46" s="40"/>
      <c r="W46" s="40"/>
      <c r="X46" s="40"/>
      <c r="Y46" s="95" t="e">
        <f>Y45/AC45*100</f>
        <v>#DIV/0!</v>
      </c>
      <c r="Z46" s="40"/>
      <c r="AA46" s="40"/>
      <c r="AB46" s="40"/>
      <c r="AC46" s="39"/>
      <c r="AD46" s="39"/>
      <c r="AE46" s="39"/>
      <c r="AF46" s="40">
        <f>P46+T46+X46+AB46</f>
        <v>0</v>
      </c>
    </row>
    <row r="47" spans="1:32" ht="15" customHeight="1">
      <c r="A47" s="80"/>
      <c r="B47" s="80"/>
      <c r="C47" s="80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</row>
    <row r="48" spans="1:32" ht="15" customHeight="1">
      <c r="A48" s="80"/>
      <c r="B48" s="80"/>
      <c r="C48" s="80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</row>
    <row r="49" spans="1:32" s="108" customFormat="1" ht="31.5" customHeight="1">
      <c r="A49" s="259" t="s">
        <v>255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  <c r="Z49" s="259"/>
      <c r="AA49" s="259"/>
      <c r="AB49" s="259"/>
      <c r="AC49" s="259"/>
      <c r="AD49" s="259"/>
      <c r="AE49" s="259"/>
      <c r="AF49" s="259"/>
    </row>
    <row r="50" spans="1:32" s="97" customFormat="1">
      <c r="A50" s="44"/>
      <c r="B50" s="44"/>
      <c r="C50" s="44"/>
      <c r="D50" s="44"/>
      <c r="E50" s="44"/>
      <c r="F50" s="44"/>
      <c r="G50" s="44"/>
      <c r="H50" s="44"/>
      <c r="I50" s="44"/>
      <c r="J50" s="44"/>
      <c r="L50" s="44"/>
      <c r="AD50" s="368" t="s">
        <v>237</v>
      </c>
      <c r="AE50" s="368"/>
      <c r="AF50" s="368"/>
    </row>
    <row r="51" spans="1:32" s="98" customFormat="1" ht="34.5" customHeight="1">
      <c r="A51" s="321" t="s">
        <v>210</v>
      </c>
      <c r="B51" s="381" t="s">
        <v>335</v>
      </c>
      <c r="C51" s="382"/>
      <c r="D51" s="303" t="s">
        <v>368</v>
      </c>
      <c r="E51" s="303"/>
      <c r="F51" s="255" t="s">
        <v>211</v>
      </c>
      <c r="G51" s="255"/>
      <c r="H51" s="303" t="s">
        <v>212</v>
      </c>
      <c r="I51" s="303"/>
      <c r="J51" s="303" t="s">
        <v>369</v>
      </c>
      <c r="K51" s="303"/>
      <c r="L51" s="261" t="s">
        <v>365</v>
      </c>
      <c r="M51" s="261"/>
      <c r="N51" s="261"/>
      <c r="O51" s="261"/>
      <c r="P51" s="261"/>
      <c r="Q51" s="261"/>
      <c r="R51" s="261"/>
      <c r="S51" s="261"/>
      <c r="T51" s="261"/>
      <c r="U51" s="261"/>
      <c r="V51" s="255" t="s">
        <v>336</v>
      </c>
      <c r="W51" s="255"/>
      <c r="X51" s="255"/>
      <c r="Y51" s="255"/>
      <c r="Z51" s="255"/>
      <c r="AA51" s="255" t="s">
        <v>337</v>
      </c>
      <c r="AB51" s="255"/>
      <c r="AC51" s="255"/>
      <c r="AD51" s="255"/>
      <c r="AE51" s="255"/>
      <c r="AF51" s="255"/>
    </row>
    <row r="52" spans="1:32" s="98" customFormat="1" ht="52.5" customHeight="1">
      <c r="A52" s="321"/>
      <c r="B52" s="408"/>
      <c r="C52" s="409"/>
      <c r="D52" s="303"/>
      <c r="E52" s="303"/>
      <c r="F52" s="255"/>
      <c r="G52" s="255"/>
      <c r="H52" s="303"/>
      <c r="I52" s="303"/>
      <c r="J52" s="303"/>
      <c r="K52" s="303"/>
      <c r="L52" s="255" t="s">
        <v>306</v>
      </c>
      <c r="M52" s="255"/>
      <c r="N52" s="303" t="s">
        <v>311</v>
      </c>
      <c r="O52" s="303"/>
      <c r="P52" s="255" t="s">
        <v>312</v>
      </c>
      <c r="Q52" s="255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AD52" s="255"/>
      <c r="AE52" s="255"/>
      <c r="AF52" s="255"/>
    </row>
    <row r="53" spans="1:32" s="99" customFormat="1" ht="82.5" customHeight="1">
      <c r="A53" s="321"/>
      <c r="B53" s="383"/>
      <c r="C53" s="384"/>
      <c r="D53" s="303"/>
      <c r="E53" s="303"/>
      <c r="F53" s="255"/>
      <c r="G53" s="255"/>
      <c r="H53" s="303"/>
      <c r="I53" s="303"/>
      <c r="J53" s="303"/>
      <c r="K53" s="303"/>
      <c r="L53" s="255"/>
      <c r="M53" s="255"/>
      <c r="N53" s="303"/>
      <c r="O53" s="303"/>
      <c r="P53" s="255" t="s">
        <v>307</v>
      </c>
      <c r="Q53" s="255"/>
      <c r="R53" s="255" t="s">
        <v>308</v>
      </c>
      <c r="S53" s="255"/>
      <c r="T53" s="255" t="s">
        <v>309</v>
      </c>
      <c r="U53" s="255"/>
      <c r="V53" s="255"/>
      <c r="W53" s="255"/>
      <c r="X53" s="255"/>
      <c r="Y53" s="255"/>
      <c r="Z53" s="255"/>
      <c r="AA53" s="255"/>
      <c r="AB53" s="255"/>
      <c r="AC53" s="255"/>
      <c r="AD53" s="255"/>
      <c r="AE53" s="255"/>
      <c r="AF53" s="255"/>
    </row>
    <row r="54" spans="1:32" s="98" customFormat="1" ht="18.75" customHeight="1">
      <c r="A54" s="62">
        <v>1</v>
      </c>
      <c r="B54" s="328">
        <v>2</v>
      </c>
      <c r="C54" s="329"/>
      <c r="D54" s="303">
        <v>3</v>
      </c>
      <c r="E54" s="303"/>
      <c r="F54" s="303">
        <v>4</v>
      </c>
      <c r="G54" s="303"/>
      <c r="H54" s="303">
        <v>5</v>
      </c>
      <c r="I54" s="303"/>
      <c r="J54" s="303">
        <v>6</v>
      </c>
      <c r="K54" s="303"/>
      <c r="L54" s="328">
        <v>7</v>
      </c>
      <c r="M54" s="329"/>
      <c r="N54" s="328">
        <v>8</v>
      </c>
      <c r="O54" s="329"/>
      <c r="P54" s="303">
        <v>9</v>
      </c>
      <c r="Q54" s="303"/>
      <c r="R54" s="321">
        <v>10</v>
      </c>
      <c r="S54" s="321"/>
      <c r="T54" s="303">
        <v>11</v>
      </c>
      <c r="U54" s="303"/>
      <c r="V54" s="303">
        <v>12</v>
      </c>
      <c r="W54" s="303"/>
      <c r="X54" s="303"/>
      <c r="Y54" s="303"/>
      <c r="Z54" s="303"/>
      <c r="AA54" s="303">
        <v>13</v>
      </c>
      <c r="AB54" s="303"/>
      <c r="AC54" s="303"/>
      <c r="AD54" s="303"/>
      <c r="AE54" s="303"/>
      <c r="AF54" s="303"/>
    </row>
    <row r="55" spans="1:32" s="98" customFormat="1" ht="20.149999999999999" customHeight="1">
      <c r="A55" s="100"/>
      <c r="B55" s="385"/>
      <c r="C55" s="386"/>
      <c r="D55" s="346"/>
      <c r="E55" s="346"/>
      <c r="F55" s="352"/>
      <c r="G55" s="352"/>
      <c r="H55" s="352"/>
      <c r="I55" s="352"/>
      <c r="J55" s="352"/>
      <c r="K55" s="352"/>
      <c r="L55" s="344"/>
      <c r="M55" s="345"/>
      <c r="N55" s="344"/>
      <c r="O55" s="345"/>
      <c r="P55" s="352"/>
      <c r="Q55" s="352"/>
      <c r="R55" s="352"/>
      <c r="S55" s="352"/>
      <c r="T55" s="352"/>
      <c r="U55" s="352"/>
      <c r="V55" s="371"/>
      <c r="W55" s="371"/>
      <c r="X55" s="371"/>
      <c r="Y55" s="371"/>
      <c r="Z55" s="371"/>
      <c r="AA55" s="352"/>
      <c r="AB55" s="352"/>
      <c r="AC55" s="352"/>
      <c r="AD55" s="352"/>
      <c r="AE55" s="352"/>
      <c r="AF55" s="352"/>
    </row>
    <row r="56" spans="1:32" s="98" customFormat="1" ht="20.149999999999999" customHeight="1">
      <c r="A56" s="100"/>
      <c r="B56" s="385"/>
      <c r="C56" s="386"/>
      <c r="D56" s="346"/>
      <c r="E56" s="346"/>
      <c r="F56" s="352"/>
      <c r="G56" s="352"/>
      <c r="H56" s="352"/>
      <c r="I56" s="352"/>
      <c r="J56" s="352"/>
      <c r="K56" s="352"/>
      <c r="L56" s="344"/>
      <c r="M56" s="345"/>
      <c r="N56" s="344"/>
      <c r="O56" s="345"/>
      <c r="P56" s="352"/>
      <c r="Q56" s="352"/>
      <c r="R56" s="352"/>
      <c r="S56" s="352"/>
      <c r="T56" s="352"/>
      <c r="U56" s="352"/>
      <c r="V56" s="371"/>
      <c r="W56" s="371"/>
      <c r="X56" s="371"/>
      <c r="Y56" s="371"/>
      <c r="Z56" s="371"/>
      <c r="AA56" s="352"/>
      <c r="AB56" s="352"/>
      <c r="AC56" s="352"/>
      <c r="AD56" s="352"/>
      <c r="AE56" s="352"/>
      <c r="AF56" s="352"/>
    </row>
    <row r="57" spans="1:32" s="98" customFormat="1" ht="20.149999999999999" customHeight="1">
      <c r="A57" s="100"/>
      <c r="B57" s="385"/>
      <c r="C57" s="386"/>
      <c r="D57" s="346"/>
      <c r="E57" s="346"/>
      <c r="F57" s="352"/>
      <c r="G57" s="352"/>
      <c r="H57" s="352"/>
      <c r="I57" s="352"/>
      <c r="J57" s="352"/>
      <c r="K57" s="352"/>
      <c r="L57" s="344"/>
      <c r="M57" s="345"/>
      <c r="N57" s="344"/>
      <c r="O57" s="345"/>
      <c r="P57" s="352"/>
      <c r="Q57" s="352"/>
      <c r="R57" s="352"/>
      <c r="S57" s="352"/>
      <c r="T57" s="352"/>
      <c r="U57" s="352"/>
      <c r="V57" s="371"/>
      <c r="W57" s="371"/>
      <c r="X57" s="371"/>
      <c r="Y57" s="371"/>
      <c r="Z57" s="371"/>
      <c r="AA57" s="352"/>
      <c r="AB57" s="352"/>
      <c r="AC57" s="352"/>
      <c r="AD57" s="352"/>
      <c r="AE57" s="352"/>
      <c r="AF57" s="352"/>
    </row>
    <row r="58" spans="1:32" s="98" customFormat="1" ht="20.149999999999999" customHeight="1">
      <c r="A58" s="100"/>
      <c r="B58" s="385"/>
      <c r="C58" s="386"/>
      <c r="D58" s="346"/>
      <c r="E58" s="346"/>
      <c r="F58" s="352"/>
      <c r="G58" s="352"/>
      <c r="H58" s="352"/>
      <c r="I58" s="352"/>
      <c r="J58" s="352"/>
      <c r="K58" s="352"/>
      <c r="L58" s="344"/>
      <c r="M58" s="345"/>
      <c r="N58" s="344"/>
      <c r="O58" s="345"/>
      <c r="P58" s="352"/>
      <c r="Q58" s="352"/>
      <c r="R58" s="352"/>
      <c r="S58" s="352"/>
      <c r="T58" s="352"/>
      <c r="U58" s="352"/>
      <c r="V58" s="371"/>
      <c r="W58" s="371"/>
      <c r="X58" s="371"/>
      <c r="Y58" s="371"/>
      <c r="Z58" s="371"/>
      <c r="AA58" s="352"/>
      <c r="AB58" s="352"/>
      <c r="AC58" s="352"/>
      <c r="AD58" s="352"/>
      <c r="AE58" s="352"/>
      <c r="AF58" s="352"/>
    </row>
    <row r="59" spans="1:32" s="98" customFormat="1" ht="20.149999999999999" customHeight="1">
      <c r="A59" s="100"/>
      <c r="B59" s="385"/>
      <c r="C59" s="386"/>
      <c r="D59" s="346"/>
      <c r="E59" s="346"/>
      <c r="F59" s="352"/>
      <c r="G59" s="352"/>
      <c r="H59" s="352"/>
      <c r="I59" s="352"/>
      <c r="J59" s="352"/>
      <c r="K59" s="352"/>
      <c r="L59" s="344"/>
      <c r="M59" s="345"/>
      <c r="N59" s="344"/>
      <c r="O59" s="345"/>
      <c r="P59" s="352"/>
      <c r="Q59" s="352"/>
      <c r="R59" s="352"/>
      <c r="S59" s="352"/>
      <c r="T59" s="352"/>
      <c r="U59" s="352"/>
      <c r="V59" s="371"/>
      <c r="W59" s="371"/>
      <c r="X59" s="371"/>
      <c r="Y59" s="371"/>
      <c r="Z59" s="371"/>
      <c r="AA59" s="352"/>
      <c r="AB59" s="352"/>
      <c r="AC59" s="352"/>
      <c r="AD59" s="352"/>
      <c r="AE59" s="352"/>
      <c r="AF59" s="352"/>
    </row>
    <row r="60" spans="1:32" s="98" customFormat="1" ht="20.149999999999999" customHeight="1">
      <c r="A60" s="100"/>
      <c r="B60" s="385"/>
      <c r="C60" s="386"/>
      <c r="D60" s="346"/>
      <c r="E60" s="346"/>
      <c r="F60" s="352"/>
      <c r="G60" s="352"/>
      <c r="H60" s="352"/>
      <c r="I60" s="352"/>
      <c r="J60" s="352"/>
      <c r="K60" s="352"/>
      <c r="L60" s="344"/>
      <c r="M60" s="345"/>
      <c r="N60" s="344"/>
      <c r="O60" s="345"/>
      <c r="P60" s="352"/>
      <c r="Q60" s="352"/>
      <c r="R60" s="352"/>
      <c r="S60" s="352"/>
      <c r="T60" s="352"/>
      <c r="U60" s="352"/>
      <c r="V60" s="371"/>
      <c r="W60" s="371"/>
      <c r="X60" s="371"/>
      <c r="Y60" s="371"/>
      <c r="Z60" s="371"/>
      <c r="AA60" s="352"/>
      <c r="AB60" s="352"/>
      <c r="AC60" s="352"/>
      <c r="AD60" s="352"/>
      <c r="AE60" s="352"/>
      <c r="AF60" s="352"/>
    </row>
    <row r="61" spans="1:32" s="98" customFormat="1" ht="20.149999999999999" customHeight="1">
      <c r="A61" s="100"/>
      <c r="B61" s="385"/>
      <c r="C61" s="386"/>
      <c r="D61" s="346"/>
      <c r="E61" s="346"/>
      <c r="F61" s="352"/>
      <c r="G61" s="352"/>
      <c r="H61" s="352"/>
      <c r="I61" s="352"/>
      <c r="J61" s="352"/>
      <c r="K61" s="352"/>
      <c r="L61" s="344"/>
      <c r="M61" s="345"/>
      <c r="N61" s="344"/>
      <c r="O61" s="345"/>
      <c r="P61" s="352"/>
      <c r="Q61" s="352"/>
      <c r="R61" s="352"/>
      <c r="S61" s="352"/>
      <c r="T61" s="352"/>
      <c r="U61" s="352"/>
      <c r="V61" s="371"/>
      <c r="W61" s="371"/>
      <c r="X61" s="371"/>
      <c r="Y61" s="371"/>
      <c r="Z61" s="371"/>
      <c r="AA61" s="352"/>
      <c r="AB61" s="352"/>
      <c r="AC61" s="352"/>
      <c r="AD61" s="352"/>
      <c r="AE61" s="352"/>
      <c r="AF61" s="352"/>
    </row>
    <row r="62" spans="1:32" s="98" customFormat="1" ht="24.9" customHeight="1">
      <c r="A62" s="372" t="s">
        <v>58</v>
      </c>
      <c r="B62" s="373"/>
      <c r="C62" s="373"/>
      <c r="D62" s="373"/>
      <c r="E62" s="374"/>
      <c r="F62" s="352"/>
      <c r="G62" s="352"/>
      <c r="H62" s="352"/>
      <c r="I62" s="352"/>
      <c r="J62" s="352"/>
      <c r="K62" s="352"/>
      <c r="L62" s="344"/>
      <c r="M62" s="345"/>
      <c r="N62" s="344"/>
      <c r="O62" s="345"/>
      <c r="P62" s="352"/>
      <c r="Q62" s="352"/>
      <c r="R62" s="352"/>
      <c r="S62" s="352"/>
      <c r="T62" s="352"/>
      <c r="U62" s="352"/>
      <c r="V62" s="371"/>
      <c r="W62" s="371"/>
      <c r="X62" s="371"/>
      <c r="Y62" s="371"/>
      <c r="Z62" s="371"/>
      <c r="AA62" s="352"/>
      <c r="AB62" s="352"/>
      <c r="AC62" s="352"/>
      <c r="AD62" s="352"/>
      <c r="AE62" s="352"/>
      <c r="AF62" s="352"/>
    </row>
    <row r="63" spans="1:32" ht="15" customHeight="1">
      <c r="A63" s="80"/>
      <c r="B63" s="80"/>
      <c r="C63" s="80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</row>
    <row r="64" spans="1:32" ht="15" customHeight="1">
      <c r="A64" s="80"/>
      <c r="B64" s="80"/>
      <c r="C64" s="80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</row>
    <row r="65" spans="1:32" ht="15" customHeight="1">
      <c r="A65" s="80"/>
      <c r="B65" s="80"/>
      <c r="C65" s="80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</row>
    <row r="66" spans="1:32" s="107" customFormat="1" ht="18" customHeight="1">
      <c r="A66" s="370" t="s">
        <v>486</v>
      </c>
      <c r="B66" s="370"/>
      <c r="C66" s="370"/>
      <c r="D66" s="370"/>
      <c r="E66" s="370"/>
      <c r="F66" s="370"/>
      <c r="G66" s="370"/>
      <c r="H66" s="109"/>
      <c r="I66" s="109"/>
      <c r="J66" s="109"/>
      <c r="K66" s="109"/>
      <c r="L66" s="109"/>
      <c r="M66" s="369"/>
      <c r="N66" s="369"/>
      <c r="O66" s="369"/>
      <c r="P66" s="369"/>
      <c r="Q66" s="369"/>
      <c r="R66" s="109"/>
      <c r="S66" s="109"/>
      <c r="T66" s="109"/>
      <c r="U66" s="109"/>
      <c r="V66" s="109"/>
      <c r="W66" s="262"/>
      <c r="X66" s="262"/>
      <c r="Y66" s="262"/>
      <c r="Z66" s="262"/>
      <c r="AA66" s="262"/>
      <c r="AC66" s="49" t="s">
        <v>451</v>
      </c>
    </row>
    <row r="67" spans="1:32" s="31" customFormat="1">
      <c r="B67" s="368" t="s">
        <v>78</v>
      </c>
      <c r="C67" s="368"/>
      <c r="D67" s="368"/>
      <c r="E67" s="368"/>
      <c r="F67" s="368"/>
      <c r="G67" s="368"/>
      <c r="H67" s="80"/>
      <c r="I67" s="80"/>
      <c r="J67" s="82"/>
      <c r="K67" s="82"/>
      <c r="L67" s="82"/>
      <c r="N67" s="44"/>
      <c r="O67" s="44"/>
      <c r="P67" s="44"/>
      <c r="Q67" s="44"/>
      <c r="R67" s="44" t="s">
        <v>79</v>
      </c>
      <c r="V67" s="44"/>
      <c r="AB67" s="280" t="s">
        <v>129</v>
      </c>
      <c r="AC67" s="280"/>
      <c r="AD67" s="280"/>
      <c r="AE67" s="280"/>
      <c r="AF67" s="280"/>
    </row>
    <row r="68" spans="1:32" s="101" customFormat="1" ht="16.5" customHeight="1">
      <c r="C68" s="102"/>
      <c r="D68" s="103"/>
      <c r="E68" s="103"/>
      <c r="F68" s="104"/>
      <c r="G68" s="104"/>
      <c r="H68" s="104"/>
      <c r="I68" s="104"/>
      <c r="J68" s="104"/>
      <c r="K68" s="104"/>
      <c r="L68" s="104"/>
      <c r="M68" s="104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</row>
    <row r="69" spans="1:32">
      <c r="C69" s="105"/>
    </row>
    <row r="72" spans="1:32">
      <c r="C72" s="106"/>
    </row>
    <row r="73" spans="1:32">
      <c r="C73" s="106"/>
    </row>
    <row r="74" spans="1:32">
      <c r="C74" s="106"/>
    </row>
    <row r="75" spans="1:32">
      <c r="C75" s="106"/>
    </row>
    <row r="76" spans="1:32">
      <c r="C76" s="106"/>
    </row>
    <row r="77" spans="1:32">
      <c r="C77" s="106"/>
    </row>
    <row r="78" spans="1:32">
      <c r="C78" s="106"/>
    </row>
  </sheetData>
  <mergeCells count="302">
    <mergeCell ref="R24:V24"/>
    <mergeCell ref="B38:L38"/>
    <mergeCell ref="AD6:AF6"/>
    <mergeCell ref="U6:W6"/>
    <mergeCell ref="X6:Z6"/>
    <mergeCell ref="AA6:AC6"/>
    <mergeCell ref="G8:M8"/>
    <mergeCell ref="B9:C9"/>
    <mergeCell ref="G5:M6"/>
    <mergeCell ref="G7:M7"/>
    <mergeCell ref="D5:F6"/>
    <mergeCell ref="D7:F7"/>
    <mergeCell ref="D8:F8"/>
    <mergeCell ref="D9:F9"/>
    <mergeCell ref="D10:F10"/>
    <mergeCell ref="D11:F11"/>
    <mergeCell ref="B10:C10"/>
    <mergeCell ref="B21:C21"/>
    <mergeCell ref="B20:C20"/>
    <mergeCell ref="N31:N32"/>
    <mergeCell ref="O31:O32"/>
    <mergeCell ref="U7:W7"/>
    <mergeCell ref="AD7:AF7"/>
    <mergeCell ref="N8:Q8"/>
    <mergeCell ref="A3:AF3"/>
    <mergeCell ref="A15:AF15"/>
    <mergeCell ref="A28:AF28"/>
    <mergeCell ref="Y23:Z23"/>
    <mergeCell ref="D24:G24"/>
    <mergeCell ref="W24:X24"/>
    <mergeCell ref="A25:V25"/>
    <mergeCell ref="B23:C23"/>
    <mergeCell ref="B11:C11"/>
    <mergeCell ref="B17:C19"/>
    <mergeCell ref="A5:A6"/>
    <mergeCell ref="B5:C6"/>
    <mergeCell ref="B7:C7"/>
    <mergeCell ref="B8:C8"/>
    <mergeCell ref="N11:Q11"/>
    <mergeCell ref="AC25:AD25"/>
    <mergeCell ref="AE25:AF25"/>
    <mergeCell ref="R5:AF5"/>
    <mergeCell ref="R7:T7"/>
    <mergeCell ref="R6:T6"/>
    <mergeCell ref="A12:M12"/>
    <mergeCell ref="N12:Q12"/>
    <mergeCell ref="N5:Q6"/>
    <mergeCell ref="N7:Q7"/>
    <mergeCell ref="AD50:AF50"/>
    <mergeCell ref="W31:W32"/>
    <mergeCell ref="AC23:AD23"/>
    <mergeCell ref="W22:X22"/>
    <mergeCell ref="AD8:AF8"/>
    <mergeCell ref="AE23:AF23"/>
    <mergeCell ref="W23:X23"/>
    <mergeCell ref="AE22:AF22"/>
    <mergeCell ref="Y22:Z22"/>
    <mergeCell ref="AA22:AB22"/>
    <mergeCell ref="AA8:AC8"/>
    <mergeCell ref="U10:W10"/>
    <mergeCell ref="U8:W8"/>
    <mergeCell ref="U9:W9"/>
    <mergeCell ref="Y24:Z24"/>
    <mergeCell ref="Y25:Z25"/>
    <mergeCell ref="Y30:AB30"/>
    <mergeCell ref="AB31:AB32"/>
    <mergeCell ref="AA23:AB23"/>
    <mergeCell ref="AC31:AC32"/>
    <mergeCell ref="AD31:AD32"/>
    <mergeCell ref="R23:V23"/>
    <mergeCell ref="AC22:AD22"/>
    <mergeCell ref="AA31:AA32"/>
    <mergeCell ref="AA61:AF61"/>
    <mergeCell ref="AD29:AF29"/>
    <mergeCell ref="AA58:AF58"/>
    <mergeCell ref="AA59:AF59"/>
    <mergeCell ref="AA60:AF60"/>
    <mergeCell ref="R57:S57"/>
    <mergeCell ref="V59:Z59"/>
    <mergeCell ref="V58:Z58"/>
    <mergeCell ref="A49:AF49"/>
    <mergeCell ref="B33:L33"/>
    <mergeCell ref="A30:A32"/>
    <mergeCell ref="J57:K57"/>
    <mergeCell ref="L57:M57"/>
    <mergeCell ref="N57:O57"/>
    <mergeCell ref="P56:Q56"/>
    <mergeCell ref="V51:Z53"/>
    <mergeCell ref="P52:U52"/>
    <mergeCell ref="L52:M53"/>
    <mergeCell ref="H56:I56"/>
    <mergeCell ref="AC30:AF30"/>
    <mergeCell ref="AE31:AE32"/>
    <mergeCell ref="AF31:AF32"/>
    <mergeCell ref="AA57:AF57"/>
    <mergeCell ref="X31:X32"/>
    <mergeCell ref="AA51:AF53"/>
    <mergeCell ref="J55:K55"/>
    <mergeCell ref="D55:E55"/>
    <mergeCell ref="F55:G55"/>
    <mergeCell ref="R56:S56"/>
    <mergeCell ref="N55:O55"/>
    <mergeCell ref="V54:Z54"/>
    <mergeCell ref="T53:U53"/>
    <mergeCell ref="T54:U54"/>
    <mergeCell ref="D56:E56"/>
    <mergeCell ref="F56:G56"/>
    <mergeCell ref="H54:I54"/>
    <mergeCell ref="H51:I53"/>
    <mergeCell ref="AA54:AF54"/>
    <mergeCell ref="AA55:AF55"/>
    <mergeCell ref="AA56:AF56"/>
    <mergeCell ref="R59:S59"/>
    <mergeCell ref="D61:E61"/>
    <mergeCell ref="F61:G61"/>
    <mergeCell ref="D54:E54"/>
    <mergeCell ref="F54:G54"/>
    <mergeCell ref="L54:M54"/>
    <mergeCell ref="R54:S54"/>
    <mergeCell ref="D57:E57"/>
    <mergeCell ref="F57:G57"/>
    <mergeCell ref="N56:O56"/>
    <mergeCell ref="D58:E58"/>
    <mergeCell ref="F58:G58"/>
    <mergeCell ref="H58:I58"/>
    <mergeCell ref="P57:Q57"/>
    <mergeCell ref="N54:O54"/>
    <mergeCell ref="J54:K54"/>
    <mergeCell ref="H55:I55"/>
    <mergeCell ref="J56:K56"/>
    <mergeCell ref="H61:I61"/>
    <mergeCell ref="D60:E60"/>
    <mergeCell ref="F60:G60"/>
    <mergeCell ref="F59:G59"/>
    <mergeCell ref="H60:I60"/>
    <mergeCell ref="A17:A19"/>
    <mergeCell ref="D17:G19"/>
    <mergeCell ref="N52:O53"/>
    <mergeCell ref="B24:C24"/>
    <mergeCell ref="B35:L35"/>
    <mergeCell ref="B43:L43"/>
    <mergeCell ref="B44:L44"/>
    <mergeCell ref="B30:L32"/>
    <mergeCell ref="B40:L40"/>
    <mergeCell ref="B34:L34"/>
    <mergeCell ref="A51:A53"/>
    <mergeCell ref="H24:Q24"/>
    <mergeCell ref="B22:C22"/>
    <mergeCell ref="P53:Q53"/>
    <mergeCell ref="A45:L45"/>
    <mergeCell ref="D22:G22"/>
    <mergeCell ref="Q31:Q32"/>
    <mergeCell ref="D20:G20"/>
    <mergeCell ref="H20:Q20"/>
    <mergeCell ref="D51:E53"/>
    <mergeCell ref="F51:G53"/>
    <mergeCell ref="B51:C53"/>
    <mergeCell ref="B39:L39"/>
    <mergeCell ref="B41:L41"/>
    <mergeCell ref="X7:Z7"/>
    <mergeCell ref="X8:Z8"/>
    <mergeCell ref="AA7:AC7"/>
    <mergeCell ref="AA9:AC9"/>
    <mergeCell ref="AA12:AC12"/>
    <mergeCell ref="R17:V19"/>
    <mergeCell ref="AA11:AC11"/>
    <mergeCell ref="R11:T11"/>
    <mergeCell ref="U12:W12"/>
    <mergeCell ref="R10:T10"/>
    <mergeCell ref="R9:T9"/>
    <mergeCell ref="U11:W11"/>
    <mergeCell ref="R8:T8"/>
    <mergeCell ref="Y18:Z19"/>
    <mergeCell ref="H17:Q19"/>
    <mergeCell ref="N10:Q10"/>
    <mergeCell ref="N9:Q9"/>
    <mergeCell ref="G9:M9"/>
    <mergeCell ref="G10:M10"/>
    <mergeCell ref="AE20:AF20"/>
    <mergeCell ref="AA21:AB21"/>
    <mergeCell ref="AE21:AF21"/>
    <mergeCell ref="AC21:AD21"/>
    <mergeCell ref="AA20:AB20"/>
    <mergeCell ref="AC20:AD20"/>
    <mergeCell ref="Y21:Z21"/>
    <mergeCell ref="W20:X20"/>
    <mergeCell ref="G11:M11"/>
    <mergeCell ref="AC18:AD19"/>
    <mergeCell ref="W18:X19"/>
    <mergeCell ref="X12:Z12"/>
    <mergeCell ref="R12:T12"/>
    <mergeCell ref="Y20:Z20"/>
    <mergeCell ref="R21:V21"/>
    <mergeCell ref="W21:X21"/>
    <mergeCell ref="R20:V20"/>
    <mergeCell ref="AD12:AF12"/>
    <mergeCell ref="AD11:AF11"/>
    <mergeCell ref="A46:L46"/>
    <mergeCell ref="J51:K53"/>
    <mergeCell ref="J58:K58"/>
    <mergeCell ref="L58:M58"/>
    <mergeCell ref="L51:U51"/>
    <mergeCell ref="V31:V32"/>
    <mergeCell ref="P55:Q55"/>
    <mergeCell ref="R55:S55"/>
    <mergeCell ref="T57:U57"/>
    <mergeCell ref="B57:C57"/>
    <mergeCell ref="N58:O58"/>
    <mergeCell ref="P54:Q54"/>
    <mergeCell ref="B56:C56"/>
    <mergeCell ref="B54:C54"/>
    <mergeCell ref="B55:C55"/>
    <mergeCell ref="B36:L36"/>
    <mergeCell ref="B37:L37"/>
    <mergeCell ref="H22:Q22"/>
    <mergeCell ref="D21:G21"/>
    <mergeCell ref="J59:K59"/>
    <mergeCell ref="L55:M55"/>
    <mergeCell ref="L56:M56"/>
    <mergeCell ref="W25:X25"/>
    <mergeCell ref="H21:Q21"/>
    <mergeCell ref="R22:V22"/>
    <mergeCell ref="D23:G23"/>
    <mergeCell ref="H23:Q23"/>
    <mergeCell ref="H57:I57"/>
    <mergeCell ref="T59:U59"/>
    <mergeCell ref="T58:U58"/>
    <mergeCell ref="R53:S53"/>
    <mergeCell ref="R31:R32"/>
    <mergeCell ref="U30:X30"/>
    <mergeCell ref="S31:S32"/>
    <mergeCell ref="T31:T32"/>
    <mergeCell ref="P31:P32"/>
    <mergeCell ref="U31:U32"/>
    <mergeCell ref="B42:L42"/>
    <mergeCell ref="L59:M59"/>
    <mergeCell ref="M31:M32"/>
    <mergeCell ref="M30:P30"/>
    <mergeCell ref="B60:C60"/>
    <mergeCell ref="B61:C61"/>
    <mergeCell ref="D59:E59"/>
    <mergeCell ref="B59:C59"/>
    <mergeCell ref="V60:Z60"/>
    <mergeCell ref="P58:Q58"/>
    <mergeCell ref="R58:S58"/>
    <mergeCell ref="J61:K61"/>
    <mergeCell ref="P60:Q60"/>
    <mergeCell ref="R60:S60"/>
    <mergeCell ref="L60:M60"/>
    <mergeCell ref="N60:O60"/>
    <mergeCell ref="R61:S61"/>
    <mergeCell ref="V61:Z61"/>
    <mergeCell ref="L61:M61"/>
    <mergeCell ref="N61:O61"/>
    <mergeCell ref="P61:Q61"/>
    <mergeCell ref="T60:U60"/>
    <mergeCell ref="P59:Q59"/>
    <mergeCell ref="J60:K60"/>
    <mergeCell ref="T61:U61"/>
    <mergeCell ref="N59:O59"/>
    <mergeCell ref="H59:I59"/>
    <mergeCell ref="B58:C58"/>
    <mergeCell ref="AD1:AF1"/>
    <mergeCell ref="AD2:AF2"/>
    <mergeCell ref="T56:U56"/>
    <mergeCell ref="V56:Z56"/>
    <mergeCell ref="V57:Z57"/>
    <mergeCell ref="V55:Z55"/>
    <mergeCell ref="T55:U55"/>
    <mergeCell ref="Z29:AB29"/>
    <mergeCell ref="Y31:Y32"/>
    <mergeCell ref="Z31:Z32"/>
    <mergeCell ref="AA25:AB25"/>
    <mergeCell ref="AA24:AB24"/>
    <mergeCell ref="AC24:AD24"/>
    <mergeCell ref="AE24:AF24"/>
    <mergeCell ref="Q30:T30"/>
    <mergeCell ref="AD9:AF9"/>
    <mergeCell ref="AA10:AC10"/>
    <mergeCell ref="AD10:AF10"/>
    <mergeCell ref="X10:Z10"/>
    <mergeCell ref="AA18:AB19"/>
    <mergeCell ref="W17:AF17"/>
    <mergeCell ref="X9:Z9"/>
    <mergeCell ref="X11:Z11"/>
    <mergeCell ref="AE18:AF19"/>
    <mergeCell ref="W66:AA66"/>
    <mergeCell ref="B67:G67"/>
    <mergeCell ref="AB67:AF67"/>
    <mergeCell ref="M66:Q66"/>
    <mergeCell ref="A66:G66"/>
    <mergeCell ref="H62:I62"/>
    <mergeCell ref="L62:M62"/>
    <mergeCell ref="N62:O62"/>
    <mergeCell ref="J62:K62"/>
    <mergeCell ref="P62:Q62"/>
    <mergeCell ref="AA62:AF62"/>
    <mergeCell ref="V62:Z62"/>
    <mergeCell ref="T62:U62"/>
    <mergeCell ref="R62:S62"/>
    <mergeCell ref="A62:E62"/>
    <mergeCell ref="F62:G62"/>
  </mergeCells>
  <phoneticPr fontId="3" type="noConversion"/>
  <pageMargins left="0.59055118110236227" right="0.59055118110236227" top="0.78740157480314965" bottom="0.39370078740157483" header="0.31496062992125984" footer="0.31496062992125984"/>
  <pageSetup paperSize="9" scale="30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фінплан - зведені показники</vt:lpstr>
      <vt:lpstr>1. Фін результат</vt:lpstr>
      <vt:lpstr>2. Розрахунки з бюджетом</vt:lpstr>
      <vt:lpstr>3. Рух грошових коштів</vt:lpstr>
      <vt:lpstr>4. Кап. інвестиції</vt:lpstr>
      <vt:lpstr> 5. Коефіцієнти</vt:lpstr>
      <vt:lpstr>6.1. Інша інфо_1</vt:lpstr>
      <vt:lpstr>6.2. Інша інфо_2</vt:lpstr>
      <vt:lpstr>' 5. Коефіцієнти'!Заголовки_для_печати</vt:lpstr>
      <vt:lpstr>'1. Фін результат'!Заголовки_для_печати</vt:lpstr>
      <vt:lpstr>'2. Розрахунки з бюджетом'!Заголовки_для_печати</vt:lpstr>
      <vt:lpstr>'3. Рух грошових коштів'!Заголовки_для_печати</vt:lpstr>
      <vt:lpstr>'фінплан - зведені показники'!Заголовки_для_печати</vt:lpstr>
      <vt:lpstr>' 5. Коефіцієнти'!Область_печати</vt:lpstr>
      <vt:lpstr>'1. Фін результат'!Область_печати</vt:lpstr>
      <vt:lpstr>'2. Розрахунки з бюджетом'!Область_печати</vt:lpstr>
      <vt:lpstr>'3. Рух грошових коштів'!Область_печати</vt:lpstr>
      <vt:lpstr>'4. Кап. інвестиції'!Область_печати</vt:lpstr>
      <vt:lpstr>'6.1. Інша інфо_1'!Область_печати</vt:lpstr>
      <vt:lpstr>'6.2. Інша інфо_2'!Область_печати</vt:lpstr>
      <vt:lpstr>'фінплан - зведені показники'!Область_печати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Черезова Ирина</cp:lastModifiedBy>
  <cp:lastPrinted>2021-07-29T11:06:46Z</cp:lastPrinted>
  <dcterms:created xsi:type="dcterms:W3CDTF">2003-03-13T16:00:22Z</dcterms:created>
  <dcterms:modified xsi:type="dcterms:W3CDTF">2021-07-29T11:07:11Z</dcterms:modified>
</cp:coreProperties>
</file>