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Фін.план 2024" sheetId="1" r:id="rId1"/>
  </sheets>
  <definedNames>
    <definedName name="_xlnm.Print_Area" localSheetId="0">'Фін.план 2024'!$A$1:$G$113</definedName>
  </definedNames>
  <calcPr calcId="144525"/>
</workbook>
</file>

<file path=xl/calcChain.xml><?xml version="1.0" encoding="utf-8"?>
<calcChain xmlns="http://schemas.openxmlformats.org/spreadsheetml/2006/main">
  <c r="E81" i="1" l="1"/>
  <c r="C88" i="1"/>
  <c r="E86" i="1"/>
  <c r="E54" i="1"/>
  <c r="F85" i="1" l="1"/>
  <c r="E85" i="1"/>
  <c r="F54" i="1"/>
  <c r="D54" i="1"/>
  <c r="G66" i="1"/>
  <c r="F66" i="1"/>
  <c r="E66" i="1"/>
  <c r="G61" i="1"/>
  <c r="F61" i="1"/>
  <c r="E61" i="1"/>
  <c r="G54" i="1"/>
  <c r="G49" i="1"/>
  <c r="F49" i="1"/>
  <c r="E49" i="1"/>
  <c r="G42" i="1"/>
  <c r="F42" i="1"/>
  <c r="E42" i="1"/>
  <c r="C45" i="1" l="1"/>
  <c r="D81" i="1"/>
  <c r="C89" i="1"/>
  <c r="C86" i="1" l="1"/>
  <c r="D49" i="1" l="1"/>
  <c r="D37" i="1"/>
  <c r="G75" i="1" l="1"/>
  <c r="F75" i="1"/>
  <c r="E75" i="1"/>
  <c r="D75" i="1"/>
  <c r="G74" i="1"/>
  <c r="F74" i="1"/>
  <c r="E74" i="1"/>
  <c r="D74" i="1"/>
  <c r="C60" i="1" l="1"/>
  <c r="C58" i="1"/>
  <c r="C43" i="1" l="1"/>
  <c r="G79" i="1" l="1"/>
  <c r="F79" i="1"/>
  <c r="G81" i="1" l="1"/>
  <c r="D59" i="1"/>
  <c r="F59" i="1"/>
  <c r="E59" i="1"/>
  <c r="G51" i="1" l="1"/>
  <c r="F81" i="1" l="1"/>
  <c r="D80" i="1" l="1"/>
  <c r="D34" i="1" l="1"/>
  <c r="E34" i="1" l="1"/>
  <c r="F34" i="1"/>
  <c r="G34" i="1"/>
  <c r="C38" i="1"/>
  <c r="G59" i="1" l="1"/>
  <c r="E51" i="1"/>
  <c r="F51" i="1"/>
  <c r="D51" i="1"/>
  <c r="G77" i="1" l="1"/>
  <c r="G80" i="1" l="1"/>
  <c r="G78" i="1"/>
  <c r="G39" i="1" l="1"/>
  <c r="C85" i="1" l="1"/>
  <c r="F64" i="1" l="1"/>
  <c r="F80" i="1" l="1"/>
  <c r="F47" i="1"/>
  <c r="C37" i="1" l="1"/>
  <c r="C36" i="1"/>
  <c r="F39" i="1"/>
  <c r="C35" i="1" l="1"/>
  <c r="C34" i="1" s="1"/>
  <c r="E39" i="1" l="1"/>
  <c r="C53" i="1"/>
  <c r="C42" i="1"/>
  <c r="D47" i="1" l="1"/>
  <c r="D39" i="1"/>
  <c r="B91" i="1" l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C81" i="1" l="1"/>
  <c r="F78" i="1" l="1"/>
  <c r="E78" i="1"/>
  <c r="D78" i="1"/>
  <c r="C61" i="1"/>
  <c r="C70" i="1"/>
  <c r="D55" i="1"/>
  <c r="C39" i="1"/>
  <c r="C40" i="1"/>
  <c r="C66" i="1" l="1"/>
  <c r="D46" i="1" l="1"/>
  <c r="O90" i="1" s="1"/>
  <c r="C63" i="1" l="1"/>
  <c r="C59" i="1" l="1"/>
  <c r="G76" i="1" l="1"/>
  <c r="F76" i="1"/>
  <c r="F77" i="1"/>
  <c r="E76" i="1"/>
  <c r="E77" i="1"/>
  <c r="E79" i="1"/>
  <c r="E80" i="1"/>
  <c r="D76" i="1"/>
  <c r="D77" i="1"/>
  <c r="D79" i="1"/>
  <c r="D64" i="1"/>
  <c r="E64" i="1"/>
  <c r="G64" i="1"/>
  <c r="C71" i="1"/>
  <c r="C72" i="1"/>
  <c r="E55" i="1"/>
  <c r="F55" i="1"/>
  <c r="G55" i="1"/>
  <c r="C55" i="1"/>
  <c r="E47" i="1"/>
  <c r="G47" i="1"/>
  <c r="C50" i="1"/>
  <c r="C51" i="1"/>
  <c r="C52" i="1"/>
  <c r="C54" i="1"/>
  <c r="C49" i="1"/>
  <c r="C44" i="1"/>
  <c r="C41" i="1"/>
  <c r="E46" i="1"/>
  <c r="F46" i="1"/>
  <c r="Q90" i="1" s="1"/>
  <c r="G46" i="1"/>
  <c r="B43" i="1"/>
  <c r="B47" i="1" s="1"/>
  <c r="B49" i="1" s="1"/>
  <c r="B50" i="1" s="1"/>
  <c r="B51" i="1" s="1"/>
  <c r="B52" i="1" s="1"/>
  <c r="C74" i="1" l="1"/>
  <c r="R90" i="1"/>
  <c r="P90" i="1"/>
  <c r="C75" i="1"/>
  <c r="F73" i="1"/>
  <c r="F90" i="1" s="1"/>
  <c r="F91" i="1" s="1"/>
  <c r="C46" i="1"/>
  <c r="N90" i="1" s="1"/>
  <c r="B53" i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C79" i="1"/>
  <c r="C77" i="1"/>
  <c r="C47" i="1"/>
  <c r="D73" i="1"/>
  <c r="D90" i="1" s="1"/>
  <c r="D91" i="1" s="1"/>
  <c r="C78" i="1"/>
  <c r="C76" i="1"/>
  <c r="C64" i="1"/>
  <c r="G73" i="1"/>
  <c r="E73" i="1"/>
  <c r="E90" i="1" s="1"/>
  <c r="C80" i="1"/>
  <c r="C73" i="1" l="1"/>
  <c r="C90" i="1" s="1"/>
  <c r="N91" i="1" s="1"/>
  <c r="N93" i="1" s="1"/>
  <c r="P91" i="1"/>
  <c r="P93" i="1" s="1"/>
  <c r="E91" i="1"/>
  <c r="O91" i="1"/>
  <c r="O93" i="1" s="1"/>
  <c r="Q91" i="1"/>
  <c r="Q93" i="1" s="1"/>
  <c r="G90" i="1"/>
  <c r="G91" i="1" s="1"/>
  <c r="C91" i="1" l="1"/>
  <c r="R91" i="1"/>
  <c r="R93" i="1" s="1"/>
</calcChain>
</file>

<file path=xl/sharedStrings.xml><?xml version="1.0" encoding="utf-8"?>
<sst xmlns="http://schemas.openxmlformats.org/spreadsheetml/2006/main" count="159" uniqueCount="140">
  <si>
    <t>Показники</t>
  </si>
  <si>
    <t>у тому числі за кварталами</t>
  </si>
  <si>
    <t>І</t>
  </si>
  <si>
    <t>ІІ</t>
  </si>
  <si>
    <t>ІІІ</t>
  </si>
  <si>
    <t>1. ДОХОДИ</t>
  </si>
  <si>
    <t>Код рядка</t>
  </si>
  <si>
    <t>Плановий рік</t>
  </si>
  <si>
    <t>ІV</t>
  </si>
  <si>
    <t>в т.ч. за рахунок коштів від медичного обслуговування населення за договорами з Національною службою здоров’я України (далі -НСЗУ) згідно з державною програмою медичних гарантій</t>
  </si>
  <si>
    <t>у тому числі за економічними елементами:</t>
  </si>
  <si>
    <t>матеріальні витрати</t>
  </si>
  <si>
    <t>витрати на оплату праці</t>
  </si>
  <si>
    <t>нарахування на оплату праці</t>
  </si>
  <si>
    <t>витрати на оплату комунальних послуг та енергоносіїв</t>
  </si>
  <si>
    <t xml:space="preserve">витрати на соціальне забезпечення населення </t>
  </si>
  <si>
    <t>амортизація</t>
  </si>
  <si>
    <t>інші операційні витрати</t>
  </si>
  <si>
    <t>Адміністративні витрати</t>
  </si>
  <si>
    <t>прибуток</t>
  </si>
  <si>
    <t>збиток</t>
  </si>
  <si>
    <t>Фінансові витрати</t>
  </si>
  <si>
    <t>Витрати від участі в капіталі</t>
  </si>
  <si>
    <t>Інші витрати</t>
  </si>
  <si>
    <t>Фінансові результати від звичайної діяльності до оподаткування:</t>
  </si>
  <si>
    <t>Податок на прибуток</t>
  </si>
  <si>
    <t>Чистий:</t>
  </si>
  <si>
    <t>Відрахування частини прибутку</t>
  </si>
  <si>
    <t>200</t>
  </si>
  <si>
    <t>201</t>
  </si>
  <si>
    <t>202</t>
  </si>
  <si>
    <t>203</t>
  </si>
  <si>
    <t>204</t>
  </si>
  <si>
    <t>205</t>
  </si>
  <si>
    <t>206</t>
  </si>
  <si>
    <t>207</t>
  </si>
  <si>
    <t>ІІІ.Капітальні інвестиції протягом року</t>
  </si>
  <si>
    <t>Капітальне будівництво</t>
  </si>
  <si>
    <t>ІV Додаткова інформація</t>
  </si>
  <si>
    <t>Чисельність працівників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</si>
  <si>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</si>
  <si>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</si>
  <si>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</si>
  <si>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t>100</t>
  </si>
  <si>
    <t>101</t>
  </si>
  <si>
    <t>М.П.</t>
  </si>
  <si>
    <t>Попередній</t>
  </si>
  <si>
    <t>Х</t>
  </si>
  <si>
    <t>Уточнений</t>
  </si>
  <si>
    <t>Зміни</t>
  </si>
  <si>
    <t>зробити позначку "Х"</t>
  </si>
  <si>
    <t xml:space="preserve">Підприємство  </t>
  </si>
  <si>
    <t>Коди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</si>
  <si>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</si>
  <si>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</si>
  <si>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</si>
  <si>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</si>
  <si>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СПОДУ</t>
  </si>
  <si>
    <t xml:space="preserve">Галузь     </t>
  </si>
  <si>
    <t>Охорона здоров'я</t>
  </si>
  <si>
    <t>за ЗКГНГ</t>
  </si>
  <si>
    <t xml:space="preserve">Вид економічної діяльності    </t>
  </si>
  <si>
    <t xml:space="preserve">за  КВЕД  </t>
  </si>
  <si>
    <t>Одиниця виміру</t>
  </si>
  <si>
    <t>Стандарти звітності П(с)БОУ</t>
  </si>
  <si>
    <t>Форма власності</t>
  </si>
  <si>
    <t>Комунальна</t>
  </si>
  <si>
    <t>Стандарти звітності МСФЗ</t>
  </si>
  <si>
    <t>Середньооблікова кількість штатних працівників</t>
  </si>
  <si>
    <t xml:space="preserve">Місцезнаходження  </t>
  </si>
  <si>
    <t xml:space="preserve">Телефон </t>
  </si>
  <si>
    <t>Керівник</t>
  </si>
  <si>
    <t>Діяльність лікарняних закладів</t>
  </si>
  <si>
    <t>86.10</t>
  </si>
  <si>
    <r>
      <t xml:space="preserve">Орган державного управління  </t>
    </r>
    <r>
      <rPr>
        <b/>
        <i/>
        <sz val="11"/>
        <rFont val="Times New Roman"/>
        <family val="1"/>
        <charset val="204"/>
      </rPr>
      <t xml:space="preserve"> </t>
    </r>
  </si>
  <si>
    <t>на 01.01.</t>
  </si>
  <si>
    <t>на 01.04</t>
  </si>
  <si>
    <t>на 01.07</t>
  </si>
  <si>
    <t>на 01.10</t>
  </si>
  <si>
    <t>на 31.12</t>
  </si>
  <si>
    <t>операційна оренда активів</t>
  </si>
  <si>
    <t>реалізація оборотних і необоротних активів</t>
  </si>
  <si>
    <t>Головний бухгалтер</t>
  </si>
  <si>
    <t>КОМУНАЛЬНЕ ПІДПРИЄМСТВО "ЦЕНТРАЛЬНА МІСЬКА ЛІКАРНЯ ПОКРОВСЬКОЇ МІСЬКОЇ РАДИ ДНІПРОПЕТРОВСЬКОЇ ОБЛАСТІ"</t>
  </si>
  <si>
    <t>01987563</t>
  </si>
  <si>
    <t>в т.ч. за рахунок коштів місцевого бюджету</t>
  </si>
  <si>
    <t>Проєкт</t>
  </si>
  <si>
    <t>Леонтьєв Олексій Олександрович</t>
  </si>
  <si>
    <t>Директор</t>
  </si>
  <si>
    <t>Інші операційні витрати</t>
  </si>
  <si>
    <t>"ПОГОДЖЕНО"</t>
  </si>
  <si>
    <t>(число, місяць, рік)</t>
  </si>
  <si>
    <t>"ЗАТВЕРДЖУЮ "</t>
  </si>
  <si>
    <t>Олексій ЛЕОНТЬЄВ</t>
  </si>
  <si>
    <t xml:space="preserve">       (підпис)                          (ініціали і призвище)</t>
  </si>
  <si>
    <t>Валентина ТРОФІМЧУК</t>
  </si>
  <si>
    <t>Дохід (виручка) підприємства від реалізації продукції (товарів, робіт, послуг) всього:</t>
  </si>
  <si>
    <t>Інший операційний дохід підприємства, у тому числі:</t>
  </si>
  <si>
    <t>Витрати підприємства від реалізованої продукції (товарів, робіт, послуг)</t>
  </si>
  <si>
    <t>безоплатне отримання оборотних активів (благодійні внески)</t>
  </si>
  <si>
    <t>дохід від безоплатно одержаних активів (амортизація)</t>
  </si>
  <si>
    <t>матеріальні витрати (2210, 2220, 2230)</t>
  </si>
  <si>
    <t>інші операційні витрати (2240, 2250)</t>
  </si>
  <si>
    <t>витрати на соціальне забезпечення населення (зубопротезування)</t>
  </si>
  <si>
    <t>витрати на соціальне забезпечення населення (пенсії)</t>
  </si>
  <si>
    <t>інші операційні витрати (2800)</t>
  </si>
  <si>
    <t>Рішення виконавчого комітету Покровської</t>
  </si>
  <si>
    <t>міської ради Дніпропетровської області</t>
  </si>
  <si>
    <t>в т.ч. за рахунок коштів від медичного обслуговування населення за договорами з Національною службою здоров’я України (далі -НСЗУ) згідно з державною програмою медичних гарантій (залишок)</t>
  </si>
  <si>
    <t>ДОХІД</t>
  </si>
  <si>
    <t>Витрати</t>
  </si>
  <si>
    <t>матер.+благод</t>
  </si>
  <si>
    <t>Депутатська субвенція</t>
  </si>
  <si>
    <t>Капітальні видатки з місцевого бюджету</t>
  </si>
  <si>
    <t>в т.ч. від надання платних послуг (залишок)</t>
  </si>
  <si>
    <t xml:space="preserve">від надання платних послуг </t>
  </si>
  <si>
    <t>(096) 626-47-45</t>
  </si>
  <si>
    <t>Чистий дохід підприємства разом (виручка) від реалізації продукції (товарів, робіт, послуг)</t>
  </si>
  <si>
    <t xml:space="preserve">ІІ. Елементи операційних витрат (разом) </t>
  </si>
  <si>
    <t>Фінансові результати від операційної діяльності (витрати разом)</t>
  </si>
  <si>
    <t xml:space="preserve">прибуток </t>
  </si>
  <si>
    <t xml:space="preserve">Додаток 1                                                                                                                                                                                                                Про порядок складання, затвердження та контролю виконання річного фінансового плану КОМУНАЛЬНОГО ПІДПРИЄМСТВА " ЦЕНТРАЛЬНА МІСЬКА ЛІКАРНЯ ПОКРОВСЬКОЇ МІСЬКОЇ РАДИ ДНІПРОПЕТРОВСЬКОЇ ОБЛАСТІ"
</t>
  </si>
  <si>
    <t xml:space="preserve">  </t>
  </si>
  <si>
    <t xml:space="preserve"> </t>
  </si>
  <si>
    <t xml:space="preserve">Капітальні видатки  на медичне обладнання </t>
  </si>
  <si>
    <t xml:space="preserve">Капітальні видатки </t>
  </si>
  <si>
    <t>Капітальне будівництво  (кап.ремонт покрівлі)</t>
  </si>
  <si>
    <t>Капітальне будівництво(передпроектні роботи)</t>
  </si>
  <si>
    <t>інші  витрати (2240, 2250, 2282,2800)</t>
  </si>
  <si>
    <t>за КАТОТТГ</t>
  </si>
  <si>
    <t>UA12080090010010311</t>
  </si>
  <si>
    <t xml:space="preserve">Дніпропетровська </t>
  </si>
  <si>
    <t xml:space="preserve">Комунальне підприємство </t>
  </si>
  <si>
    <t>Міністерство охорони здоров'я України</t>
  </si>
  <si>
    <t>тис.грн. з одним десятковим знаком</t>
  </si>
  <si>
    <t xml:space="preserve"> вул.Медична,19, м. Покров, Нікопольський район, Дніпропетровська обл., 53300, Україна </t>
  </si>
  <si>
    <r>
      <t>Фінансовий план підприємства на 2024 рік(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у новій редакції</t>
    </r>
    <r>
      <rPr>
        <b/>
        <sz val="12"/>
        <color indexed="8"/>
        <rFont val="Times New Roman"/>
        <family val="1"/>
        <charset val="204"/>
      </rPr>
      <t>)</t>
    </r>
  </si>
  <si>
    <t>Капітальне будівництво (  роботи з виготовлення  проектно - кошторисної  документації з отраманням експертного звіту)</t>
  </si>
  <si>
    <t>матеріальні витрати (2210, 2220, 2230,3110) благод.внески</t>
  </si>
  <si>
    <t>Капітальне будівництво ( експертиза проектної документації  по реконструкції терапевтичного корпусу)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</si>
</sst>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Arial Cyr"/>
      <charset val="204"/>
    </font>
    <font>
      <b/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ourier New"/>
      <family val="3"/>
      <charset val="204"/>
    </font>
    <font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1"/>
      <color indexed="8"/>
      <name val="Calibri"/>
      <family val="2"/>
    </font>
    <font>
      <sz val="11"/>
      <color indexed="8"/>
      <name val="Times New Roman"/>
      <family val="1"/>
      <charset val="204"/>
    </font>
    <font>
      <sz val="8"/>
      <name val="Calibri"/>
      <family val="2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u/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2" borderId="1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/>
    </xf>
    <xf numFmtId="0" fontId="0" fillId="0" borderId="0" xfId="0" applyFont="1"/>
    <xf numFmtId="0" fontId="2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11" fillId="0" borderId="0" xfId="0" applyFont="1"/>
    <xf numFmtId="0" fontId="0" fillId="0" borderId="0" xfId="0" applyFont="1" applyAlignment="1"/>
    <xf numFmtId="0" fontId="2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14" fillId="0" borderId="0" xfId="0" applyFont="1"/>
    <xf numFmtId="0" fontId="7" fillId="3" borderId="1" xfId="0" applyFont="1" applyFill="1" applyBorder="1" applyAlignment="1">
      <alignment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1" fillId="0" borderId="0" xfId="0" applyFont="1" applyAlignment="1"/>
    <xf numFmtId="0" fontId="0" fillId="0" borderId="2" xfId="0" applyFont="1" applyBorder="1"/>
    <xf numFmtId="0" fontId="0" fillId="0" borderId="2" xfId="0" applyBorder="1"/>
    <xf numFmtId="0" fontId="6" fillId="0" borderId="4" xfId="0" applyFont="1" applyBorder="1"/>
    <xf numFmtId="0" fontId="6" fillId="2" borderId="0" xfId="0" applyFont="1" applyFill="1" applyBorder="1" applyAlignment="1">
      <alignment vertical="center" wrapText="1"/>
    </xf>
    <xf numFmtId="2" fontId="0" fillId="0" borderId="0" xfId="0" applyNumberFormat="1"/>
    <xf numFmtId="4" fontId="0" fillId="0" borderId="0" xfId="0" applyNumberFormat="1"/>
    <xf numFmtId="0" fontId="0" fillId="0" borderId="0" xfId="0" applyBorder="1"/>
    <xf numFmtId="0" fontId="14" fillId="0" borderId="0" xfId="0" applyFont="1" applyBorder="1"/>
    <xf numFmtId="2" fontId="0" fillId="0" borderId="0" xfId="0" applyNumberFormat="1" applyBorder="1"/>
    <xf numFmtId="0" fontId="6" fillId="2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3" fillId="4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4" fillId="0" borderId="0" xfId="0" applyNumberFormat="1" applyFont="1"/>
    <xf numFmtId="2" fontId="6" fillId="2" borderId="0" xfId="0" applyNumberFormat="1" applyFont="1" applyFill="1" applyBorder="1" applyAlignment="1">
      <alignment vertical="center" wrapText="1"/>
    </xf>
    <xf numFmtId="0" fontId="20" fillId="0" borderId="0" xfId="0" applyFont="1" applyBorder="1"/>
    <xf numFmtId="0" fontId="20" fillId="0" borderId="0" xfId="0" applyFont="1"/>
    <xf numFmtId="0" fontId="2" fillId="0" borderId="0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8" fillId="0" borderId="0" xfId="0" applyFont="1" applyAlignment="1"/>
    <xf numFmtId="0" fontId="18" fillId="0" borderId="0" xfId="0" applyFont="1"/>
    <xf numFmtId="0" fontId="18" fillId="0" borderId="9" xfId="0" applyFont="1" applyBorder="1"/>
    <xf numFmtId="0" fontId="18" fillId="0" borderId="9" xfId="0" applyFont="1" applyBorder="1" applyAlignment="1"/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/>
    <xf numFmtId="0" fontId="17" fillId="0" borderId="0" xfId="0" applyFont="1" applyAlignment="1">
      <alignment horizontal="center"/>
    </xf>
    <xf numFmtId="0" fontId="6" fillId="2" borderId="0" xfId="0" applyFont="1" applyFill="1" applyBorder="1" applyAlignment="1">
      <alignment wrapText="1"/>
    </xf>
    <xf numFmtId="0" fontId="18" fillId="0" borderId="2" xfId="0" applyFont="1" applyBorder="1" applyAlignment="1"/>
    <xf numFmtId="0" fontId="6" fillId="2" borderId="1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Border="1" applyAlignment="1">
      <alignment vertical="center"/>
    </xf>
    <xf numFmtId="2" fontId="0" fillId="0" borderId="0" xfId="0" applyNumberFormat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21" fillId="0" borderId="0" xfId="0" applyFont="1"/>
    <xf numFmtId="2" fontId="6" fillId="0" borderId="0" xfId="0" applyNumberFormat="1" applyFont="1" applyFill="1" applyBorder="1" applyAlignment="1">
      <alignment vertical="center" wrapText="1"/>
    </xf>
    <xf numFmtId="0" fontId="15" fillId="0" borderId="9" xfId="0" applyFont="1" applyBorder="1"/>
    <xf numFmtId="0" fontId="10" fillId="0" borderId="0" xfId="0" applyFont="1" applyBorder="1" applyAlignment="1"/>
    <xf numFmtId="0" fontId="11" fillId="0" borderId="0" xfId="0" applyFont="1" applyBorder="1"/>
    <xf numFmtId="0" fontId="10" fillId="0" borderId="0" xfId="0" applyFont="1" applyBorder="1"/>
    <xf numFmtId="0" fontId="2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22" fillId="5" borderId="0" xfId="0" applyFont="1" applyFill="1"/>
    <xf numFmtId="2" fontId="22" fillId="5" borderId="0" xfId="0" applyNumberFormat="1" applyFont="1" applyFill="1"/>
    <xf numFmtId="0" fontId="23" fillId="2" borderId="0" xfId="0" applyFont="1" applyFill="1" applyBorder="1" applyAlignment="1">
      <alignment wrapText="1"/>
    </xf>
    <xf numFmtId="4" fontId="6" fillId="2" borderId="0" xfId="0" applyNumberFormat="1" applyFont="1" applyFill="1" applyBorder="1" applyAlignment="1">
      <alignment wrapText="1"/>
    </xf>
    <xf numFmtId="1" fontId="13" fillId="3" borderId="0" xfId="0" applyNumberFormat="1" applyFont="1" applyFill="1" applyBorder="1" applyAlignment="1">
      <alignment horizontal="center" vertical="center" wrapText="1"/>
    </xf>
    <xf numFmtId="2" fontId="7" fillId="3" borderId="0" xfId="0" applyNumberFormat="1" applyFont="1" applyFill="1" applyBorder="1" applyAlignment="1">
      <alignment vertical="center" wrapText="1"/>
    </xf>
    <xf numFmtId="2" fontId="24" fillId="0" borderId="0" xfId="0" applyNumberFormat="1" applyFont="1" applyBorder="1"/>
    <xf numFmtId="4" fontId="0" fillId="0" borderId="0" xfId="0" applyNumberFormat="1" applyBorder="1"/>
    <xf numFmtId="2" fontId="24" fillId="0" borderId="0" xfId="0" applyNumberFormat="1" applyFont="1" applyBorder="1" applyAlignment="1">
      <alignment vertical="center"/>
    </xf>
    <xf numFmtId="0" fontId="6" fillId="2" borderId="13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4" fontId="7" fillId="3" borderId="0" xfId="0" applyNumberFormat="1" applyFont="1" applyFill="1" applyBorder="1" applyAlignment="1">
      <alignment vertical="center" wrapText="1"/>
    </xf>
    <xf numFmtId="0" fontId="19" fillId="0" borderId="0" xfId="0" applyFont="1" applyBorder="1"/>
    <xf numFmtId="4" fontId="19" fillId="0" borderId="0" xfId="0" applyNumberFormat="1" applyFont="1" applyBorder="1"/>
    <xf numFmtId="4" fontId="14" fillId="0" borderId="0" xfId="0" applyNumberFormat="1" applyFont="1" applyBorder="1"/>
    <xf numFmtId="2" fontId="14" fillId="0" borderId="0" xfId="0" applyNumberFormat="1" applyFont="1" applyBorder="1"/>
    <xf numFmtId="0" fontId="6" fillId="0" borderId="13" xfId="0" applyFont="1" applyFill="1" applyBorder="1" applyAlignment="1">
      <alignment vertical="center" wrapText="1"/>
    </xf>
    <xf numFmtId="164" fontId="0" fillId="0" borderId="0" xfId="0" applyNumberFormat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165" fontId="0" fillId="0" borderId="0" xfId="0" applyNumberFormat="1"/>
    <xf numFmtId="165" fontId="14" fillId="0" borderId="0" xfId="0" applyNumberFormat="1" applyFont="1"/>
    <xf numFmtId="0" fontId="6" fillId="2" borderId="1" xfId="0" applyFont="1" applyFill="1" applyBorder="1" applyAlignment="1">
      <alignment vertical="center" wrapText="1"/>
    </xf>
    <xf numFmtId="4" fontId="6" fillId="0" borderId="14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164" fontId="23" fillId="2" borderId="1" xfId="0" applyNumberFormat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vertical="center" wrapText="1"/>
    </xf>
    <xf numFmtId="164" fontId="2" fillId="2" borderId="4" xfId="0" applyNumberFormat="1" applyFont="1" applyFill="1" applyBorder="1" applyAlignment="1">
      <alignment vertical="center" wrapText="1"/>
    </xf>
    <xf numFmtId="164" fontId="2" fillId="0" borderId="3" xfId="0" applyNumberFormat="1" applyFont="1" applyFill="1" applyBorder="1" applyAlignment="1">
      <alignment vertical="center" wrapText="1"/>
    </xf>
    <xf numFmtId="164" fontId="2" fillId="6" borderId="1" xfId="0" applyNumberFormat="1" applyFont="1" applyFill="1" applyBorder="1" applyAlignment="1">
      <alignment vertical="center" wrapText="1"/>
    </xf>
    <xf numFmtId="164" fontId="1" fillId="3" borderId="3" xfId="0" applyNumberFormat="1" applyFont="1" applyFill="1" applyBorder="1" applyAlignment="1">
      <alignment vertical="center" wrapText="1"/>
    </xf>
    <xf numFmtId="164" fontId="2" fillId="2" borderId="3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4" fontId="25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64" fontId="18" fillId="2" borderId="1" xfId="0" applyNumberFormat="1" applyFont="1" applyFill="1" applyBorder="1" applyAlignment="1">
      <alignment vertical="center" wrapText="1"/>
    </xf>
    <xf numFmtId="1" fontId="13" fillId="4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2" fillId="0" borderId="3" xfId="0" applyFont="1" applyFill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1"/>
  <sheetViews>
    <sheetView tabSelected="1" view="pageBreakPreview" topLeftCell="A82" zoomScaleNormal="100" zoomScaleSheetLayoutView="100" workbookViewId="0">
      <selection activeCell="J89" sqref="J89"/>
    </sheetView>
  </sheetViews>
  <sheetFormatPr defaultRowHeight="15" x14ac:dyDescent="0.25"/>
  <cols>
    <col min="1" max="1" width="38.28515625" style="16" customWidth="1"/>
    <col min="2" max="2" width="9" style="3" customWidth="1"/>
    <col min="3" max="3" width="11.7109375" style="3" customWidth="1"/>
    <col min="4" max="4" width="11" style="3" customWidth="1"/>
    <col min="5" max="5" width="10.7109375" style="3" customWidth="1"/>
    <col min="6" max="6" width="12.42578125" style="3" customWidth="1"/>
    <col min="7" max="7" width="11.7109375" style="3" customWidth="1"/>
    <col min="10" max="10" width="10" bestFit="1" customWidth="1"/>
    <col min="11" max="11" width="10.5703125" customWidth="1"/>
    <col min="14" max="14" width="12.5703125" customWidth="1"/>
    <col min="15" max="15" width="9.5703125" bestFit="1" customWidth="1"/>
    <col min="16" max="16" width="13.85546875" customWidth="1"/>
    <col min="17" max="17" width="12.140625" customWidth="1"/>
    <col min="18" max="18" width="11.5703125" customWidth="1"/>
    <col min="19" max="19" width="10.85546875" customWidth="1"/>
    <col min="20" max="20" width="13.140625" bestFit="1" customWidth="1"/>
  </cols>
  <sheetData>
    <row r="1" spans="1:7" ht="122.25" customHeight="1" x14ac:dyDescent="0.25">
      <c r="D1" s="130" t="s">
        <v>121</v>
      </c>
      <c r="E1" s="131"/>
      <c r="F1" s="131"/>
      <c r="G1" s="131"/>
    </row>
    <row r="2" spans="1:7" x14ac:dyDescent="0.25">
      <c r="A2" s="55" t="s">
        <v>90</v>
      </c>
      <c r="B2" s="50"/>
      <c r="C2" s="50"/>
      <c r="D2" s="132" t="s">
        <v>92</v>
      </c>
      <c r="E2" s="132"/>
      <c r="F2" s="132"/>
      <c r="G2" s="132"/>
    </row>
    <row r="3" spans="1:7" ht="15" customHeight="1" x14ac:dyDescent="0.25">
      <c r="A3" s="48"/>
      <c r="B3" s="4"/>
      <c r="C3" s="4"/>
      <c r="D3" s="4"/>
      <c r="E3" s="46" t="s">
        <v>88</v>
      </c>
      <c r="F3" s="46"/>
      <c r="G3" s="46"/>
    </row>
    <row r="4" spans="1:7" ht="22.5" customHeight="1" x14ac:dyDescent="0.25">
      <c r="A4" s="52" t="s">
        <v>106</v>
      </c>
      <c r="B4" s="50"/>
      <c r="C4" s="50"/>
      <c r="D4" s="51"/>
      <c r="E4" s="51"/>
      <c r="F4" s="50" t="s">
        <v>93</v>
      </c>
      <c r="G4" s="50"/>
    </row>
    <row r="5" spans="1:7" x14ac:dyDescent="0.25">
      <c r="A5" s="57" t="s">
        <v>107</v>
      </c>
      <c r="B5" s="50"/>
      <c r="C5" s="50"/>
      <c r="D5" s="133" t="s">
        <v>94</v>
      </c>
      <c r="E5" s="133"/>
      <c r="F5" s="133"/>
      <c r="G5" s="133"/>
    </row>
    <row r="6" spans="1:7" ht="15" customHeight="1" x14ac:dyDescent="0.25">
      <c r="A6" s="57"/>
      <c r="B6" s="50"/>
      <c r="C6" s="50"/>
      <c r="D6" s="133"/>
      <c r="E6" s="133"/>
      <c r="F6" s="133"/>
      <c r="G6" s="133"/>
    </row>
    <row r="7" spans="1:7" ht="15" customHeight="1" x14ac:dyDescent="0.25">
      <c r="A7" s="52"/>
      <c r="B7" s="50"/>
      <c r="C7" s="50"/>
      <c r="D7" s="135"/>
      <c r="E7" s="135"/>
      <c r="F7" s="135"/>
      <c r="G7" s="135"/>
    </row>
    <row r="8" spans="1:7" x14ac:dyDescent="0.25">
      <c r="A8" s="53"/>
      <c r="B8" s="50"/>
      <c r="C8" s="50"/>
      <c r="D8" s="134" t="s">
        <v>91</v>
      </c>
      <c r="E8" s="134"/>
      <c r="F8" s="134"/>
      <c r="G8" s="134"/>
    </row>
    <row r="9" spans="1:7" x14ac:dyDescent="0.25">
      <c r="A9" s="54"/>
      <c r="B9" s="50"/>
      <c r="C9" s="50"/>
      <c r="D9" s="2" t="s">
        <v>45</v>
      </c>
      <c r="E9" s="2"/>
      <c r="F9" s="4"/>
      <c r="G9" s="50"/>
    </row>
    <row r="10" spans="1:7" ht="12.75" customHeight="1" x14ac:dyDescent="0.25">
      <c r="A10" s="49"/>
      <c r="B10" s="50"/>
      <c r="C10" s="50"/>
      <c r="D10" s="2"/>
      <c r="E10" s="2"/>
      <c r="F10" s="6" t="s">
        <v>86</v>
      </c>
      <c r="G10" s="69"/>
    </row>
    <row r="11" spans="1:7" ht="12.75" customHeight="1" x14ac:dyDescent="0.25">
      <c r="D11" s="2"/>
      <c r="E11" s="2"/>
      <c r="F11" s="6" t="s">
        <v>46</v>
      </c>
    </row>
    <row r="12" spans="1:7" ht="12" customHeight="1" x14ac:dyDescent="0.25">
      <c r="D12" s="2"/>
      <c r="E12" s="2"/>
      <c r="F12" s="6" t="s">
        <v>48</v>
      </c>
      <c r="G12" s="109" t="s">
        <v>47</v>
      </c>
    </row>
    <row r="13" spans="1:7" ht="12.75" customHeight="1" x14ac:dyDescent="0.25">
      <c r="D13" s="2"/>
      <c r="E13" s="2"/>
      <c r="F13" s="8" t="s">
        <v>49</v>
      </c>
      <c r="G13" s="41" t="s">
        <v>123</v>
      </c>
    </row>
    <row r="14" spans="1:7" ht="12.75" customHeight="1" x14ac:dyDescent="0.25">
      <c r="D14" s="2"/>
      <c r="E14" s="2"/>
      <c r="F14" s="6" t="s">
        <v>50</v>
      </c>
      <c r="G14" s="7"/>
    </row>
    <row r="15" spans="1:7" ht="18.75" x14ac:dyDescent="0.3">
      <c r="A15" s="137" t="s">
        <v>136</v>
      </c>
      <c r="B15" s="137"/>
      <c r="C15" s="137"/>
      <c r="D15" s="137"/>
      <c r="E15" s="137"/>
      <c r="F15" s="137"/>
      <c r="G15" s="137"/>
    </row>
    <row r="16" spans="1:7" ht="20.25" customHeight="1" x14ac:dyDescent="0.25">
      <c r="A16" s="138" t="s">
        <v>51</v>
      </c>
      <c r="B16" s="140" t="s">
        <v>83</v>
      </c>
      <c r="C16" s="141"/>
      <c r="D16" s="141"/>
      <c r="E16" s="142"/>
      <c r="F16" s="146" t="s">
        <v>52</v>
      </c>
      <c r="G16" s="146"/>
    </row>
    <row r="17" spans="1:11" ht="48.75" customHeight="1" x14ac:dyDescent="0.25">
      <c r="A17" s="139"/>
      <c r="B17" s="143"/>
      <c r="C17" s="144"/>
      <c r="D17" s="144"/>
      <c r="E17" s="145"/>
      <c r="F17" s="6" t="s">
        <v>53</v>
      </c>
      <c r="G17" s="106" t="s">
        <v>84</v>
      </c>
    </row>
    <row r="18" spans="1:11" ht="34.5" customHeight="1" x14ac:dyDescent="0.25">
      <c r="A18" s="17" t="s">
        <v>54</v>
      </c>
      <c r="B18" s="121" t="s">
        <v>132</v>
      </c>
      <c r="C18" s="124"/>
      <c r="D18" s="124"/>
      <c r="E18" s="125"/>
      <c r="F18" s="6" t="s">
        <v>55</v>
      </c>
      <c r="G18" s="107">
        <v>150</v>
      </c>
    </row>
    <row r="19" spans="1:11" ht="30.75" customHeight="1" x14ac:dyDescent="0.25">
      <c r="A19" s="17" t="s">
        <v>56</v>
      </c>
      <c r="B19" s="121" t="s">
        <v>131</v>
      </c>
      <c r="C19" s="122"/>
      <c r="D19" s="122"/>
      <c r="E19" s="123"/>
      <c r="F19" s="6" t="s">
        <v>129</v>
      </c>
      <c r="G19" s="108" t="s">
        <v>130</v>
      </c>
    </row>
    <row r="20" spans="1:11" x14ac:dyDescent="0.25">
      <c r="A20" s="17" t="s">
        <v>74</v>
      </c>
      <c r="B20" s="121" t="s">
        <v>133</v>
      </c>
      <c r="C20" s="122"/>
      <c r="D20" s="122"/>
      <c r="E20" s="123"/>
      <c r="F20" s="6" t="s">
        <v>57</v>
      </c>
      <c r="G20" s="107">
        <v>17184</v>
      </c>
    </row>
    <row r="21" spans="1:11" ht="14.25" customHeight="1" x14ac:dyDescent="0.25">
      <c r="A21" s="17" t="s">
        <v>58</v>
      </c>
      <c r="B21" s="121" t="s">
        <v>59</v>
      </c>
      <c r="C21" s="122"/>
      <c r="D21" s="122"/>
      <c r="E21" s="123"/>
      <c r="F21" s="6" t="s">
        <v>60</v>
      </c>
      <c r="G21" s="107"/>
    </row>
    <row r="22" spans="1:11" x14ac:dyDescent="0.25">
      <c r="A22" s="17" t="s">
        <v>61</v>
      </c>
      <c r="B22" s="121" t="s">
        <v>72</v>
      </c>
      <c r="C22" s="122"/>
      <c r="D22" s="122"/>
      <c r="E22" s="123"/>
      <c r="F22" s="8" t="s">
        <v>62</v>
      </c>
      <c r="G22" s="107" t="s">
        <v>73</v>
      </c>
    </row>
    <row r="23" spans="1:11" ht="39.75" customHeight="1" x14ac:dyDescent="0.25">
      <c r="A23" s="17" t="s">
        <v>63</v>
      </c>
      <c r="B23" s="121" t="s">
        <v>134</v>
      </c>
      <c r="C23" s="124"/>
      <c r="D23" s="124"/>
      <c r="E23" s="125"/>
      <c r="F23" s="5" t="s">
        <v>64</v>
      </c>
      <c r="G23" s="10"/>
    </row>
    <row r="24" spans="1:11" ht="48.75" customHeight="1" x14ac:dyDescent="0.25">
      <c r="A24" s="17" t="s">
        <v>65</v>
      </c>
      <c r="B24" s="121" t="s">
        <v>66</v>
      </c>
      <c r="C24" s="122"/>
      <c r="D24" s="122"/>
      <c r="E24" s="123"/>
      <c r="F24" s="9" t="s">
        <v>67</v>
      </c>
      <c r="G24" s="11"/>
    </row>
    <row r="25" spans="1:11" ht="30" x14ac:dyDescent="0.25">
      <c r="A25" s="17" t="s">
        <v>68</v>
      </c>
      <c r="B25" s="126">
        <v>433.5</v>
      </c>
      <c r="C25" s="127"/>
      <c r="D25" s="127"/>
      <c r="E25" s="127"/>
      <c r="F25" s="127"/>
      <c r="G25" s="127"/>
    </row>
    <row r="26" spans="1:11" ht="33.75" customHeight="1" x14ac:dyDescent="0.25">
      <c r="A26" s="17" t="s">
        <v>69</v>
      </c>
      <c r="B26" s="126" t="s">
        <v>135</v>
      </c>
      <c r="C26" s="127"/>
      <c r="D26" s="127"/>
      <c r="E26" s="127"/>
      <c r="F26" s="127"/>
      <c r="G26" s="127"/>
    </row>
    <row r="27" spans="1:11" ht="15" customHeight="1" x14ac:dyDescent="0.25">
      <c r="A27" s="17" t="s">
        <v>70</v>
      </c>
      <c r="B27" s="136" t="s">
        <v>116</v>
      </c>
      <c r="C27" s="127"/>
      <c r="D27" s="127"/>
      <c r="E27" s="127"/>
      <c r="F27" s="127"/>
      <c r="G27" s="127"/>
    </row>
    <row r="28" spans="1:11" ht="13.5" customHeight="1" x14ac:dyDescent="0.25">
      <c r="A28" s="17" t="s">
        <v>71</v>
      </c>
      <c r="B28" s="31" t="s">
        <v>87</v>
      </c>
      <c r="C28" s="29"/>
      <c r="D28" s="29"/>
      <c r="E28" s="30"/>
      <c r="F28" s="29"/>
      <c r="G28" s="29"/>
    </row>
    <row r="29" spans="1:11" x14ac:dyDescent="0.25">
      <c r="B29"/>
    </row>
    <row r="30" spans="1:11" x14ac:dyDescent="0.25">
      <c r="A30" s="112" t="s">
        <v>0</v>
      </c>
      <c r="B30" s="119" t="s">
        <v>6</v>
      </c>
      <c r="C30" s="119" t="s">
        <v>7</v>
      </c>
      <c r="D30" s="113" t="s">
        <v>1</v>
      </c>
      <c r="E30" s="114"/>
      <c r="F30" s="114"/>
      <c r="G30" s="115"/>
      <c r="K30" s="34"/>
    </row>
    <row r="31" spans="1:11" x14ac:dyDescent="0.25">
      <c r="A31" s="112"/>
      <c r="B31" s="120"/>
      <c r="C31" s="120"/>
      <c r="D31" s="116"/>
      <c r="E31" s="117"/>
      <c r="F31" s="117"/>
      <c r="G31" s="118"/>
      <c r="K31" s="34"/>
    </row>
    <row r="32" spans="1:11" x14ac:dyDescent="0.25">
      <c r="A32" s="112"/>
      <c r="B32" s="1"/>
      <c r="C32" s="1"/>
      <c r="D32" s="12" t="s">
        <v>2</v>
      </c>
      <c r="E32" s="12" t="s">
        <v>3</v>
      </c>
      <c r="F32" s="12" t="s">
        <v>4</v>
      </c>
      <c r="G32" s="12" t="s">
        <v>8</v>
      </c>
      <c r="K32" s="34"/>
    </row>
    <row r="33" spans="1:24" ht="16.5" customHeight="1" x14ac:dyDescent="0.25">
      <c r="A33" s="18" t="s">
        <v>5</v>
      </c>
      <c r="B33" s="13"/>
      <c r="C33" s="13"/>
      <c r="D33" s="13"/>
      <c r="E33" s="13"/>
      <c r="F33" s="13"/>
      <c r="G33" s="13"/>
      <c r="K33" s="34"/>
      <c r="N33" s="33"/>
    </row>
    <row r="34" spans="1:24" s="20" customFormat="1" ht="46.5" customHeight="1" x14ac:dyDescent="0.25">
      <c r="A34" s="21" t="s">
        <v>96</v>
      </c>
      <c r="B34" s="22" t="s">
        <v>43</v>
      </c>
      <c r="C34" s="98">
        <f>C35+C36+C37+C38</f>
        <v>91172.599999999991</v>
      </c>
      <c r="D34" s="98">
        <f>SUM(D35:D38)</f>
        <v>21086.100000000002</v>
      </c>
      <c r="E34" s="98">
        <f>SUM(E35:E38)</f>
        <v>25116.500000000004</v>
      </c>
      <c r="F34" s="98">
        <f>SUM(F35:F38)</f>
        <v>23950.100000000002</v>
      </c>
      <c r="G34" s="98">
        <f>SUM(G35:G38)</f>
        <v>21019.9</v>
      </c>
      <c r="K34" s="91"/>
      <c r="P34" s="42"/>
    </row>
    <row r="35" spans="1:24" ht="79.5" customHeight="1" x14ac:dyDescent="0.25">
      <c r="A35" s="19" t="s">
        <v>9</v>
      </c>
      <c r="B35" s="23" t="s">
        <v>44</v>
      </c>
      <c r="C35" s="96">
        <f t="shared" ref="C35:C40" si="0">D35+E35+F35+G35</f>
        <v>83398.5</v>
      </c>
      <c r="D35" s="96">
        <v>20017.400000000001</v>
      </c>
      <c r="E35" s="96">
        <v>21413.7</v>
      </c>
      <c r="F35" s="96">
        <v>21419.7</v>
      </c>
      <c r="G35" s="96">
        <v>20547.7</v>
      </c>
      <c r="H35" s="35"/>
      <c r="I35" s="35"/>
      <c r="J35" s="35"/>
      <c r="K35" s="35"/>
      <c r="L35" s="35"/>
    </row>
    <row r="36" spans="1:24" ht="80.25" customHeight="1" x14ac:dyDescent="0.25">
      <c r="A36" s="19" t="s">
        <v>108</v>
      </c>
      <c r="B36" s="24">
        <v>102</v>
      </c>
      <c r="C36" s="97">
        <f t="shared" si="0"/>
        <v>5273.4</v>
      </c>
      <c r="D36" s="96">
        <v>100</v>
      </c>
      <c r="E36" s="96">
        <v>3173.4</v>
      </c>
      <c r="F36" s="96">
        <v>2000</v>
      </c>
      <c r="G36" s="99">
        <v>0</v>
      </c>
      <c r="H36" s="32"/>
      <c r="I36" s="35"/>
      <c r="J36" s="35"/>
      <c r="K36" s="35"/>
      <c r="L36" s="35"/>
    </row>
    <row r="37" spans="1:24" ht="22.5" customHeight="1" x14ac:dyDescent="0.25">
      <c r="A37" s="70" t="s">
        <v>115</v>
      </c>
      <c r="B37" s="24">
        <v>103</v>
      </c>
      <c r="C37" s="97">
        <f t="shared" si="0"/>
        <v>2000</v>
      </c>
      <c r="D37" s="97">
        <f>468</f>
        <v>468</v>
      </c>
      <c r="E37" s="96">
        <v>529.4</v>
      </c>
      <c r="F37" s="96">
        <v>530.4</v>
      </c>
      <c r="G37" s="96">
        <v>472.2</v>
      </c>
      <c r="H37" s="32"/>
    </row>
    <row r="38" spans="1:24" ht="31.5" customHeight="1" x14ac:dyDescent="0.25">
      <c r="A38" s="89" t="s">
        <v>114</v>
      </c>
      <c r="B38" s="24">
        <v>104</v>
      </c>
      <c r="C38" s="97">
        <f t="shared" si="0"/>
        <v>500.7</v>
      </c>
      <c r="D38" s="96">
        <v>500.7</v>
      </c>
      <c r="E38" s="96">
        <v>0</v>
      </c>
      <c r="F38" s="96">
        <v>0</v>
      </c>
      <c r="G38" s="96">
        <v>0</v>
      </c>
      <c r="H38" s="32"/>
    </row>
    <row r="39" spans="1:24" ht="28.5" x14ac:dyDescent="0.25">
      <c r="A39" s="21" t="s">
        <v>97</v>
      </c>
      <c r="B39" s="25">
        <v>105</v>
      </c>
      <c r="C39" s="98">
        <f t="shared" si="0"/>
        <v>37039.9</v>
      </c>
      <c r="D39" s="98">
        <f>SUM(D40:D45)</f>
        <v>10328.6</v>
      </c>
      <c r="E39" s="98">
        <f>SUM(E40:E45)</f>
        <v>9516.4</v>
      </c>
      <c r="F39" s="98">
        <f>SUM(F40:F45)</f>
        <v>5802.2</v>
      </c>
      <c r="G39" s="98">
        <f>SUM(G40:G45)</f>
        <v>11392.7</v>
      </c>
      <c r="L39" s="90"/>
    </row>
    <row r="40" spans="1:24" ht="30" x14ac:dyDescent="0.25">
      <c r="A40" s="38" t="s">
        <v>85</v>
      </c>
      <c r="B40" s="39">
        <v>106</v>
      </c>
      <c r="C40" s="97">
        <f t="shared" si="0"/>
        <v>19448.100000000002</v>
      </c>
      <c r="D40" s="97">
        <v>6199.4</v>
      </c>
      <c r="E40" s="97">
        <v>4527.8</v>
      </c>
      <c r="F40" s="97">
        <v>1568.2</v>
      </c>
      <c r="G40" s="97">
        <v>7152.7</v>
      </c>
    </row>
    <row r="41" spans="1:24" x14ac:dyDescent="0.25">
      <c r="A41" s="14" t="s">
        <v>80</v>
      </c>
      <c r="B41" s="24">
        <v>107</v>
      </c>
      <c r="C41" s="96">
        <f>D41+E41+F41+G41</f>
        <v>138</v>
      </c>
      <c r="D41" s="97">
        <v>34</v>
      </c>
      <c r="E41" s="96">
        <v>35</v>
      </c>
      <c r="F41" s="96">
        <v>34</v>
      </c>
      <c r="G41" s="96">
        <v>35</v>
      </c>
      <c r="H41" s="80"/>
      <c r="I41" s="35"/>
    </row>
    <row r="42" spans="1:24" ht="34.5" customHeight="1" x14ac:dyDescent="0.25">
      <c r="A42" s="38" t="s">
        <v>99</v>
      </c>
      <c r="B42" s="24">
        <v>108</v>
      </c>
      <c r="C42" s="97">
        <f>D42+E42+F42+G42</f>
        <v>5003.6000000000004</v>
      </c>
      <c r="D42" s="96">
        <v>650</v>
      </c>
      <c r="E42" s="96">
        <f>650+1303.6</f>
        <v>1953.6</v>
      </c>
      <c r="F42" s="96">
        <f>650+550</f>
        <v>1200</v>
      </c>
      <c r="G42" s="96">
        <f>650+550</f>
        <v>1200</v>
      </c>
    </row>
    <row r="43" spans="1:24" ht="30" x14ac:dyDescent="0.25">
      <c r="A43" s="14" t="s">
        <v>81</v>
      </c>
      <c r="B43" s="24">
        <f>B42+1</f>
        <v>109</v>
      </c>
      <c r="C43" s="96">
        <f>D43+E43+F43+G43</f>
        <v>5</v>
      </c>
      <c r="D43" s="96"/>
      <c r="E43" s="96"/>
      <c r="F43" s="96"/>
      <c r="G43" s="96">
        <v>5</v>
      </c>
    </row>
    <row r="44" spans="1:24" ht="30" customHeight="1" x14ac:dyDescent="0.25">
      <c r="A44" s="14" t="s">
        <v>100</v>
      </c>
      <c r="B44" s="24">
        <v>110</v>
      </c>
      <c r="C44" s="96">
        <f>D44+E44+F44+G44</f>
        <v>12000</v>
      </c>
      <c r="D44" s="96">
        <v>3000</v>
      </c>
      <c r="E44" s="96">
        <v>3000</v>
      </c>
      <c r="F44" s="96">
        <v>3000</v>
      </c>
      <c r="G44" s="96">
        <v>3000</v>
      </c>
      <c r="H44" s="80"/>
      <c r="I44" s="35"/>
      <c r="J44" s="35"/>
      <c r="K44" s="35"/>
      <c r="L44" s="35"/>
      <c r="M44" s="35"/>
      <c r="N44" s="81"/>
      <c r="O44" s="75"/>
      <c r="P44" s="82"/>
      <c r="Q44" s="82"/>
      <c r="R44" s="82"/>
      <c r="S44" s="82"/>
      <c r="T44" s="82"/>
    </row>
    <row r="45" spans="1:24" ht="20.25" customHeight="1" x14ac:dyDescent="0.25">
      <c r="A45" s="94" t="s">
        <v>113</v>
      </c>
      <c r="B45" s="24">
        <v>111</v>
      </c>
      <c r="C45" s="96">
        <f>D45+E45+F45+G45</f>
        <v>445.2</v>
      </c>
      <c r="D45" s="96">
        <v>445.2</v>
      </c>
      <c r="E45" s="95"/>
      <c r="F45" s="95"/>
      <c r="G45" s="95"/>
      <c r="H45" s="80"/>
      <c r="I45" s="35"/>
      <c r="J45" s="35"/>
      <c r="K45" s="35"/>
      <c r="L45" s="35"/>
      <c r="M45" s="35"/>
      <c r="N45" s="83"/>
      <c r="O45" s="83"/>
      <c r="P45" s="84"/>
      <c r="Q45" s="84"/>
      <c r="R45" s="84"/>
      <c r="S45" s="84"/>
      <c r="T45" s="84"/>
    </row>
    <row r="46" spans="1:24" s="20" customFormat="1" ht="48" customHeight="1" x14ac:dyDescent="0.25">
      <c r="A46" s="21" t="s">
        <v>117</v>
      </c>
      <c r="B46" s="25">
        <v>112</v>
      </c>
      <c r="C46" s="98">
        <f>C34+C39</f>
        <v>128212.5</v>
      </c>
      <c r="D46" s="98">
        <f>D34+D39</f>
        <v>31414.700000000004</v>
      </c>
      <c r="E46" s="98">
        <f>E34+E39</f>
        <v>34632.9</v>
      </c>
      <c r="F46" s="98">
        <f>F34+F39</f>
        <v>29752.300000000003</v>
      </c>
      <c r="G46" s="98">
        <f>G34+G39</f>
        <v>32412.600000000002</v>
      </c>
      <c r="I46" s="36"/>
      <c r="J46" s="36"/>
      <c r="K46" s="85"/>
      <c r="L46" s="36"/>
      <c r="M46" s="36"/>
      <c r="N46" s="36"/>
      <c r="O46" s="36"/>
      <c r="P46" s="85"/>
      <c r="Q46" s="85"/>
      <c r="R46" s="85"/>
      <c r="S46" s="85"/>
      <c r="T46" s="85"/>
    </row>
    <row r="47" spans="1:24" s="20" customFormat="1" ht="42.75" customHeight="1" x14ac:dyDescent="0.25">
      <c r="A47" s="21" t="s">
        <v>98</v>
      </c>
      <c r="B47" s="25">
        <f>B46+1</f>
        <v>113</v>
      </c>
      <c r="C47" s="98">
        <f>SUM(C49:C54)</f>
        <v>98479.005999999994</v>
      </c>
      <c r="D47" s="98">
        <f>SUM(D49:D54)</f>
        <v>25646.842000000004</v>
      </c>
      <c r="E47" s="98">
        <f>SUM(E49:E54)</f>
        <v>25225.387999999999</v>
      </c>
      <c r="F47" s="98">
        <f>SUM(F49:F54)</f>
        <v>21313.088</v>
      </c>
      <c r="G47" s="98">
        <f>SUM(G49:G54)</f>
        <v>26293.687999999998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86"/>
      <c r="U47" s="42"/>
      <c r="V47" s="42"/>
      <c r="W47" s="42"/>
      <c r="X47" s="42"/>
    </row>
    <row r="48" spans="1:24" ht="30" x14ac:dyDescent="0.25">
      <c r="A48" s="14" t="s">
        <v>10</v>
      </c>
      <c r="B48" s="23"/>
      <c r="C48" s="95"/>
      <c r="D48" s="95"/>
      <c r="E48" s="95"/>
      <c r="F48" s="95"/>
      <c r="G48" s="95"/>
      <c r="H48" s="33"/>
      <c r="J48" s="33"/>
      <c r="K48" s="33"/>
      <c r="L48" s="33"/>
      <c r="M48" s="33"/>
      <c r="N48" s="33"/>
      <c r="O48" s="35"/>
      <c r="P48" s="35"/>
      <c r="Q48" s="35"/>
      <c r="R48" s="35"/>
      <c r="S48" s="35"/>
      <c r="T48" s="37"/>
      <c r="U48" s="37"/>
      <c r="V48" s="33"/>
      <c r="W48" s="33"/>
      <c r="X48" s="33"/>
    </row>
    <row r="49" spans="1:24" x14ac:dyDescent="0.25">
      <c r="A49" s="14" t="s">
        <v>101</v>
      </c>
      <c r="B49" s="24">
        <f>B47+1</f>
        <v>114</v>
      </c>
      <c r="C49" s="97">
        <f t="shared" ref="C49:C54" si="1">D49+E49+F49+G49</f>
        <v>5205.9000000000005</v>
      </c>
      <c r="D49" s="97">
        <f>858+600.7</f>
        <v>1458.7</v>
      </c>
      <c r="E49" s="97">
        <f>852+73.4+1056</f>
        <v>1981.4</v>
      </c>
      <c r="F49" s="97">
        <f>858+88.8</f>
        <v>946.8</v>
      </c>
      <c r="G49" s="97">
        <f>851.8-32.8</f>
        <v>819</v>
      </c>
      <c r="H49" s="93"/>
      <c r="I49" s="32"/>
      <c r="J49" s="32"/>
      <c r="O49" s="35"/>
      <c r="P49" s="32"/>
      <c r="Q49" s="32"/>
      <c r="R49" s="32"/>
      <c r="S49" s="32"/>
      <c r="T49" s="43"/>
      <c r="U49" s="37"/>
      <c r="V49" s="33"/>
      <c r="W49" s="33"/>
      <c r="X49" s="33"/>
    </row>
    <row r="50" spans="1:24" x14ac:dyDescent="0.25">
      <c r="A50" s="14" t="s">
        <v>12</v>
      </c>
      <c r="B50" s="26">
        <f t="shared" ref="B50:B69" si="2">B49+1</f>
        <v>115</v>
      </c>
      <c r="C50" s="97">
        <f t="shared" si="1"/>
        <v>59747.3</v>
      </c>
      <c r="D50" s="100">
        <v>14821.1</v>
      </c>
      <c r="E50" s="100">
        <v>14975.4</v>
      </c>
      <c r="F50" s="100">
        <v>14975.4</v>
      </c>
      <c r="G50" s="100">
        <v>14975.4</v>
      </c>
      <c r="H50" s="71"/>
      <c r="I50" s="60"/>
      <c r="J50" s="32"/>
      <c r="M50" s="34"/>
      <c r="O50" s="35"/>
      <c r="P50" s="32"/>
      <c r="Q50" s="32"/>
      <c r="R50" s="32"/>
      <c r="S50" s="32"/>
      <c r="T50" s="43"/>
      <c r="U50" s="43"/>
      <c r="V50" s="43"/>
      <c r="W50" s="43"/>
      <c r="X50" s="43"/>
    </row>
    <row r="51" spans="1:24" x14ac:dyDescent="0.25">
      <c r="A51" s="14" t="s">
        <v>13</v>
      </c>
      <c r="B51" s="26">
        <f t="shared" si="2"/>
        <v>116</v>
      </c>
      <c r="C51" s="97">
        <f t="shared" si="1"/>
        <v>13144.405999999999</v>
      </c>
      <c r="D51" s="100">
        <f>D50*22%</f>
        <v>3260.6420000000003</v>
      </c>
      <c r="E51" s="100">
        <f>E50*22%</f>
        <v>3294.5879999999997</v>
      </c>
      <c r="F51" s="100">
        <f>F50*22%</f>
        <v>3294.5879999999997</v>
      </c>
      <c r="G51" s="100">
        <f>G50*22%</f>
        <v>3294.5879999999997</v>
      </c>
      <c r="H51" s="72"/>
      <c r="I51" s="61"/>
      <c r="J51" s="32"/>
      <c r="M51" s="34"/>
      <c r="O51" s="35"/>
      <c r="P51" s="35"/>
      <c r="Q51" s="35"/>
      <c r="R51" s="35"/>
      <c r="S51" s="35"/>
      <c r="T51" s="37"/>
      <c r="U51" s="37"/>
      <c r="V51" s="33"/>
      <c r="W51" s="33"/>
      <c r="X51" s="33"/>
    </row>
    <row r="52" spans="1:24" ht="30" x14ac:dyDescent="0.25">
      <c r="A52" s="14" t="s">
        <v>14</v>
      </c>
      <c r="B52" s="26">
        <f t="shared" si="2"/>
        <v>117</v>
      </c>
      <c r="C52" s="97">
        <f t="shared" si="1"/>
        <v>16531.400000000001</v>
      </c>
      <c r="D52" s="97">
        <v>5356.4</v>
      </c>
      <c r="E52" s="97">
        <v>3805.6</v>
      </c>
      <c r="F52" s="97">
        <v>975.5</v>
      </c>
      <c r="G52" s="97">
        <v>6393.9</v>
      </c>
      <c r="I52" s="56"/>
      <c r="J52" s="73"/>
      <c r="M52" s="34"/>
      <c r="O52" s="35"/>
      <c r="P52" s="35"/>
      <c r="Q52" s="35"/>
      <c r="R52" s="35"/>
      <c r="S52" s="35"/>
      <c r="T52" s="35"/>
      <c r="U52" s="35"/>
      <c r="V52" s="35"/>
      <c r="W52" s="35"/>
      <c r="X52" s="35"/>
    </row>
    <row r="53" spans="1:24" ht="24.75" customHeight="1" x14ac:dyDescent="0.25">
      <c r="A53" s="14" t="s">
        <v>16</v>
      </c>
      <c r="B53" s="26">
        <f t="shared" si="2"/>
        <v>118</v>
      </c>
      <c r="C53" s="97">
        <f t="shared" si="1"/>
        <v>2000</v>
      </c>
      <c r="D53" s="100">
        <v>500</v>
      </c>
      <c r="E53" s="100">
        <v>500</v>
      </c>
      <c r="F53" s="100">
        <v>500</v>
      </c>
      <c r="G53" s="100">
        <v>500</v>
      </c>
      <c r="I53" s="56"/>
      <c r="J53" s="56"/>
      <c r="O53" s="35"/>
      <c r="P53" s="35"/>
      <c r="Q53" s="35"/>
      <c r="R53" s="35"/>
      <c r="S53" s="35"/>
      <c r="T53" s="44"/>
      <c r="U53" s="44"/>
      <c r="V53" s="45"/>
      <c r="W53" s="45"/>
      <c r="X53" s="45"/>
    </row>
    <row r="54" spans="1:24" ht="24.75" customHeight="1" x14ac:dyDescent="0.25">
      <c r="A54" s="14" t="s">
        <v>128</v>
      </c>
      <c r="B54" s="26">
        <f t="shared" si="2"/>
        <v>119</v>
      </c>
      <c r="C54" s="97">
        <f t="shared" si="1"/>
        <v>1849.9999999999998</v>
      </c>
      <c r="D54" s="100">
        <f>250</f>
        <v>250</v>
      </c>
      <c r="E54" s="100">
        <f>250+100+318.4</f>
        <v>668.4</v>
      </c>
      <c r="F54" s="100">
        <f>250+370.8</f>
        <v>620.79999999999995</v>
      </c>
      <c r="G54" s="100">
        <f>250+60.8</f>
        <v>310.8</v>
      </c>
      <c r="I54" s="74"/>
      <c r="J54" s="32"/>
      <c r="K54" s="35"/>
      <c r="L54" s="35"/>
      <c r="M54" s="35"/>
      <c r="N54" s="35"/>
      <c r="O54" s="35"/>
      <c r="P54" s="32"/>
      <c r="Q54" s="32"/>
      <c r="R54" s="32"/>
      <c r="S54" s="32"/>
      <c r="T54" s="43"/>
      <c r="U54" s="43"/>
      <c r="V54" s="43"/>
      <c r="W54" s="43"/>
      <c r="X54" s="43"/>
    </row>
    <row r="55" spans="1:24" s="20" customFormat="1" ht="30.75" customHeight="1" x14ac:dyDescent="0.25">
      <c r="A55" s="21" t="s">
        <v>18</v>
      </c>
      <c r="B55" s="40">
        <f t="shared" si="2"/>
        <v>120</v>
      </c>
      <c r="C55" s="102">
        <f>SUM(C57:C63)</f>
        <v>8864.7000000000007</v>
      </c>
      <c r="D55" s="102">
        <f>SUM(D57:D63)</f>
        <v>2130.1759999999999</v>
      </c>
      <c r="E55" s="102">
        <f>SUM(E57:E63)</f>
        <v>2229.808</v>
      </c>
      <c r="F55" s="102">
        <f>SUM(F57:F63)</f>
        <v>2128.308</v>
      </c>
      <c r="G55" s="102">
        <f>SUM(G57:G63)</f>
        <v>2376.4080000000004</v>
      </c>
      <c r="H55" s="63"/>
      <c r="I55" s="36"/>
      <c r="K55" s="36"/>
      <c r="L55" s="62"/>
      <c r="M55" s="64"/>
      <c r="N55" s="62"/>
      <c r="O55" s="62"/>
      <c r="P55" s="62"/>
      <c r="Q55" s="32"/>
      <c r="R55" s="32"/>
      <c r="S55" s="32"/>
      <c r="T55" s="43"/>
      <c r="U55" s="43"/>
      <c r="V55" s="43"/>
      <c r="W55" s="43"/>
      <c r="X55" s="43"/>
    </row>
    <row r="56" spans="1:24" ht="30" x14ac:dyDescent="0.25">
      <c r="A56" s="14" t="s">
        <v>10</v>
      </c>
      <c r="B56" s="26">
        <f t="shared" si="2"/>
        <v>121</v>
      </c>
      <c r="C56" s="103"/>
      <c r="D56" s="103"/>
      <c r="E56" s="103"/>
      <c r="F56" s="103"/>
      <c r="G56" s="103"/>
      <c r="K56" s="35"/>
      <c r="L56" s="64"/>
      <c r="M56" s="64"/>
      <c r="N56" s="64"/>
      <c r="O56" s="64"/>
      <c r="P56" s="64"/>
      <c r="Q56" s="35"/>
      <c r="R56" s="35"/>
      <c r="S56" s="35"/>
      <c r="T56" s="35"/>
      <c r="U56" s="35"/>
      <c r="V56" s="35"/>
      <c r="W56" s="35"/>
      <c r="X56" s="35"/>
    </row>
    <row r="57" spans="1:24" x14ac:dyDescent="0.25">
      <c r="A57" s="14" t="s">
        <v>11</v>
      </c>
      <c r="B57" s="26">
        <f t="shared" si="2"/>
        <v>122</v>
      </c>
      <c r="C57" s="100"/>
      <c r="D57" s="100"/>
      <c r="E57" s="100"/>
      <c r="F57" s="100"/>
      <c r="G57" s="100"/>
      <c r="K57" s="35"/>
      <c r="L57" s="59"/>
      <c r="M57" s="35"/>
      <c r="N57" s="35"/>
      <c r="O57" s="37"/>
      <c r="P57" s="37"/>
      <c r="Q57" s="37"/>
      <c r="R57" s="35"/>
      <c r="S57" s="35"/>
      <c r="T57" s="35"/>
      <c r="U57" s="35"/>
    </row>
    <row r="58" spans="1:24" x14ac:dyDescent="0.25">
      <c r="A58" s="14" t="s">
        <v>12</v>
      </c>
      <c r="B58" s="26">
        <f t="shared" si="2"/>
        <v>123</v>
      </c>
      <c r="C58" s="100">
        <f t="shared" ref="C58:C63" si="3">D58+E58+F58+G58</f>
        <v>6400</v>
      </c>
      <c r="D58" s="100">
        <v>1460.8</v>
      </c>
      <c r="E58" s="100">
        <v>1646.4</v>
      </c>
      <c r="F58" s="100">
        <v>1646.4</v>
      </c>
      <c r="G58" s="100">
        <v>1646.4</v>
      </c>
      <c r="K58" s="35"/>
      <c r="L58" s="59"/>
      <c r="M58" s="35"/>
      <c r="N58" s="35"/>
      <c r="O58" s="37"/>
      <c r="P58" s="37"/>
      <c r="Q58" s="33"/>
    </row>
    <row r="59" spans="1:24" x14ac:dyDescent="0.25">
      <c r="A59" s="14" t="s">
        <v>13</v>
      </c>
      <c r="B59" s="26">
        <f t="shared" si="2"/>
        <v>124</v>
      </c>
      <c r="C59" s="100">
        <f t="shared" si="3"/>
        <v>1408.0000000000002</v>
      </c>
      <c r="D59" s="100">
        <f>D58*22%</f>
        <v>321.37599999999998</v>
      </c>
      <c r="E59" s="100">
        <f>E58*22%</f>
        <v>362.20800000000003</v>
      </c>
      <c r="F59" s="100">
        <f>F58*22%</f>
        <v>362.20800000000003</v>
      </c>
      <c r="G59" s="100">
        <f>G58*22%</f>
        <v>362.20800000000003</v>
      </c>
      <c r="K59" s="35"/>
      <c r="L59" s="59"/>
      <c r="M59" s="35"/>
      <c r="N59" s="35"/>
      <c r="O59" s="35"/>
      <c r="P59" s="35"/>
      <c r="T59" s="33"/>
      <c r="U59" s="33"/>
      <c r="V59" s="33"/>
      <c r="W59" s="33"/>
      <c r="X59" s="33"/>
    </row>
    <row r="60" spans="1:24" ht="30" x14ac:dyDescent="0.25">
      <c r="A60" s="14" t="s">
        <v>14</v>
      </c>
      <c r="B60" s="26">
        <f t="shared" si="2"/>
        <v>125</v>
      </c>
      <c r="C60" s="100">
        <f t="shared" ref="C60" si="4">D60+E60+F60+G60</f>
        <v>758.7</v>
      </c>
      <c r="D60" s="100">
        <v>245.5</v>
      </c>
      <c r="E60" s="100">
        <v>174.7</v>
      </c>
      <c r="F60" s="100">
        <v>45.2</v>
      </c>
      <c r="G60" s="100">
        <v>293.3</v>
      </c>
      <c r="I60" s="35"/>
      <c r="J60" s="34"/>
      <c r="K60" s="35"/>
      <c r="L60" s="59"/>
      <c r="M60" s="35"/>
      <c r="N60" s="35"/>
      <c r="O60" s="35"/>
      <c r="P60" s="35"/>
    </row>
    <row r="61" spans="1:24" ht="30" x14ac:dyDescent="0.25">
      <c r="A61" s="14" t="s">
        <v>104</v>
      </c>
      <c r="B61" s="26">
        <f t="shared" si="2"/>
        <v>126</v>
      </c>
      <c r="C61" s="100">
        <f t="shared" si="3"/>
        <v>288</v>
      </c>
      <c r="D61" s="100">
        <v>100</v>
      </c>
      <c r="E61" s="100">
        <f>100-56</f>
        <v>44</v>
      </c>
      <c r="F61" s="100">
        <f>100-28</f>
        <v>72</v>
      </c>
      <c r="G61" s="100">
        <f>100-28</f>
        <v>72</v>
      </c>
      <c r="H61" s="87"/>
      <c r="I61" s="88"/>
      <c r="K61" s="35"/>
      <c r="L61" s="62"/>
      <c r="M61" s="62"/>
      <c r="N61" s="62"/>
      <c r="O61" s="62"/>
      <c r="P61" s="62"/>
    </row>
    <row r="62" spans="1:24" ht="21" customHeight="1" x14ac:dyDescent="0.25">
      <c r="A62" s="14" t="s">
        <v>16</v>
      </c>
      <c r="B62" s="26">
        <f t="shared" si="2"/>
        <v>127</v>
      </c>
      <c r="C62" s="100"/>
      <c r="D62" s="100"/>
      <c r="E62" s="100"/>
      <c r="F62" s="100"/>
      <c r="G62" s="100"/>
      <c r="I62" s="35"/>
      <c r="K62" s="35"/>
      <c r="L62" s="64"/>
      <c r="M62" s="64"/>
      <c r="N62" s="64"/>
      <c r="O62" s="64"/>
      <c r="P62" s="64"/>
    </row>
    <row r="63" spans="1:24" ht="21" customHeight="1" x14ac:dyDescent="0.25">
      <c r="A63" s="14" t="s">
        <v>102</v>
      </c>
      <c r="B63" s="26">
        <f t="shared" si="2"/>
        <v>128</v>
      </c>
      <c r="C63" s="100">
        <f t="shared" si="3"/>
        <v>10</v>
      </c>
      <c r="D63" s="97">
        <v>2.5</v>
      </c>
      <c r="E63" s="97">
        <v>2.5</v>
      </c>
      <c r="F63" s="97">
        <v>2.5</v>
      </c>
      <c r="G63" s="97">
        <v>2.5</v>
      </c>
      <c r="I63" s="35"/>
      <c r="K63" s="35"/>
      <c r="L63" s="35"/>
      <c r="M63" s="35"/>
      <c r="N63" s="35"/>
      <c r="O63" s="35"/>
      <c r="P63" s="35"/>
    </row>
    <row r="64" spans="1:24" s="20" customFormat="1" ht="21" customHeight="1" x14ac:dyDescent="0.25">
      <c r="A64" s="47" t="s">
        <v>89</v>
      </c>
      <c r="B64" s="111">
        <f t="shared" si="2"/>
        <v>129</v>
      </c>
      <c r="C64" s="98">
        <f>SUM(C66:C72)</f>
        <v>15173.6</v>
      </c>
      <c r="D64" s="98">
        <f>SUM(D66:D72)</f>
        <v>3192.5</v>
      </c>
      <c r="E64" s="98">
        <f>SUM(E66:E72)</f>
        <v>4496.1000000000004</v>
      </c>
      <c r="F64" s="98">
        <f>SUM(F66:F72)</f>
        <v>3742.5</v>
      </c>
      <c r="G64" s="98">
        <f>SUM(G66:G72)</f>
        <v>3742.5</v>
      </c>
      <c r="I64" s="36"/>
      <c r="K64" s="36"/>
      <c r="L64" s="36"/>
      <c r="M64" s="36"/>
      <c r="N64" s="36"/>
      <c r="O64" s="36"/>
      <c r="P64" s="36"/>
    </row>
    <row r="65" spans="1:9" ht="30" x14ac:dyDescent="0.25">
      <c r="A65" s="14" t="s">
        <v>10</v>
      </c>
      <c r="B65" s="26">
        <f t="shared" si="2"/>
        <v>130</v>
      </c>
      <c r="C65" s="95"/>
      <c r="D65" s="95"/>
      <c r="E65" s="95"/>
      <c r="F65" s="95"/>
      <c r="G65" s="95"/>
      <c r="I65" s="35"/>
    </row>
    <row r="66" spans="1:9" ht="30" x14ac:dyDescent="0.25">
      <c r="A66" s="14" t="s">
        <v>138</v>
      </c>
      <c r="B66" s="26">
        <f t="shared" si="2"/>
        <v>131</v>
      </c>
      <c r="C66" s="101">
        <f>D66+E66+F66+G66</f>
        <v>5003.6000000000004</v>
      </c>
      <c r="D66" s="101">
        <v>650</v>
      </c>
      <c r="E66" s="101">
        <f>650+1303.6</f>
        <v>1953.6</v>
      </c>
      <c r="F66" s="101">
        <f>650+550</f>
        <v>1200</v>
      </c>
      <c r="G66" s="101">
        <f>650+550</f>
        <v>1200</v>
      </c>
      <c r="H66" s="87"/>
      <c r="I66" s="60"/>
    </row>
    <row r="67" spans="1:9" x14ac:dyDescent="0.25">
      <c r="A67" s="14" t="s">
        <v>12</v>
      </c>
      <c r="B67" s="26">
        <f t="shared" si="2"/>
        <v>132</v>
      </c>
      <c r="C67" s="95"/>
      <c r="D67" s="95"/>
      <c r="E67" s="95"/>
      <c r="F67" s="95"/>
      <c r="G67" s="95"/>
      <c r="I67" s="35"/>
    </row>
    <row r="68" spans="1:9" x14ac:dyDescent="0.25">
      <c r="A68" s="14" t="s">
        <v>13</v>
      </c>
      <c r="B68" s="26">
        <f t="shared" si="2"/>
        <v>133</v>
      </c>
      <c r="C68" s="95"/>
      <c r="D68" s="95"/>
      <c r="E68" s="95"/>
      <c r="F68" s="95"/>
      <c r="G68" s="95"/>
      <c r="I68" s="35"/>
    </row>
    <row r="69" spans="1:9" ht="30" x14ac:dyDescent="0.25">
      <c r="A69" s="14" t="s">
        <v>14</v>
      </c>
      <c r="B69" s="26">
        <f t="shared" si="2"/>
        <v>134</v>
      </c>
      <c r="C69" s="95"/>
      <c r="D69" s="95"/>
      <c r="E69" s="95"/>
      <c r="F69" s="95"/>
      <c r="G69" s="95"/>
      <c r="I69" s="35"/>
    </row>
    <row r="70" spans="1:9" ht="26.25" customHeight="1" x14ac:dyDescent="0.25">
      <c r="A70" s="14" t="s">
        <v>103</v>
      </c>
      <c r="B70" s="24">
        <f>B69+1</f>
        <v>135</v>
      </c>
      <c r="C70" s="97">
        <f>D70+E70+F70+G70</f>
        <v>70</v>
      </c>
      <c r="D70" s="97">
        <v>17.5</v>
      </c>
      <c r="E70" s="97">
        <v>17.5</v>
      </c>
      <c r="F70" s="97">
        <v>17.5</v>
      </c>
      <c r="G70" s="97">
        <v>17.5</v>
      </c>
      <c r="H70" s="87"/>
      <c r="I70" s="60"/>
    </row>
    <row r="71" spans="1:9" ht="24.75" customHeight="1" x14ac:dyDescent="0.25">
      <c r="A71" s="14" t="s">
        <v>16</v>
      </c>
      <c r="B71" s="24">
        <f>B70+1</f>
        <v>136</v>
      </c>
      <c r="C71" s="97">
        <f>D71+E71+F71+G71</f>
        <v>10000</v>
      </c>
      <c r="D71" s="97">
        <v>2500</v>
      </c>
      <c r="E71" s="97">
        <v>2500</v>
      </c>
      <c r="F71" s="97">
        <v>2500</v>
      </c>
      <c r="G71" s="97">
        <v>2500</v>
      </c>
      <c r="H71" s="87"/>
      <c r="I71" s="60"/>
    </row>
    <row r="72" spans="1:9" ht="24.75" customHeight="1" x14ac:dyDescent="0.25">
      <c r="A72" s="14" t="s">
        <v>105</v>
      </c>
      <c r="B72" s="24">
        <f>B71+1</f>
        <v>137</v>
      </c>
      <c r="C72" s="97">
        <f>D72+E72+F72+G72</f>
        <v>100</v>
      </c>
      <c r="D72" s="97">
        <v>25</v>
      </c>
      <c r="E72" s="97">
        <v>25</v>
      </c>
      <c r="F72" s="97">
        <v>25</v>
      </c>
      <c r="G72" s="97">
        <v>25</v>
      </c>
      <c r="H72" s="87"/>
      <c r="I72" s="60"/>
    </row>
    <row r="73" spans="1:9" ht="39.75" customHeight="1" x14ac:dyDescent="0.25">
      <c r="A73" s="21" t="s">
        <v>118</v>
      </c>
      <c r="B73" s="22" t="s">
        <v>28</v>
      </c>
      <c r="C73" s="98">
        <f>SUM(C74:C80)</f>
        <v>122517.30600000001</v>
      </c>
      <c r="D73" s="98">
        <f>SUM(D74:D80)</f>
        <v>30969.517999999996</v>
      </c>
      <c r="E73" s="98">
        <f>SUM(E74:E80)</f>
        <v>31951.295999999998</v>
      </c>
      <c r="F73" s="98">
        <f>SUM(F74:F80)</f>
        <v>27183.895999999997</v>
      </c>
      <c r="G73" s="98">
        <f>SUM(G74:G80)</f>
        <v>32412.595999999998</v>
      </c>
      <c r="H73" s="33"/>
      <c r="I73" s="81"/>
    </row>
    <row r="74" spans="1:9" ht="21.75" customHeight="1" x14ac:dyDescent="0.25">
      <c r="A74" s="14" t="s">
        <v>101</v>
      </c>
      <c r="B74" s="23" t="s">
        <v>29</v>
      </c>
      <c r="C74" s="96">
        <f t="shared" ref="C74:C81" si="5">D74+E74+F74+G74</f>
        <v>10209.5</v>
      </c>
      <c r="D74" s="96">
        <f t="shared" ref="D74:G74" si="6">D49+D57+D66</f>
        <v>2108.6999999999998</v>
      </c>
      <c r="E74" s="96">
        <f t="shared" si="6"/>
        <v>3935</v>
      </c>
      <c r="F74" s="96">
        <f t="shared" si="6"/>
        <v>2146.8000000000002</v>
      </c>
      <c r="G74" s="96">
        <f t="shared" si="6"/>
        <v>2019</v>
      </c>
      <c r="H74" t="s">
        <v>111</v>
      </c>
    </row>
    <row r="75" spans="1:9" ht="21.75" customHeight="1" x14ac:dyDescent="0.25">
      <c r="A75" s="14" t="s">
        <v>12</v>
      </c>
      <c r="B75" s="23" t="s">
        <v>30</v>
      </c>
      <c r="C75" s="96">
        <f t="shared" si="5"/>
        <v>66147.3</v>
      </c>
      <c r="D75" s="96">
        <f t="shared" ref="D75:G75" si="7">D50+D58+D67</f>
        <v>16281.9</v>
      </c>
      <c r="E75" s="96">
        <f t="shared" si="7"/>
        <v>16621.8</v>
      </c>
      <c r="F75" s="96">
        <f t="shared" si="7"/>
        <v>16621.8</v>
      </c>
      <c r="G75" s="96">
        <f t="shared" si="7"/>
        <v>16621.8</v>
      </c>
    </row>
    <row r="76" spans="1:9" ht="21.75" customHeight="1" x14ac:dyDescent="0.25">
      <c r="A76" s="14" t="s">
        <v>13</v>
      </c>
      <c r="B76" s="23" t="s">
        <v>31</v>
      </c>
      <c r="C76" s="96">
        <f t="shared" si="5"/>
        <v>14552.406000000001</v>
      </c>
      <c r="D76" s="96">
        <f t="shared" ref="D76:G77" si="8">D51+D59+D68</f>
        <v>3582.018</v>
      </c>
      <c r="E76" s="96">
        <f t="shared" si="8"/>
        <v>3656.7959999999998</v>
      </c>
      <c r="F76" s="96">
        <f t="shared" si="8"/>
        <v>3656.7959999999998</v>
      </c>
      <c r="G76" s="96">
        <f t="shared" si="8"/>
        <v>3656.7959999999998</v>
      </c>
    </row>
    <row r="77" spans="1:9" ht="30" x14ac:dyDescent="0.25">
      <c r="A77" s="14" t="s">
        <v>14</v>
      </c>
      <c r="B77" s="23" t="s">
        <v>32</v>
      </c>
      <c r="C77" s="96">
        <f t="shared" si="5"/>
        <v>17290.099999999999</v>
      </c>
      <c r="D77" s="96">
        <f t="shared" si="8"/>
        <v>5601.9</v>
      </c>
      <c r="E77" s="96">
        <f t="shared" si="8"/>
        <v>3980.2999999999997</v>
      </c>
      <c r="F77" s="96">
        <f t="shared" si="8"/>
        <v>1020.7</v>
      </c>
      <c r="G77" s="96">
        <f>G52+G60+G69</f>
        <v>6687.2</v>
      </c>
    </row>
    <row r="78" spans="1:9" ht="28.5" customHeight="1" x14ac:dyDescent="0.25">
      <c r="A78" s="14" t="s">
        <v>15</v>
      </c>
      <c r="B78" s="23" t="s">
        <v>33</v>
      </c>
      <c r="C78" s="96">
        <f t="shared" si="5"/>
        <v>358</v>
      </c>
      <c r="D78" s="96">
        <f>D61+D70</f>
        <v>117.5</v>
      </c>
      <c r="E78" s="96">
        <f>E61+E70</f>
        <v>61.5</v>
      </c>
      <c r="F78" s="96">
        <f>F61+F70</f>
        <v>89.5</v>
      </c>
      <c r="G78" s="96">
        <f>G61+G70</f>
        <v>89.5</v>
      </c>
    </row>
    <row r="79" spans="1:9" ht="22.5" customHeight="1" x14ac:dyDescent="0.25">
      <c r="A79" s="14" t="s">
        <v>16</v>
      </c>
      <c r="B79" s="23" t="s">
        <v>34</v>
      </c>
      <c r="C79" s="96">
        <f t="shared" si="5"/>
        <v>12000</v>
      </c>
      <c r="D79" s="96">
        <f t="shared" ref="D79:G80" si="9">D53+D62+D71</f>
        <v>3000</v>
      </c>
      <c r="E79" s="96">
        <f t="shared" si="9"/>
        <v>3000</v>
      </c>
      <c r="F79" s="96">
        <f t="shared" si="9"/>
        <v>3000</v>
      </c>
      <c r="G79" s="96">
        <f t="shared" si="9"/>
        <v>3000</v>
      </c>
    </row>
    <row r="80" spans="1:9" ht="21.75" customHeight="1" x14ac:dyDescent="0.25">
      <c r="A80" s="14" t="s">
        <v>17</v>
      </c>
      <c r="B80" s="23" t="s">
        <v>35</v>
      </c>
      <c r="C80" s="96">
        <f t="shared" si="5"/>
        <v>1959.9999999999998</v>
      </c>
      <c r="D80" s="96">
        <f t="shared" si="9"/>
        <v>277.5</v>
      </c>
      <c r="E80" s="96">
        <f t="shared" si="9"/>
        <v>695.9</v>
      </c>
      <c r="F80" s="96">
        <f>F54+F63+F72</f>
        <v>648.29999999999995</v>
      </c>
      <c r="G80" s="96">
        <f>G54+G63+G72</f>
        <v>338.3</v>
      </c>
    </row>
    <row r="81" spans="1:19" s="20" customFormat="1" ht="37.5" customHeight="1" x14ac:dyDescent="0.25">
      <c r="A81" s="21" t="s">
        <v>36</v>
      </c>
      <c r="B81" s="25">
        <v>300</v>
      </c>
      <c r="C81" s="98">
        <f t="shared" si="5"/>
        <v>5695.2</v>
      </c>
      <c r="D81" s="98">
        <f>D82+D83+D84+D85+D86+D87+D88+D89</f>
        <v>445.2</v>
      </c>
      <c r="E81" s="98">
        <f>E86+E85+E87+E88</f>
        <v>2681.6</v>
      </c>
      <c r="F81" s="98">
        <f>F83+F85+F86+F88+F89</f>
        <v>2568.4</v>
      </c>
      <c r="G81" s="98">
        <f>G82+G83+G85+G84+G86+G87+G88+G89</f>
        <v>0</v>
      </c>
    </row>
    <row r="82" spans="1:19" ht="22.5" customHeight="1" x14ac:dyDescent="0.25">
      <c r="A82" s="14" t="s">
        <v>37</v>
      </c>
      <c r="B82" s="24">
        <v>301</v>
      </c>
      <c r="C82" s="95"/>
      <c r="D82" s="95"/>
      <c r="E82" s="95"/>
      <c r="F82" s="95"/>
      <c r="G82" s="95"/>
    </row>
    <row r="83" spans="1:19" ht="22.5" customHeight="1" x14ac:dyDescent="0.25">
      <c r="A83" s="104" t="s">
        <v>112</v>
      </c>
      <c r="B83" s="24">
        <v>302</v>
      </c>
      <c r="C83" s="95"/>
      <c r="D83" s="95"/>
      <c r="E83" s="95"/>
      <c r="F83" s="95"/>
      <c r="G83" s="95"/>
    </row>
    <row r="84" spans="1:19" ht="31.5" customHeight="1" x14ac:dyDescent="0.25">
      <c r="A84" s="104" t="s">
        <v>125</v>
      </c>
      <c r="B84" s="24">
        <v>303</v>
      </c>
      <c r="C84" s="95"/>
      <c r="D84" s="95"/>
      <c r="E84" s="95"/>
      <c r="F84" s="95"/>
      <c r="G84" s="95"/>
    </row>
    <row r="85" spans="1:19" ht="30" x14ac:dyDescent="0.25">
      <c r="A85" s="104" t="s">
        <v>124</v>
      </c>
      <c r="B85" s="24">
        <v>304</v>
      </c>
      <c r="C85" s="96">
        <f>D85+E85+F85+G85</f>
        <v>3250</v>
      </c>
      <c r="D85" s="96"/>
      <c r="E85" s="96">
        <f>1000+2000-1318.4</f>
        <v>1681.6</v>
      </c>
      <c r="F85" s="96">
        <f>1000+1000-431.6</f>
        <v>1568.4</v>
      </c>
      <c r="G85" s="96"/>
      <c r="I85" s="34"/>
    </row>
    <row r="86" spans="1:19" ht="31.5" customHeight="1" x14ac:dyDescent="0.25">
      <c r="A86" s="104" t="s">
        <v>126</v>
      </c>
      <c r="B86" s="24">
        <v>305</v>
      </c>
      <c r="C86" s="96">
        <f>D86+E86+F86+G86</f>
        <v>1869</v>
      </c>
      <c r="D86" s="95"/>
      <c r="E86" s="96">
        <f>1000-131</f>
        <v>869</v>
      </c>
      <c r="F86" s="96">
        <v>1000</v>
      </c>
      <c r="G86" s="95"/>
      <c r="J86" s="34"/>
    </row>
    <row r="87" spans="1:19" ht="30" x14ac:dyDescent="0.25">
      <c r="A87" s="104" t="s">
        <v>127</v>
      </c>
      <c r="B87" s="24">
        <v>306</v>
      </c>
      <c r="C87" s="95"/>
      <c r="D87" s="95"/>
      <c r="E87" s="95"/>
      <c r="F87" s="95"/>
      <c r="G87" s="95"/>
    </row>
    <row r="88" spans="1:19" ht="42" customHeight="1" x14ac:dyDescent="0.25">
      <c r="A88" s="104" t="s">
        <v>139</v>
      </c>
      <c r="B88" s="24">
        <v>307</v>
      </c>
      <c r="C88" s="96">
        <f>D88+E88+F88+G88</f>
        <v>131</v>
      </c>
      <c r="D88" s="95"/>
      <c r="E88" s="110">
        <v>131</v>
      </c>
      <c r="F88" s="95"/>
      <c r="G88" s="95"/>
    </row>
    <row r="89" spans="1:19" ht="60" x14ac:dyDescent="0.25">
      <c r="A89" s="104" t="s">
        <v>137</v>
      </c>
      <c r="B89" s="24">
        <v>308</v>
      </c>
      <c r="C89" s="96">
        <f>D89+E89+F89+G89</f>
        <v>445.2</v>
      </c>
      <c r="D89" s="96">
        <v>445.2</v>
      </c>
      <c r="E89" s="95"/>
      <c r="F89" s="95"/>
      <c r="G89" s="95"/>
    </row>
    <row r="90" spans="1:19" ht="42.75" x14ac:dyDescent="0.25">
      <c r="A90" s="21" t="s">
        <v>119</v>
      </c>
      <c r="B90" s="25">
        <v>310</v>
      </c>
      <c r="C90" s="98">
        <f>C73+C81</f>
        <v>128212.50600000001</v>
      </c>
      <c r="D90" s="98">
        <f>D73+D81</f>
        <v>31414.717999999997</v>
      </c>
      <c r="E90" s="98">
        <f>E73+E81</f>
        <v>34632.896000000001</v>
      </c>
      <c r="F90" s="98">
        <f>F73+F81</f>
        <v>29752.295999999998</v>
      </c>
      <c r="G90" s="98">
        <f>G73+G81</f>
        <v>32412.595999999998</v>
      </c>
      <c r="L90" s="35"/>
      <c r="M90" s="35" t="s">
        <v>109</v>
      </c>
      <c r="N90" s="78">
        <f>C46</f>
        <v>128212.5</v>
      </c>
      <c r="O90" s="78">
        <f>D46</f>
        <v>31414.700000000004</v>
      </c>
      <c r="P90" s="78">
        <f>E46</f>
        <v>34632.9</v>
      </c>
      <c r="Q90" s="78">
        <f>F46</f>
        <v>29752.300000000003</v>
      </c>
      <c r="R90" s="78">
        <f>G46</f>
        <v>32412.600000000002</v>
      </c>
      <c r="S90" s="35"/>
    </row>
    <row r="91" spans="1:19" ht="33.75" customHeight="1" x14ac:dyDescent="0.25">
      <c r="A91" s="58" t="s">
        <v>120</v>
      </c>
      <c r="B91" s="24">
        <f t="shared" ref="B91:B103" si="10">B90+1</f>
        <v>311</v>
      </c>
      <c r="C91" s="96">
        <f>D91+E91+F91+G91</f>
        <v>-5.9999999830324668E-3</v>
      </c>
      <c r="D91" s="96">
        <f>D46-D90</f>
        <v>-1.7999999992753146E-2</v>
      </c>
      <c r="E91" s="96">
        <f>E46-E90</f>
        <v>4.0000000008149073E-3</v>
      </c>
      <c r="F91" s="96">
        <f>F46-F90</f>
        <v>4.0000000044528861E-3</v>
      </c>
      <c r="G91" s="96">
        <f>G46-G90</f>
        <v>4.0000000044528861E-3</v>
      </c>
      <c r="K91" s="128"/>
      <c r="L91" s="75"/>
      <c r="M91" s="76" t="s">
        <v>110</v>
      </c>
      <c r="N91" s="76">
        <f>C90</f>
        <v>128212.50600000001</v>
      </c>
      <c r="O91" s="76">
        <f>D90</f>
        <v>31414.717999999997</v>
      </c>
      <c r="P91" s="76">
        <f>E90</f>
        <v>34632.896000000001</v>
      </c>
      <c r="Q91" s="76">
        <f>F90</f>
        <v>29752.295999999998</v>
      </c>
      <c r="R91" s="79">
        <f>G90</f>
        <v>32412.595999999998</v>
      </c>
      <c r="S91" s="35"/>
    </row>
    <row r="92" spans="1:19" x14ac:dyDescent="0.25">
      <c r="A92" s="58" t="s">
        <v>20</v>
      </c>
      <c r="B92" s="24">
        <f t="shared" si="10"/>
        <v>312</v>
      </c>
      <c r="C92" s="95"/>
      <c r="D92" s="95"/>
      <c r="E92" s="95"/>
      <c r="F92" s="95"/>
      <c r="G92" s="95"/>
      <c r="H92" t="s">
        <v>122</v>
      </c>
      <c r="K92" s="129"/>
      <c r="L92" s="35"/>
      <c r="M92" s="77"/>
      <c r="N92" s="77"/>
      <c r="O92" s="77"/>
      <c r="P92" s="77"/>
      <c r="Q92" s="77"/>
      <c r="R92" s="77"/>
      <c r="S92" s="35"/>
    </row>
    <row r="93" spans="1:19" x14ac:dyDescent="0.25">
      <c r="A93" s="58" t="s">
        <v>21</v>
      </c>
      <c r="B93" s="24">
        <f t="shared" si="10"/>
        <v>313</v>
      </c>
      <c r="C93" s="95"/>
      <c r="D93" s="95"/>
      <c r="E93" s="95"/>
      <c r="F93" s="95"/>
      <c r="G93" s="95"/>
      <c r="K93" s="129"/>
      <c r="L93" s="35"/>
      <c r="M93" s="35"/>
      <c r="N93" s="37">
        <f>N90-N91</f>
        <v>-6.0000000084983185E-3</v>
      </c>
      <c r="O93" s="37">
        <f>O90-O91</f>
        <v>-1.7999999992753146E-2</v>
      </c>
      <c r="P93" s="37">
        <f>P90-P91</f>
        <v>4.0000000008149073E-3</v>
      </c>
      <c r="Q93" s="37">
        <f>Q90-Q91</f>
        <v>4.0000000044528861E-3</v>
      </c>
      <c r="R93" s="37">
        <f>R90-R91</f>
        <v>4.0000000044528861E-3</v>
      </c>
      <c r="S93" s="35"/>
    </row>
    <row r="94" spans="1:19" x14ac:dyDescent="0.25">
      <c r="A94" s="58" t="s">
        <v>22</v>
      </c>
      <c r="B94" s="24">
        <f t="shared" si="10"/>
        <v>314</v>
      </c>
      <c r="C94" s="95"/>
      <c r="D94" s="95"/>
      <c r="E94" s="95"/>
      <c r="F94" s="95"/>
      <c r="G94" s="95"/>
      <c r="K94" s="129"/>
      <c r="L94" s="35"/>
      <c r="M94" s="35"/>
      <c r="N94" s="35"/>
      <c r="O94" s="35"/>
      <c r="P94" s="35"/>
      <c r="Q94" s="35"/>
      <c r="R94" s="35"/>
      <c r="S94" s="35"/>
    </row>
    <row r="95" spans="1:19" x14ac:dyDescent="0.25">
      <c r="A95" s="58" t="s">
        <v>23</v>
      </c>
      <c r="B95" s="24">
        <f t="shared" si="10"/>
        <v>315</v>
      </c>
      <c r="C95" s="95"/>
      <c r="D95" s="95"/>
      <c r="E95" s="95"/>
      <c r="F95" s="95"/>
      <c r="G95" s="95"/>
    </row>
    <row r="96" spans="1:19" ht="30" x14ac:dyDescent="0.25">
      <c r="A96" s="58" t="s">
        <v>24</v>
      </c>
      <c r="B96" s="24">
        <f t="shared" si="10"/>
        <v>316</v>
      </c>
      <c r="C96" s="95"/>
      <c r="D96" s="95"/>
      <c r="E96" s="95"/>
      <c r="F96" s="95"/>
      <c r="G96" s="95"/>
    </row>
    <row r="97" spans="1:10" x14ac:dyDescent="0.25">
      <c r="A97" s="58" t="s">
        <v>19</v>
      </c>
      <c r="B97" s="24">
        <f t="shared" si="10"/>
        <v>317</v>
      </c>
      <c r="C97" s="95"/>
      <c r="D97" s="95"/>
      <c r="E97" s="95"/>
      <c r="F97" s="95"/>
      <c r="G97" s="95"/>
    </row>
    <row r="98" spans="1:10" x14ac:dyDescent="0.25">
      <c r="A98" s="58" t="s">
        <v>20</v>
      </c>
      <c r="B98" s="24">
        <f t="shared" si="10"/>
        <v>318</v>
      </c>
      <c r="C98" s="95"/>
      <c r="D98" s="95"/>
      <c r="E98" s="95"/>
      <c r="F98" s="95"/>
      <c r="G98" s="95"/>
    </row>
    <row r="99" spans="1:10" x14ac:dyDescent="0.25">
      <c r="A99" s="58" t="s">
        <v>25</v>
      </c>
      <c r="B99" s="24">
        <f t="shared" si="10"/>
        <v>319</v>
      </c>
      <c r="C99" s="95"/>
      <c r="D99" s="95"/>
      <c r="E99" s="95"/>
      <c r="F99" s="95"/>
      <c r="G99" s="95"/>
    </row>
    <row r="100" spans="1:10" x14ac:dyDescent="0.25">
      <c r="A100" s="58" t="s">
        <v>26</v>
      </c>
      <c r="B100" s="24">
        <f t="shared" si="10"/>
        <v>320</v>
      </c>
      <c r="C100" s="95"/>
      <c r="D100" s="95"/>
      <c r="E100" s="95"/>
      <c r="F100" s="95"/>
      <c r="G100" s="95"/>
    </row>
    <row r="101" spans="1:10" x14ac:dyDescent="0.25">
      <c r="A101" s="58" t="s">
        <v>19</v>
      </c>
      <c r="B101" s="24">
        <f t="shared" si="10"/>
        <v>321</v>
      </c>
      <c r="C101" s="95"/>
      <c r="D101" s="95"/>
      <c r="E101" s="95"/>
      <c r="F101" s="95"/>
      <c r="G101" s="95"/>
    </row>
    <row r="102" spans="1:10" x14ac:dyDescent="0.25">
      <c r="A102" s="58" t="s">
        <v>20</v>
      </c>
      <c r="B102" s="24">
        <f t="shared" si="10"/>
        <v>322</v>
      </c>
      <c r="C102" s="95"/>
      <c r="D102" s="95"/>
      <c r="E102" s="95"/>
      <c r="F102" s="95"/>
      <c r="G102" s="95"/>
    </row>
    <row r="103" spans="1:10" x14ac:dyDescent="0.25">
      <c r="A103" s="58" t="s">
        <v>27</v>
      </c>
      <c r="B103" s="24">
        <f t="shared" si="10"/>
        <v>323</v>
      </c>
      <c r="C103" s="95"/>
      <c r="D103" s="95"/>
      <c r="E103" s="95"/>
      <c r="F103" s="95"/>
      <c r="G103" s="95"/>
    </row>
    <row r="104" spans="1:10" s="15" customFormat="1" ht="15.75" x14ac:dyDescent="0.25">
      <c r="A104" s="21" t="s">
        <v>38</v>
      </c>
      <c r="B104" s="25">
        <v>400</v>
      </c>
      <c r="C104" s="105" t="s">
        <v>75</v>
      </c>
      <c r="D104" s="105" t="s">
        <v>76</v>
      </c>
      <c r="E104" s="105" t="s">
        <v>77</v>
      </c>
      <c r="F104" s="105" t="s">
        <v>78</v>
      </c>
      <c r="G104" s="105" t="s">
        <v>79</v>
      </c>
    </row>
    <row r="105" spans="1:10" s="15" customFormat="1" ht="15.75" x14ac:dyDescent="0.25">
      <c r="A105" s="92" t="s">
        <v>39</v>
      </c>
      <c r="B105" s="24">
        <v>401</v>
      </c>
      <c r="C105" s="96">
        <v>433.5</v>
      </c>
      <c r="D105" s="96">
        <v>433.5</v>
      </c>
      <c r="E105" s="96">
        <v>433.5</v>
      </c>
      <c r="F105" s="96">
        <v>433.5</v>
      </c>
      <c r="G105" s="96">
        <v>433.5</v>
      </c>
    </row>
    <row r="106" spans="1:10" s="15" customFormat="1" ht="15.75" x14ac:dyDescent="0.25">
      <c r="A106" s="92" t="s">
        <v>40</v>
      </c>
      <c r="B106" s="24">
        <v>402</v>
      </c>
      <c r="C106" s="96">
        <v>178958.6</v>
      </c>
      <c r="D106" s="110">
        <v>179689.8</v>
      </c>
      <c r="E106" s="95"/>
      <c r="F106" s="95"/>
      <c r="G106" s="95"/>
    </row>
    <row r="107" spans="1:10" s="15" customFormat="1" ht="15.75" x14ac:dyDescent="0.25">
      <c r="A107" s="92" t="s">
        <v>41</v>
      </c>
      <c r="B107" s="24">
        <v>403</v>
      </c>
      <c r="C107" s="92"/>
      <c r="D107" s="92"/>
      <c r="E107" s="92"/>
      <c r="F107" s="92"/>
      <c r="G107" s="92"/>
    </row>
    <row r="108" spans="1:10" s="15" customFormat="1" ht="30" x14ac:dyDescent="0.25">
      <c r="A108" s="92" t="s">
        <v>42</v>
      </c>
      <c r="B108" s="24">
        <v>404</v>
      </c>
      <c r="C108" s="92"/>
      <c r="D108" s="92"/>
      <c r="E108" s="92"/>
      <c r="F108" s="92"/>
      <c r="G108" s="92"/>
      <c r="J108" s="15" t="s">
        <v>123</v>
      </c>
    </row>
    <row r="109" spans="1:10" s="15" customFormat="1" ht="15.75" x14ac:dyDescent="0.25">
      <c r="A109" s="66"/>
      <c r="B109" s="67"/>
      <c r="C109" s="67"/>
      <c r="D109" s="67"/>
      <c r="E109" s="68"/>
      <c r="F109" s="67"/>
    </row>
    <row r="111" spans="1:10" ht="15.75" x14ac:dyDescent="0.25">
      <c r="A111" s="28" t="s">
        <v>82</v>
      </c>
      <c r="B111" s="65"/>
      <c r="C111" s="65"/>
      <c r="D111" s="27"/>
      <c r="E111" s="15" t="s">
        <v>95</v>
      </c>
      <c r="F111" s="27"/>
    </row>
  </sheetData>
  <mergeCells count="25">
    <mergeCell ref="K91:K94"/>
    <mergeCell ref="D1:G1"/>
    <mergeCell ref="D2:G2"/>
    <mergeCell ref="D6:G6"/>
    <mergeCell ref="D5:G5"/>
    <mergeCell ref="D8:G8"/>
    <mergeCell ref="D7:G7"/>
    <mergeCell ref="B27:G27"/>
    <mergeCell ref="A15:G15"/>
    <mergeCell ref="A16:A17"/>
    <mergeCell ref="B16:E17"/>
    <mergeCell ref="F16:G16"/>
    <mergeCell ref="B24:E24"/>
    <mergeCell ref="B18:E18"/>
    <mergeCell ref="B19:E19"/>
    <mergeCell ref="B20:E20"/>
    <mergeCell ref="A30:A32"/>
    <mergeCell ref="D30:G31"/>
    <mergeCell ref="B30:B31"/>
    <mergeCell ref="C30:C31"/>
    <mergeCell ref="B21:E21"/>
    <mergeCell ref="B22:E22"/>
    <mergeCell ref="B23:E23"/>
    <mergeCell ref="B25:G25"/>
    <mergeCell ref="B26:G26"/>
  </mergeCells>
  <phoneticPr fontId="16" type="noConversion"/>
  <pageMargins left="0.31496062992125984" right="0.23622047244094491" top="0.35433070866141736" bottom="0.31496062992125984" header="0.31496062992125984" footer="0.31496062992125984"/>
  <pageSetup paperSize="9" scale="93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Фін.план 2024</vt:lpstr>
      <vt:lpstr>'Фін.план 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2020-01-30T08:09:04Z</cp:lastPrinted>
  <dcterms:created xsi:type="dcterms:W3CDTF">2006-09-16T00:00:00Z</dcterms:created>
  <dcterms:modified xsi:type="dcterms:W3CDTF">2024-05-23T07:31:38Z</dcterms:modified>
</cp:coreProperties>
</file>