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Екатерина\data@gov.ua\розміщено\Дані (ліміти) спожив ком ресурсів (електроенергія, теплова енергія, холодна та гаряча вода) закладами, які підпорядковані відділу\"/>
    </mc:Choice>
  </mc:AlternateContent>
  <bookViews>
    <workbookView xWindow="0" yWindow="0" windowWidth="19410" windowHeight="7950"/>
  </bookViews>
  <sheets>
    <sheet name="ліміти 2020 " sheetId="9" r:id="rId1"/>
    <sheet name="кориг.бюджетний запит 2020р.  " sheetId="14" r:id="rId2"/>
    <sheet name="ВК 2020" sheetId="15" r:id="rId3"/>
    <sheet name="ОКРЕМО" sheetId="16" r:id="rId4"/>
  </sheets>
  <definedNames>
    <definedName name="_xlnm.Print_Area" localSheetId="1">'кориг.бюджетний запит 2020р.  '!$A$1:$W$519</definedName>
  </definedNames>
  <calcPr calcId="152511"/>
  <fileRecoveryPr autoRecover="0"/>
</workbook>
</file>

<file path=xl/calcChain.xml><?xml version="1.0" encoding="utf-8"?>
<calcChain xmlns="http://schemas.openxmlformats.org/spreadsheetml/2006/main">
  <c r="H422" i="16" l="1"/>
  <c r="F422" i="16"/>
  <c r="D422" i="16"/>
  <c r="H421" i="16"/>
  <c r="F421" i="16"/>
  <c r="H420" i="16"/>
  <c r="F420" i="16"/>
  <c r="D420" i="16"/>
  <c r="H419" i="16"/>
  <c r="F419" i="16"/>
  <c r="D419" i="16"/>
  <c r="H418" i="16"/>
  <c r="F418" i="16"/>
  <c r="D418" i="16"/>
  <c r="H417" i="16"/>
  <c r="F417" i="16"/>
  <c r="D417" i="16"/>
  <c r="H416" i="16"/>
  <c r="F416" i="16"/>
  <c r="D416" i="16"/>
  <c r="H415" i="16"/>
  <c r="F415" i="16"/>
  <c r="D415" i="16"/>
  <c r="H414" i="16"/>
  <c r="F414" i="16"/>
  <c r="D414" i="16"/>
  <c r="H413" i="16"/>
  <c r="F413" i="16"/>
  <c r="D413" i="16"/>
  <c r="H412" i="16"/>
  <c r="F412" i="16"/>
  <c r="D412" i="16"/>
  <c r="H411" i="16"/>
  <c r="F411" i="16"/>
  <c r="D411" i="16"/>
  <c r="H409" i="16"/>
  <c r="H408" i="16"/>
  <c r="F408" i="16"/>
  <c r="H407" i="16"/>
  <c r="F407" i="16"/>
  <c r="D407" i="16"/>
  <c r="H406" i="16"/>
  <c r="F406" i="16"/>
  <c r="H405" i="16"/>
  <c r="F405" i="16"/>
  <c r="H404" i="16"/>
  <c r="F404" i="16"/>
  <c r="H403" i="16"/>
  <c r="F403" i="16"/>
  <c r="H402" i="16"/>
  <c r="F402" i="16"/>
  <c r="H401" i="16"/>
  <c r="F401" i="16"/>
  <c r="H400" i="16"/>
  <c r="F400" i="16"/>
  <c r="D400" i="16"/>
  <c r="H399" i="16"/>
  <c r="D399" i="16"/>
  <c r="H398" i="16"/>
  <c r="H396" i="16"/>
  <c r="F396" i="16"/>
  <c r="D396" i="16"/>
  <c r="H395" i="16"/>
  <c r="F395" i="16"/>
  <c r="D395" i="16"/>
  <c r="H394" i="16"/>
  <c r="F394" i="16"/>
  <c r="D394" i="16"/>
  <c r="H393" i="16"/>
  <c r="F393" i="16"/>
  <c r="D393" i="16"/>
  <c r="H392" i="16"/>
  <c r="F392" i="16"/>
  <c r="D392" i="16"/>
  <c r="H391" i="16"/>
  <c r="F391" i="16"/>
  <c r="D391" i="16"/>
  <c r="H390" i="16"/>
  <c r="G390" i="16"/>
  <c r="F390" i="16"/>
  <c r="D390" i="16"/>
  <c r="H389" i="16"/>
  <c r="F389" i="16"/>
  <c r="D389" i="16"/>
  <c r="H388" i="16"/>
  <c r="F388" i="16"/>
  <c r="D388" i="16"/>
  <c r="C388" i="16"/>
  <c r="H387" i="16"/>
  <c r="F387" i="16"/>
  <c r="D387" i="16"/>
  <c r="H386" i="16"/>
  <c r="F386" i="16"/>
  <c r="D386" i="16"/>
  <c r="H385" i="16"/>
  <c r="F385" i="16"/>
  <c r="D385" i="16"/>
  <c r="D397" i="16" s="1"/>
  <c r="H383" i="16"/>
  <c r="F383" i="16"/>
  <c r="D383" i="16"/>
  <c r="H382" i="16"/>
  <c r="F382" i="16"/>
  <c r="D382" i="16"/>
  <c r="H381" i="16"/>
  <c r="F381" i="16"/>
  <c r="D381" i="16"/>
  <c r="H380" i="16"/>
  <c r="F380" i="16"/>
  <c r="D380" i="16"/>
  <c r="H379" i="16"/>
  <c r="F379" i="16"/>
  <c r="D379" i="16"/>
  <c r="H378" i="16"/>
  <c r="F378" i="16"/>
  <c r="D378" i="16"/>
  <c r="H377" i="16"/>
  <c r="F377" i="16"/>
  <c r="D377" i="16"/>
  <c r="H376" i="16"/>
  <c r="F376" i="16"/>
  <c r="D376" i="16"/>
  <c r="H375" i="16"/>
  <c r="F375" i="16"/>
  <c r="H374" i="16"/>
  <c r="F374" i="16"/>
  <c r="D374" i="16"/>
  <c r="H373" i="16"/>
  <c r="F373" i="16"/>
  <c r="D373" i="16"/>
  <c r="H372" i="16"/>
  <c r="F372" i="16"/>
  <c r="D372" i="16"/>
  <c r="H370" i="16"/>
  <c r="F370" i="16"/>
  <c r="D370" i="16"/>
  <c r="H369" i="16"/>
  <c r="F369" i="16"/>
  <c r="H368" i="16"/>
  <c r="F368" i="16"/>
  <c r="D368" i="16"/>
  <c r="H367" i="16"/>
  <c r="F367" i="16"/>
  <c r="D367" i="16"/>
  <c r="H366" i="16"/>
  <c r="F366" i="16"/>
  <c r="D366" i="16"/>
  <c r="H365" i="16"/>
  <c r="F365" i="16"/>
  <c r="D365" i="16"/>
  <c r="H364" i="16"/>
  <c r="F364" i="16"/>
  <c r="D364" i="16"/>
  <c r="H363" i="16"/>
  <c r="F363" i="16"/>
  <c r="D363" i="16"/>
  <c r="H362" i="16"/>
  <c r="F362" i="16"/>
  <c r="H361" i="16"/>
  <c r="F361" i="16"/>
  <c r="D361" i="16"/>
  <c r="H360" i="16"/>
  <c r="F360" i="16"/>
  <c r="D360" i="16"/>
  <c r="H359" i="16"/>
  <c r="F359" i="16"/>
  <c r="D359" i="16"/>
  <c r="H358" i="16"/>
  <c r="F358" i="16"/>
  <c r="D358" i="16"/>
  <c r="G357" i="16"/>
  <c r="E357" i="16"/>
  <c r="C357" i="16"/>
  <c r="G356" i="16"/>
  <c r="E356" i="16"/>
  <c r="C356" i="16"/>
  <c r="G355" i="16"/>
  <c r="E355" i="16"/>
  <c r="C355" i="16"/>
  <c r="G354" i="16"/>
  <c r="E354" i="16"/>
  <c r="C354" i="16"/>
  <c r="G353" i="16"/>
  <c r="E353" i="16"/>
  <c r="C353" i="16"/>
  <c r="G352" i="16"/>
  <c r="E352" i="16"/>
  <c r="C352" i="16"/>
  <c r="G351" i="16"/>
  <c r="E351" i="16"/>
  <c r="C351" i="16"/>
  <c r="G350" i="16"/>
  <c r="E350" i="16"/>
  <c r="C350" i="16"/>
  <c r="G349" i="16"/>
  <c r="E349" i="16"/>
  <c r="C349" i="16"/>
  <c r="G348" i="16"/>
  <c r="E348" i="16"/>
  <c r="C348" i="16"/>
  <c r="G347" i="16"/>
  <c r="E347" i="16"/>
  <c r="E358" i="16" s="1"/>
  <c r="C347" i="16"/>
  <c r="G346" i="16"/>
  <c r="E346" i="16"/>
  <c r="C346" i="16"/>
  <c r="C358" i="16" s="1"/>
  <c r="H345" i="16"/>
  <c r="F345" i="16"/>
  <c r="G344" i="16"/>
  <c r="G422" i="16" s="1"/>
  <c r="E344" i="16"/>
  <c r="E422" i="16" s="1"/>
  <c r="C344" i="16"/>
  <c r="C422" i="16" s="1"/>
  <c r="G343" i="16"/>
  <c r="G421" i="16" s="1"/>
  <c r="E343" i="16"/>
  <c r="E421" i="16" s="1"/>
  <c r="D343" i="16"/>
  <c r="C343" i="16"/>
  <c r="C421" i="16" s="1"/>
  <c r="G342" i="16"/>
  <c r="G420" i="16" s="1"/>
  <c r="E342" i="16"/>
  <c r="E420" i="16" s="1"/>
  <c r="C342" i="16"/>
  <c r="C420" i="16" s="1"/>
  <c r="G341" i="16"/>
  <c r="G419" i="16" s="1"/>
  <c r="E341" i="16"/>
  <c r="E419" i="16" s="1"/>
  <c r="C341" i="16"/>
  <c r="C419" i="16" s="1"/>
  <c r="G340" i="16"/>
  <c r="G418" i="16" s="1"/>
  <c r="E340" i="16"/>
  <c r="E418" i="16" s="1"/>
  <c r="C340" i="16"/>
  <c r="C418" i="16" s="1"/>
  <c r="G339" i="16"/>
  <c r="G417" i="16" s="1"/>
  <c r="E339" i="16"/>
  <c r="E417" i="16" s="1"/>
  <c r="C339" i="16"/>
  <c r="C417" i="16" s="1"/>
  <c r="G338" i="16"/>
  <c r="G416" i="16" s="1"/>
  <c r="E338" i="16"/>
  <c r="E416" i="16" s="1"/>
  <c r="C338" i="16"/>
  <c r="C416" i="16" s="1"/>
  <c r="G337" i="16"/>
  <c r="G415" i="16" s="1"/>
  <c r="E337" i="16"/>
  <c r="E415" i="16" s="1"/>
  <c r="C337" i="16"/>
  <c r="C415" i="16" s="1"/>
  <c r="G336" i="16"/>
  <c r="G414" i="16" s="1"/>
  <c r="E336" i="16"/>
  <c r="E414" i="16" s="1"/>
  <c r="C336" i="16"/>
  <c r="C414" i="16" s="1"/>
  <c r="G335" i="16"/>
  <c r="G413" i="16" s="1"/>
  <c r="E335" i="16"/>
  <c r="E413" i="16" s="1"/>
  <c r="C335" i="16"/>
  <c r="C413" i="16" s="1"/>
  <c r="G334" i="16"/>
  <c r="G412" i="16" s="1"/>
  <c r="E334" i="16"/>
  <c r="E412" i="16" s="1"/>
  <c r="C334" i="16"/>
  <c r="C412" i="16" s="1"/>
  <c r="G333" i="16"/>
  <c r="G411" i="16" s="1"/>
  <c r="E333" i="16"/>
  <c r="E411" i="16" s="1"/>
  <c r="C333" i="16"/>
  <c r="C411" i="16" s="1"/>
  <c r="H332" i="16"/>
  <c r="F332" i="16"/>
  <c r="D332" i="16"/>
  <c r="G331" i="16"/>
  <c r="E331" i="16"/>
  <c r="C331" i="16"/>
  <c r="G330" i="16"/>
  <c r="E330" i="16"/>
  <c r="C330" i="16"/>
  <c r="G329" i="16"/>
  <c r="E329" i="16"/>
  <c r="C329" i="16"/>
  <c r="G328" i="16"/>
  <c r="E328" i="16"/>
  <c r="C328" i="16"/>
  <c r="G327" i="16"/>
  <c r="E327" i="16"/>
  <c r="C327" i="16"/>
  <c r="G326" i="16"/>
  <c r="E326" i="16"/>
  <c r="C326" i="16"/>
  <c r="G325" i="16"/>
  <c r="E325" i="16"/>
  <c r="C325" i="16"/>
  <c r="G324" i="16"/>
  <c r="E324" i="16"/>
  <c r="C324" i="16"/>
  <c r="G323" i="16"/>
  <c r="E323" i="16"/>
  <c r="C323" i="16"/>
  <c r="G322" i="16"/>
  <c r="E322" i="16"/>
  <c r="C322" i="16"/>
  <c r="G321" i="16"/>
  <c r="E321" i="16"/>
  <c r="C321" i="16"/>
  <c r="G320" i="16"/>
  <c r="G332" i="16" s="1"/>
  <c r="E320" i="16"/>
  <c r="C320" i="16"/>
  <c r="H319" i="16"/>
  <c r="F319" i="16"/>
  <c r="D319" i="16"/>
  <c r="G318" i="16"/>
  <c r="E318" i="16"/>
  <c r="C318" i="16"/>
  <c r="G317" i="16"/>
  <c r="E317" i="16"/>
  <c r="C317" i="16"/>
  <c r="G316" i="16"/>
  <c r="E316" i="16"/>
  <c r="C316" i="16"/>
  <c r="G315" i="16"/>
  <c r="E315" i="16"/>
  <c r="C315" i="16"/>
  <c r="G314" i="16"/>
  <c r="E314" i="16"/>
  <c r="C314" i="16"/>
  <c r="G313" i="16"/>
  <c r="E313" i="16"/>
  <c r="C313" i="16"/>
  <c r="G312" i="16"/>
  <c r="E312" i="16"/>
  <c r="C312" i="16"/>
  <c r="G311" i="16"/>
  <c r="E311" i="16"/>
  <c r="C311" i="16"/>
  <c r="G310" i="16"/>
  <c r="E310" i="16"/>
  <c r="C310" i="16"/>
  <c r="G309" i="16"/>
  <c r="E309" i="16"/>
  <c r="C309" i="16"/>
  <c r="G308" i="16"/>
  <c r="E308" i="16"/>
  <c r="C308" i="16"/>
  <c r="G307" i="16"/>
  <c r="E307" i="16"/>
  <c r="E319" i="16" s="1"/>
  <c r="C307" i="16"/>
  <c r="H306" i="16"/>
  <c r="F306" i="16"/>
  <c r="D306" i="16"/>
  <c r="G305" i="16"/>
  <c r="E305" i="16"/>
  <c r="C305" i="16"/>
  <c r="G304" i="16"/>
  <c r="E304" i="16"/>
  <c r="C304" i="16"/>
  <c r="G303" i="16"/>
  <c r="E303" i="16"/>
  <c r="C303" i="16"/>
  <c r="G302" i="16"/>
  <c r="E302" i="16"/>
  <c r="C302" i="16"/>
  <c r="G301" i="16"/>
  <c r="E301" i="16"/>
  <c r="C301" i="16"/>
  <c r="G300" i="16"/>
  <c r="E300" i="16"/>
  <c r="C300" i="16"/>
  <c r="G299" i="16"/>
  <c r="E299" i="16"/>
  <c r="C299" i="16"/>
  <c r="G298" i="16"/>
  <c r="E298" i="16"/>
  <c r="C298" i="16"/>
  <c r="G297" i="16"/>
  <c r="E297" i="16"/>
  <c r="D297" i="16"/>
  <c r="C297" i="16"/>
  <c r="G296" i="16"/>
  <c r="E296" i="16"/>
  <c r="C296" i="16"/>
  <c r="G295" i="16"/>
  <c r="E295" i="16"/>
  <c r="C295" i="16"/>
  <c r="G294" i="16"/>
  <c r="E294" i="16"/>
  <c r="E306" i="16" s="1"/>
  <c r="C294" i="16"/>
  <c r="H293" i="16"/>
  <c r="F293" i="16"/>
  <c r="D293" i="16"/>
  <c r="G292" i="16"/>
  <c r="E292" i="16"/>
  <c r="C292" i="16"/>
  <c r="G291" i="16"/>
  <c r="E291" i="16"/>
  <c r="C291" i="16"/>
  <c r="G290" i="16"/>
  <c r="E290" i="16"/>
  <c r="C290" i="16"/>
  <c r="G289" i="16"/>
  <c r="E289" i="16"/>
  <c r="C289" i="16"/>
  <c r="G288" i="16"/>
  <c r="E288" i="16"/>
  <c r="C288" i="16"/>
  <c r="G287" i="16"/>
  <c r="E287" i="16"/>
  <c r="C287" i="16"/>
  <c r="G286" i="16"/>
  <c r="E286" i="16"/>
  <c r="C286" i="16"/>
  <c r="G285" i="16"/>
  <c r="E285" i="16"/>
  <c r="C285" i="16"/>
  <c r="G284" i="16"/>
  <c r="E284" i="16"/>
  <c r="C284" i="16"/>
  <c r="G283" i="16"/>
  <c r="E283" i="16"/>
  <c r="C283" i="16"/>
  <c r="G282" i="16"/>
  <c r="E282" i="16"/>
  <c r="E293" i="16" s="1"/>
  <c r="C282" i="16"/>
  <c r="G281" i="16"/>
  <c r="E281" i="16"/>
  <c r="C281" i="16"/>
  <c r="C293" i="16" s="1"/>
  <c r="H280" i="16"/>
  <c r="F280" i="16"/>
  <c r="D280" i="16"/>
  <c r="G279" i="16"/>
  <c r="E279" i="16"/>
  <c r="C279" i="16"/>
  <c r="G278" i="16"/>
  <c r="E278" i="16"/>
  <c r="C278" i="16"/>
  <c r="G277" i="16"/>
  <c r="E277" i="16"/>
  <c r="C277" i="16"/>
  <c r="G276" i="16"/>
  <c r="E276" i="16"/>
  <c r="C276" i="16"/>
  <c r="G275" i="16"/>
  <c r="E275" i="16"/>
  <c r="C275" i="16"/>
  <c r="G274" i="16"/>
  <c r="E274" i="16"/>
  <c r="C274" i="16"/>
  <c r="G273" i="16"/>
  <c r="E273" i="16"/>
  <c r="C273" i="16"/>
  <c r="G272" i="16"/>
  <c r="E272" i="16"/>
  <c r="C272" i="16"/>
  <c r="G271" i="16"/>
  <c r="E271" i="16"/>
  <c r="C271" i="16"/>
  <c r="G270" i="16"/>
  <c r="E270" i="16"/>
  <c r="C270" i="16"/>
  <c r="G269" i="16"/>
  <c r="E269" i="16"/>
  <c r="C269" i="16"/>
  <c r="G268" i="16"/>
  <c r="E268" i="16"/>
  <c r="C268" i="16"/>
  <c r="H267" i="16"/>
  <c r="F267" i="16"/>
  <c r="D267" i="16"/>
  <c r="G266" i="16"/>
  <c r="E266" i="16"/>
  <c r="C266" i="16"/>
  <c r="G265" i="16"/>
  <c r="E265" i="16"/>
  <c r="C265" i="16"/>
  <c r="G264" i="16"/>
  <c r="E264" i="16"/>
  <c r="C264" i="16"/>
  <c r="G263" i="16"/>
  <c r="E263" i="16"/>
  <c r="C263" i="16"/>
  <c r="G262" i="16"/>
  <c r="E262" i="16"/>
  <c r="C262" i="16"/>
  <c r="G261" i="16"/>
  <c r="E261" i="16"/>
  <c r="C261" i="16"/>
  <c r="G260" i="16"/>
  <c r="E260" i="16"/>
  <c r="C260" i="16"/>
  <c r="G259" i="16"/>
  <c r="E259" i="16"/>
  <c r="C259" i="16"/>
  <c r="G258" i="16"/>
  <c r="E258" i="16"/>
  <c r="C258" i="16"/>
  <c r="G257" i="16"/>
  <c r="E257" i="16"/>
  <c r="C257" i="16"/>
  <c r="G256" i="16"/>
  <c r="E256" i="16"/>
  <c r="C256" i="16"/>
  <c r="G255" i="16"/>
  <c r="G267" i="16" s="1"/>
  <c r="E255" i="16"/>
  <c r="C255" i="16"/>
  <c r="H254" i="16"/>
  <c r="F254" i="16"/>
  <c r="D254" i="16"/>
  <c r="G253" i="16"/>
  <c r="E253" i="16"/>
  <c r="C253" i="16"/>
  <c r="G252" i="16"/>
  <c r="E252" i="16"/>
  <c r="C252" i="16"/>
  <c r="G251" i="16"/>
  <c r="E251" i="16"/>
  <c r="C251" i="16"/>
  <c r="G250" i="16"/>
  <c r="E250" i="16"/>
  <c r="C250" i="16"/>
  <c r="G249" i="16"/>
  <c r="E249" i="16"/>
  <c r="C249" i="16"/>
  <c r="G248" i="16"/>
  <c r="E248" i="16"/>
  <c r="C248" i="16"/>
  <c r="G247" i="16"/>
  <c r="E247" i="16"/>
  <c r="C247" i="16"/>
  <c r="G246" i="16"/>
  <c r="E246" i="16"/>
  <c r="C246" i="16"/>
  <c r="G245" i="16"/>
  <c r="E245" i="16"/>
  <c r="C245" i="16"/>
  <c r="G244" i="16"/>
  <c r="E244" i="16"/>
  <c r="C244" i="16"/>
  <c r="G243" i="16"/>
  <c r="E243" i="16"/>
  <c r="C243" i="16"/>
  <c r="G242" i="16"/>
  <c r="E242" i="16"/>
  <c r="C242" i="16"/>
  <c r="H241" i="16"/>
  <c r="F241" i="16"/>
  <c r="D241" i="16"/>
  <c r="G240" i="16"/>
  <c r="E240" i="16"/>
  <c r="C240" i="16"/>
  <c r="G239" i="16"/>
  <c r="E239" i="16"/>
  <c r="C239" i="16"/>
  <c r="G238" i="16"/>
  <c r="E238" i="16"/>
  <c r="C238" i="16"/>
  <c r="G237" i="16"/>
  <c r="E237" i="16"/>
  <c r="C237" i="16"/>
  <c r="G236" i="16"/>
  <c r="E236" i="16"/>
  <c r="C236" i="16"/>
  <c r="G235" i="16"/>
  <c r="E235" i="16"/>
  <c r="C235" i="16"/>
  <c r="G234" i="16"/>
  <c r="E234" i="16"/>
  <c r="C234" i="16"/>
  <c r="G233" i="16"/>
  <c r="E233" i="16"/>
  <c r="C233" i="16"/>
  <c r="G232" i="16"/>
  <c r="E232" i="16"/>
  <c r="C232" i="16"/>
  <c r="G231" i="16"/>
  <c r="E231" i="16"/>
  <c r="C231" i="16"/>
  <c r="G230" i="16"/>
  <c r="E230" i="16"/>
  <c r="E241" i="16" s="1"/>
  <c r="C230" i="16"/>
  <c r="G229" i="16"/>
  <c r="E229" i="16"/>
  <c r="C229" i="16"/>
  <c r="C241" i="16" s="1"/>
  <c r="H228" i="16"/>
  <c r="F228" i="16"/>
  <c r="D228" i="16"/>
  <c r="G227" i="16"/>
  <c r="E227" i="16"/>
  <c r="C227" i="16"/>
  <c r="G226" i="16"/>
  <c r="E226" i="16"/>
  <c r="C226" i="16"/>
  <c r="G225" i="16"/>
  <c r="E225" i="16"/>
  <c r="C225" i="16"/>
  <c r="G224" i="16"/>
  <c r="E224" i="16"/>
  <c r="C224" i="16"/>
  <c r="G223" i="16"/>
  <c r="E223" i="16"/>
  <c r="C223" i="16"/>
  <c r="G222" i="16"/>
  <c r="E222" i="16"/>
  <c r="C222" i="16"/>
  <c r="G221" i="16"/>
  <c r="E221" i="16"/>
  <c r="C221" i="16"/>
  <c r="G220" i="16"/>
  <c r="E220" i="16"/>
  <c r="C220" i="16"/>
  <c r="G219" i="16"/>
  <c r="E219" i="16"/>
  <c r="C219" i="16"/>
  <c r="G218" i="16"/>
  <c r="E218" i="16"/>
  <c r="C218" i="16"/>
  <c r="G217" i="16"/>
  <c r="E217" i="16"/>
  <c r="C217" i="16"/>
  <c r="G216" i="16"/>
  <c r="E216" i="16"/>
  <c r="C216" i="16"/>
  <c r="H215" i="16"/>
  <c r="F215" i="16"/>
  <c r="D215" i="16"/>
  <c r="G214" i="16"/>
  <c r="G213" i="16"/>
  <c r="E213" i="16"/>
  <c r="G212" i="16"/>
  <c r="E212" i="16"/>
  <c r="G211" i="16"/>
  <c r="E211" i="16"/>
  <c r="C211" i="16"/>
  <c r="G210" i="16"/>
  <c r="E210" i="16"/>
  <c r="C210" i="16"/>
  <c r="G209" i="16"/>
  <c r="E209" i="16"/>
  <c r="C209" i="16"/>
  <c r="G208" i="16"/>
  <c r="E208" i="16"/>
  <c r="C208" i="16"/>
  <c r="G207" i="16"/>
  <c r="E207" i="16"/>
  <c r="G206" i="16"/>
  <c r="E206" i="16"/>
  <c r="G205" i="16"/>
  <c r="E205" i="16"/>
  <c r="G204" i="16"/>
  <c r="E204" i="16"/>
  <c r="G203" i="16"/>
  <c r="E203" i="16"/>
  <c r="H202" i="16"/>
  <c r="F202" i="16"/>
  <c r="D202" i="16"/>
  <c r="G201" i="16"/>
  <c r="E201" i="16"/>
  <c r="C201" i="16"/>
  <c r="G200" i="16"/>
  <c r="E200" i="16"/>
  <c r="C200" i="16"/>
  <c r="G199" i="16"/>
  <c r="E199" i="16"/>
  <c r="C199" i="16"/>
  <c r="G198" i="16"/>
  <c r="E198" i="16"/>
  <c r="C198" i="16"/>
  <c r="G197" i="16"/>
  <c r="E197" i="16"/>
  <c r="C197" i="16"/>
  <c r="G196" i="16"/>
  <c r="E196" i="16"/>
  <c r="C196" i="16"/>
  <c r="G195" i="16"/>
  <c r="E195" i="16"/>
  <c r="C195" i="16"/>
  <c r="G194" i="16"/>
  <c r="E194" i="16"/>
  <c r="C194" i="16"/>
  <c r="G193" i="16"/>
  <c r="E193" i="16"/>
  <c r="C193" i="16"/>
  <c r="G192" i="16"/>
  <c r="E192" i="16"/>
  <c r="C192" i="16"/>
  <c r="G191" i="16"/>
  <c r="E191" i="16"/>
  <c r="C191" i="16"/>
  <c r="G190" i="16"/>
  <c r="E190" i="16"/>
  <c r="C190" i="16"/>
  <c r="H189" i="16"/>
  <c r="F189" i="16"/>
  <c r="D189" i="16"/>
  <c r="G188" i="16"/>
  <c r="E188" i="16"/>
  <c r="C188" i="16"/>
  <c r="G187" i="16"/>
  <c r="E187" i="16"/>
  <c r="C187" i="16"/>
  <c r="G186" i="16"/>
  <c r="E186" i="16"/>
  <c r="C186" i="16"/>
  <c r="G185" i="16"/>
  <c r="E185" i="16"/>
  <c r="C185" i="16"/>
  <c r="G184" i="16"/>
  <c r="E184" i="16"/>
  <c r="C184" i="16"/>
  <c r="E183" i="16"/>
  <c r="C183" i="16"/>
  <c r="G182" i="16"/>
  <c r="E182" i="16"/>
  <c r="C182" i="16"/>
  <c r="G181" i="16"/>
  <c r="E181" i="16"/>
  <c r="C181" i="16"/>
  <c r="G180" i="16"/>
  <c r="E180" i="16"/>
  <c r="C180" i="16"/>
  <c r="G179" i="16"/>
  <c r="E179" i="16"/>
  <c r="C179" i="16"/>
  <c r="G178" i="16"/>
  <c r="E178" i="16"/>
  <c r="C178" i="16"/>
  <c r="G177" i="16"/>
  <c r="E177" i="16"/>
  <c r="C177" i="16"/>
  <c r="H176" i="16"/>
  <c r="F176" i="16"/>
  <c r="D176" i="16"/>
  <c r="G175" i="16"/>
  <c r="E175" i="16"/>
  <c r="C175" i="16"/>
  <c r="G174" i="16"/>
  <c r="E174" i="16"/>
  <c r="C174" i="16"/>
  <c r="G173" i="16"/>
  <c r="E173" i="16"/>
  <c r="C173" i="16"/>
  <c r="G172" i="16"/>
  <c r="E172" i="16"/>
  <c r="C172" i="16"/>
  <c r="G171" i="16"/>
  <c r="E171" i="16"/>
  <c r="C171" i="16"/>
  <c r="G170" i="16"/>
  <c r="E170" i="16"/>
  <c r="C170" i="16"/>
  <c r="G169" i="16"/>
  <c r="E169" i="16"/>
  <c r="C169" i="16"/>
  <c r="G168" i="16"/>
  <c r="E168" i="16"/>
  <c r="C168" i="16"/>
  <c r="G167" i="16"/>
  <c r="E167" i="16"/>
  <c r="C167" i="16"/>
  <c r="G166" i="16"/>
  <c r="E166" i="16"/>
  <c r="C166" i="16"/>
  <c r="G165" i="16"/>
  <c r="E165" i="16"/>
  <c r="C165" i="16"/>
  <c r="G164" i="16"/>
  <c r="E164" i="16"/>
  <c r="E176" i="16" s="1"/>
  <c r="C164" i="16"/>
  <c r="H163" i="16"/>
  <c r="F163" i="16"/>
  <c r="D163" i="16"/>
  <c r="G162" i="16"/>
  <c r="E162" i="16"/>
  <c r="C162" i="16"/>
  <c r="G161" i="16"/>
  <c r="E161" i="16"/>
  <c r="C161" i="16"/>
  <c r="G160" i="16"/>
  <c r="E160" i="16"/>
  <c r="C160" i="16"/>
  <c r="G159" i="16"/>
  <c r="E159" i="16"/>
  <c r="C159" i="16"/>
  <c r="G158" i="16"/>
  <c r="E158" i="16"/>
  <c r="C158" i="16"/>
  <c r="G157" i="16"/>
  <c r="E157" i="16"/>
  <c r="C157" i="16"/>
  <c r="G156" i="16"/>
  <c r="E156" i="16"/>
  <c r="C156" i="16"/>
  <c r="G155" i="16"/>
  <c r="E155" i="16"/>
  <c r="C155" i="16"/>
  <c r="G154" i="16"/>
  <c r="E154" i="16"/>
  <c r="C154" i="16"/>
  <c r="G153" i="16"/>
  <c r="E153" i="16"/>
  <c r="C153" i="16"/>
  <c r="G152" i="16"/>
  <c r="E152" i="16"/>
  <c r="C152" i="16"/>
  <c r="G151" i="16"/>
  <c r="E151" i="16"/>
  <c r="C151" i="16"/>
  <c r="H150" i="16"/>
  <c r="F150" i="16"/>
  <c r="D150" i="16"/>
  <c r="G149" i="16"/>
  <c r="E149" i="16"/>
  <c r="C149" i="16"/>
  <c r="G148" i="16"/>
  <c r="E148" i="16"/>
  <c r="C148" i="16"/>
  <c r="G147" i="16"/>
  <c r="E147" i="16"/>
  <c r="C147" i="16"/>
  <c r="G146" i="16"/>
  <c r="E146" i="16"/>
  <c r="C146" i="16"/>
  <c r="G145" i="16"/>
  <c r="E145" i="16"/>
  <c r="C145" i="16"/>
  <c r="G144" i="16"/>
  <c r="E144" i="16"/>
  <c r="C144" i="16"/>
  <c r="G143" i="16"/>
  <c r="E143" i="16"/>
  <c r="C143" i="16"/>
  <c r="G142" i="16"/>
  <c r="E142" i="16"/>
  <c r="C142" i="16"/>
  <c r="G141" i="16"/>
  <c r="E141" i="16"/>
  <c r="C141" i="16"/>
  <c r="G140" i="16"/>
  <c r="E140" i="16"/>
  <c r="C140" i="16"/>
  <c r="G139" i="16"/>
  <c r="E139" i="16"/>
  <c r="C139" i="16"/>
  <c r="G138" i="16"/>
  <c r="E138" i="16"/>
  <c r="C138" i="16"/>
  <c r="H137" i="16"/>
  <c r="F137" i="16"/>
  <c r="D137" i="16"/>
  <c r="G136" i="16"/>
  <c r="E136" i="16"/>
  <c r="C136" i="16"/>
  <c r="G135" i="16"/>
  <c r="E135" i="16"/>
  <c r="C135" i="16"/>
  <c r="G134" i="16"/>
  <c r="E134" i="16"/>
  <c r="C134" i="16"/>
  <c r="G133" i="16"/>
  <c r="E133" i="16"/>
  <c r="C133" i="16"/>
  <c r="G132" i="16"/>
  <c r="E132" i="16"/>
  <c r="C132" i="16"/>
  <c r="G131" i="16"/>
  <c r="E131" i="16"/>
  <c r="C131" i="16"/>
  <c r="G130" i="16"/>
  <c r="E130" i="16"/>
  <c r="C130" i="16"/>
  <c r="G129" i="16"/>
  <c r="E129" i="16"/>
  <c r="C129" i="16"/>
  <c r="G128" i="16"/>
  <c r="E128" i="16"/>
  <c r="C128" i="16"/>
  <c r="G127" i="16"/>
  <c r="E127" i="16"/>
  <c r="C127" i="16"/>
  <c r="G126" i="16"/>
  <c r="E126" i="16"/>
  <c r="C126" i="16"/>
  <c r="G125" i="16"/>
  <c r="E125" i="16"/>
  <c r="C125" i="16"/>
  <c r="H124" i="16"/>
  <c r="F124" i="16"/>
  <c r="D124" i="16"/>
  <c r="G123" i="16"/>
  <c r="E123" i="16"/>
  <c r="C123" i="16"/>
  <c r="C383" i="16" s="1"/>
  <c r="G122" i="16"/>
  <c r="E122" i="16"/>
  <c r="C122" i="16"/>
  <c r="G121" i="16"/>
  <c r="G381" i="16" s="1"/>
  <c r="E121" i="16"/>
  <c r="C121" i="16"/>
  <c r="G120" i="16"/>
  <c r="E120" i="16"/>
  <c r="E380" i="16" s="1"/>
  <c r="C120" i="16"/>
  <c r="G119" i="16"/>
  <c r="E119" i="16"/>
  <c r="C119" i="16"/>
  <c r="C379" i="16" s="1"/>
  <c r="G118" i="16"/>
  <c r="E118" i="16"/>
  <c r="C118" i="16"/>
  <c r="G117" i="16"/>
  <c r="G364" i="16" s="1"/>
  <c r="E117" i="16"/>
  <c r="C117" i="16"/>
  <c r="G116" i="16"/>
  <c r="E116" i="16"/>
  <c r="E363" i="16" s="1"/>
  <c r="C116" i="16"/>
  <c r="G115" i="16"/>
  <c r="E115" i="16"/>
  <c r="C115" i="16"/>
  <c r="C375" i="16" s="1"/>
  <c r="G114" i="16"/>
  <c r="E114" i="16"/>
  <c r="C114" i="16"/>
  <c r="G113" i="16"/>
  <c r="G373" i="16" s="1"/>
  <c r="E113" i="16"/>
  <c r="C113" i="16"/>
  <c r="G112" i="16"/>
  <c r="E112" i="16"/>
  <c r="E124" i="16" s="1"/>
  <c r="C112" i="16"/>
  <c r="H111" i="16"/>
  <c r="F111" i="16"/>
  <c r="D111" i="16"/>
  <c r="G110" i="16"/>
  <c r="E110" i="16"/>
  <c r="C110" i="16"/>
  <c r="C396" i="16" s="1"/>
  <c r="G109" i="16"/>
  <c r="E109" i="16"/>
  <c r="C109" i="16"/>
  <c r="G108" i="16"/>
  <c r="G394" i="16" s="1"/>
  <c r="E108" i="16"/>
  <c r="C108" i="16"/>
  <c r="G107" i="16"/>
  <c r="E107" i="16"/>
  <c r="E393" i="16" s="1"/>
  <c r="C107" i="16"/>
  <c r="G106" i="16"/>
  <c r="E106" i="16"/>
  <c r="C106" i="16"/>
  <c r="C392" i="16" s="1"/>
  <c r="G105" i="16"/>
  <c r="E105" i="16"/>
  <c r="G104" i="16"/>
  <c r="E104" i="16"/>
  <c r="C104" i="16"/>
  <c r="C390" i="16" s="1"/>
  <c r="G103" i="16"/>
  <c r="E103" i="16"/>
  <c r="E389" i="16" s="1"/>
  <c r="C103" i="16"/>
  <c r="G102" i="16"/>
  <c r="G388" i="16" s="1"/>
  <c r="E102" i="16"/>
  <c r="C102" i="16"/>
  <c r="G101" i="16"/>
  <c r="E101" i="16"/>
  <c r="E387" i="16" s="1"/>
  <c r="C101" i="16"/>
  <c r="G100" i="16"/>
  <c r="G386" i="16" s="1"/>
  <c r="E100" i="16"/>
  <c r="C100" i="16"/>
  <c r="C386" i="16" s="1"/>
  <c r="G99" i="16"/>
  <c r="E99" i="16"/>
  <c r="C99" i="16"/>
  <c r="H98" i="16"/>
  <c r="F98" i="16"/>
  <c r="D98" i="16"/>
  <c r="C98" i="16"/>
  <c r="G97" i="16"/>
  <c r="E97" i="16"/>
  <c r="C97" i="16"/>
  <c r="G96" i="16"/>
  <c r="E96" i="16"/>
  <c r="C96" i="16"/>
  <c r="C395" i="16" s="1"/>
  <c r="G95" i="16"/>
  <c r="E95" i="16"/>
  <c r="C95" i="16"/>
  <c r="G94" i="16"/>
  <c r="G393" i="16" s="1"/>
  <c r="E94" i="16"/>
  <c r="C94" i="16"/>
  <c r="G93" i="16"/>
  <c r="E93" i="16"/>
  <c r="E392" i="16" s="1"/>
  <c r="C93" i="16"/>
  <c r="G92" i="16"/>
  <c r="E92" i="16"/>
  <c r="C92" i="16"/>
  <c r="C391" i="16" s="1"/>
  <c r="G91" i="16"/>
  <c r="E91" i="16"/>
  <c r="C91" i="16"/>
  <c r="G90" i="16"/>
  <c r="E90" i="16"/>
  <c r="C90" i="16"/>
  <c r="G89" i="16"/>
  <c r="E89" i="16"/>
  <c r="C89" i="16"/>
  <c r="G88" i="16"/>
  <c r="E88" i="16"/>
  <c r="C88" i="16"/>
  <c r="G87" i="16"/>
  <c r="E87" i="16"/>
  <c r="C87" i="16"/>
  <c r="E86" i="16"/>
  <c r="E385" i="16" s="1"/>
  <c r="C86" i="16"/>
  <c r="H85" i="16"/>
  <c r="F85" i="16"/>
  <c r="D85" i="16"/>
  <c r="G84" i="16"/>
  <c r="E84" i="16"/>
  <c r="C84" i="16"/>
  <c r="G83" i="16"/>
  <c r="E83" i="16"/>
  <c r="C83" i="16"/>
  <c r="G82" i="16"/>
  <c r="E82" i="16"/>
  <c r="C82" i="16"/>
  <c r="G81" i="16"/>
  <c r="E81" i="16"/>
  <c r="G80" i="16"/>
  <c r="E80" i="16"/>
  <c r="C80" i="16"/>
  <c r="G79" i="16"/>
  <c r="E79" i="16"/>
  <c r="G78" i="16"/>
  <c r="E78" i="16"/>
  <c r="G77" i="16"/>
  <c r="E77" i="16"/>
  <c r="G76" i="16"/>
  <c r="E76" i="16"/>
  <c r="C76" i="16"/>
  <c r="G75" i="16"/>
  <c r="E75" i="16"/>
  <c r="C75" i="16"/>
  <c r="G74" i="16"/>
  <c r="E74" i="16"/>
  <c r="C74" i="16"/>
  <c r="G73" i="16"/>
  <c r="E73" i="16"/>
  <c r="E85" i="16" s="1"/>
  <c r="C73" i="16"/>
  <c r="H72" i="16"/>
  <c r="F72" i="16"/>
  <c r="D72" i="16"/>
  <c r="G71" i="16"/>
  <c r="E71" i="16"/>
  <c r="C71" i="16"/>
  <c r="G70" i="16"/>
  <c r="E70" i="16"/>
  <c r="C70" i="16"/>
  <c r="G69" i="16"/>
  <c r="E69" i="16"/>
  <c r="C69" i="16"/>
  <c r="G68" i="16"/>
  <c r="E68" i="16"/>
  <c r="C68" i="16"/>
  <c r="G67" i="16"/>
  <c r="E67" i="16"/>
  <c r="C67" i="16"/>
  <c r="G66" i="16"/>
  <c r="E66" i="16"/>
  <c r="C66" i="16"/>
  <c r="G65" i="16"/>
  <c r="E65" i="16"/>
  <c r="C65" i="16"/>
  <c r="G64" i="16"/>
  <c r="E64" i="16"/>
  <c r="C64" i="16"/>
  <c r="G63" i="16"/>
  <c r="E63" i="16"/>
  <c r="C63" i="16"/>
  <c r="G62" i="16"/>
  <c r="E62" i="16"/>
  <c r="C62" i="16"/>
  <c r="G61" i="16"/>
  <c r="E61" i="16"/>
  <c r="C61" i="16"/>
  <c r="G60" i="16"/>
  <c r="E60" i="16"/>
  <c r="C60" i="16"/>
  <c r="H59" i="16"/>
  <c r="F59" i="16"/>
  <c r="G58" i="16"/>
  <c r="E58" i="16"/>
  <c r="C58" i="16"/>
  <c r="G57" i="16"/>
  <c r="E57" i="16"/>
  <c r="C57" i="16"/>
  <c r="G56" i="16"/>
  <c r="E56" i="16"/>
  <c r="C56" i="16"/>
  <c r="G55" i="16"/>
  <c r="E55" i="16"/>
  <c r="C55" i="16"/>
  <c r="D55" i="16" s="1"/>
  <c r="G54" i="16"/>
  <c r="E54" i="16"/>
  <c r="C54" i="16"/>
  <c r="D54" i="16" s="1"/>
  <c r="D405" i="16" s="1"/>
  <c r="G53" i="16"/>
  <c r="E53" i="16"/>
  <c r="C53" i="16"/>
  <c r="D53" i="16" s="1"/>
  <c r="D404" i="16" s="1"/>
  <c r="G52" i="16"/>
  <c r="E52" i="16"/>
  <c r="C52" i="16"/>
  <c r="D52" i="16" s="1"/>
  <c r="G51" i="16"/>
  <c r="E51" i="16"/>
  <c r="C51" i="16"/>
  <c r="D51" i="16" s="1"/>
  <c r="G50" i="16"/>
  <c r="E50" i="16"/>
  <c r="C50" i="16"/>
  <c r="G49" i="16"/>
  <c r="E49" i="16"/>
  <c r="C49" i="16"/>
  <c r="G48" i="16"/>
  <c r="E48" i="16"/>
  <c r="C48" i="16"/>
  <c r="G47" i="16"/>
  <c r="G59" i="16" s="1"/>
  <c r="E47" i="16"/>
  <c r="D47" i="16"/>
  <c r="D398" i="16" s="1"/>
  <c r="C47" i="16"/>
  <c r="H46" i="16"/>
  <c r="F46" i="16"/>
  <c r="D46" i="16"/>
  <c r="G45" i="16"/>
  <c r="E45" i="16"/>
  <c r="C45" i="16"/>
  <c r="G44" i="16"/>
  <c r="E44" i="16"/>
  <c r="C44" i="16"/>
  <c r="G43" i="16"/>
  <c r="E43" i="16"/>
  <c r="C43" i="16"/>
  <c r="G42" i="16"/>
  <c r="E42" i="16"/>
  <c r="C42" i="16"/>
  <c r="G41" i="16"/>
  <c r="E41" i="16"/>
  <c r="C41" i="16"/>
  <c r="G40" i="16"/>
  <c r="E40" i="16"/>
  <c r="C40" i="16"/>
  <c r="G39" i="16"/>
  <c r="E39" i="16"/>
  <c r="C39" i="16"/>
  <c r="G38" i="16"/>
  <c r="E38" i="16"/>
  <c r="C38" i="16"/>
  <c r="G37" i="16"/>
  <c r="E37" i="16"/>
  <c r="C37" i="16"/>
  <c r="G36" i="16"/>
  <c r="E36" i="16"/>
  <c r="C36" i="16"/>
  <c r="G35" i="16"/>
  <c r="E35" i="16"/>
  <c r="C35" i="16"/>
  <c r="G34" i="16"/>
  <c r="G46" i="16" s="1"/>
  <c r="E34" i="16"/>
  <c r="C34" i="16"/>
  <c r="H33" i="16"/>
  <c r="G32" i="16"/>
  <c r="E32" i="16"/>
  <c r="D32" i="16"/>
  <c r="D409" i="16" s="1"/>
  <c r="C32" i="16"/>
  <c r="G31" i="16"/>
  <c r="E31" i="16"/>
  <c r="D31" i="16"/>
  <c r="D408" i="16" s="1"/>
  <c r="C31" i="16"/>
  <c r="G30" i="16"/>
  <c r="E30" i="16"/>
  <c r="C30" i="16"/>
  <c r="G29" i="16"/>
  <c r="E29" i="16"/>
  <c r="C29" i="16"/>
  <c r="D29" i="16" s="1"/>
  <c r="G28" i="16"/>
  <c r="E28" i="16"/>
  <c r="C28" i="16"/>
  <c r="G27" i="16"/>
  <c r="E27" i="16"/>
  <c r="G26" i="16"/>
  <c r="E26" i="16"/>
  <c r="C26" i="16"/>
  <c r="D26" i="16" s="1"/>
  <c r="D403" i="16" s="1"/>
  <c r="G25" i="16"/>
  <c r="E25" i="16"/>
  <c r="C25" i="16"/>
  <c r="D25" i="16" s="1"/>
  <c r="G24" i="16"/>
  <c r="E24" i="16"/>
  <c r="C24" i="16"/>
  <c r="D24" i="16" s="1"/>
  <c r="D401" i="16" s="1"/>
  <c r="G23" i="16"/>
  <c r="E23" i="16"/>
  <c r="C23" i="16"/>
  <c r="G22" i="16"/>
  <c r="F22" i="16"/>
  <c r="F399" i="16" s="1"/>
  <c r="E22" i="16"/>
  <c r="C22" i="16"/>
  <c r="G21" i="16"/>
  <c r="F21" i="16"/>
  <c r="F398" i="16" s="1"/>
  <c r="E21" i="16"/>
  <c r="C21" i="16"/>
  <c r="H20" i="16"/>
  <c r="D20" i="16"/>
  <c r="G19" i="16"/>
  <c r="F19" i="16"/>
  <c r="E19" i="16"/>
  <c r="C19" i="16"/>
  <c r="C409" i="16" s="1"/>
  <c r="G18" i="16"/>
  <c r="E18" i="16"/>
  <c r="C18" i="16"/>
  <c r="G17" i="16"/>
  <c r="G407" i="16" s="1"/>
  <c r="E17" i="16"/>
  <c r="C17" i="16"/>
  <c r="G16" i="16"/>
  <c r="E16" i="16"/>
  <c r="E406" i="16" s="1"/>
  <c r="C16" i="16"/>
  <c r="G15" i="16"/>
  <c r="E15" i="16"/>
  <c r="C15" i="16"/>
  <c r="C405" i="16" s="1"/>
  <c r="G14" i="16"/>
  <c r="E14" i="16"/>
  <c r="C14" i="16"/>
  <c r="G13" i="16"/>
  <c r="G403" i="16" s="1"/>
  <c r="E13" i="16"/>
  <c r="C13" i="16"/>
  <c r="G12" i="16"/>
  <c r="E12" i="16"/>
  <c r="E402" i="16" s="1"/>
  <c r="C12" i="16"/>
  <c r="G11" i="16"/>
  <c r="E11" i="16"/>
  <c r="C11" i="16"/>
  <c r="C401" i="16" s="1"/>
  <c r="G10" i="16"/>
  <c r="E10" i="16"/>
  <c r="C10" i="16"/>
  <c r="G9" i="16"/>
  <c r="G399" i="16" s="1"/>
  <c r="E9" i="16"/>
  <c r="C9" i="16"/>
  <c r="G8" i="16"/>
  <c r="E8" i="16"/>
  <c r="E398" i="16" s="1"/>
  <c r="C8" i="16"/>
  <c r="F33" i="16" l="1"/>
  <c r="E373" i="16"/>
  <c r="C376" i="16"/>
  <c r="G365" i="16"/>
  <c r="G406" i="16"/>
  <c r="E409" i="16"/>
  <c r="G33" i="16"/>
  <c r="E72" i="16"/>
  <c r="G85" i="16"/>
  <c r="G98" i="16"/>
  <c r="E394" i="16"/>
  <c r="C111" i="16"/>
  <c r="G387" i="16"/>
  <c r="E390" i="16"/>
  <c r="G124" i="16"/>
  <c r="C380" i="16"/>
  <c r="G382" i="16"/>
  <c r="E228" i="16"/>
  <c r="E280" i="16"/>
  <c r="G306" i="16"/>
  <c r="F397" i="16"/>
  <c r="C399" i="16"/>
  <c r="E400" i="16"/>
  <c r="G401" i="16"/>
  <c r="C403" i="16"/>
  <c r="E404" i="16"/>
  <c r="G405" i="16"/>
  <c r="C407" i="16"/>
  <c r="E408" i="16"/>
  <c r="C46" i="16"/>
  <c r="C373" i="16"/>
  <c r="E374" i="16"/>
  <c r="G362" i="16"/>
  <c r="C364" i="16"/>
  <c r="E378" i="16"/>
  <c r="G379" i="16"/>
  <c r="C381" i="16"/>
  <c r="E382" i="16"/>
  <c r="G383" i="16"/>
  <c r="E150" i="16"/>
  <c r="G372" i="16"/>
  <c r="C374" i="16"/>
  <c r="E375" i="16"/>
  <c r="G376" i="16"/>
  <c r="C378" i="16"/>
  <c r="G241" i="16"/>
  <c r="C267" i="16"/>
  <c r="E267" i="16"/>
  <c r="G293" i="16"/>
  <c r="C332" i="16"/>
  <c r="E423" i="16"/>
  <c r="G358" i="16"/>
  <c r="F384" i="16"/>
  <c r="F423" i="16"/>
  <c r="C372" i="16"/>
  <c r="G374" i="16"/>
  <c r="E377" i="16"/>
  <c r="H397" i="16"/>
  <c r="C408" i="16"/>
  <c r="C363" i="16"/>
  <c r="G391" i="16"/>
  <c r="C393" i="16"/>
  <c r="E386" i="16"/>
  <c r="C389" i="16"/>
  <c r="F371" i="16"/>
  <c r="C150" i="16"/>
  <c r="E163" i="16"/>
  <c r="G176" i="16"/>
  <c r="C189" i="16"/>
  <c r="E368" i="16"/>
  <c r="C228" i="16"/>
  <c r="G254" i="16"/>
  <c r="C280" i="16"/>
  <c r="E407" i="16"/>
  <c r="E33" i="16"/>
  <c r="E46" i="16"/>
  <c r="C85" i="16"/>
  <c r="C361" i="16"/>
  <c r="G111" i="16"/>
  <c r="C387" i="16"/>
  <c r="E388" i="16"/>
  <c r="G389" i="16"/>
  <c r="E391" i="16"/>
  <c r="G392" i="16"/>
  <c r="C394" i="16"/>
  <c r="E395" i="16"/>
  <c r="G396" i="16"/>
  <c r="C124" i="16"/>
  <c r="E137" i="16"/>
  <c r="G150" i="16"/>
  <c r="C176" i="16"/>
  <c r="E189" i="16"/>
  <c r="G189" i="16"/>
  <c r="E366" i="16"/>
  <c r="G367" i="16"/>
  <c r="C382" i="16"/>
  <c r="E383" i="16"/>
  <c r="E215" i="16"/>
  <c r="G215" i="16"/>
  <c r="G228" i="16"/>
  <c r="C254" i="16"/>
  <c r="E254" i="16"/>
  <c r="G280" i="16"/>
  <c r="C306" i="16"/>
  <c r="E332" i="16"/>
  <c r="H384" i="16"/>
  <c r="H423" i="16"/>
  <c r="C384" i="16"/>
  <c r="C20" i="16"/>
  <c r="E98" i="16"/>
  <c r="C202" i="16"/>
  <c r="E202" i="16"/>
  <c r="G202" i="16"/>
  <c r="D375" i="16"/>
  <c r="D362" i="16"/>
  <c r="C319" i="16"/>
  <c r="G319" i="16"/>
  <c r="E345" i="16"/>
  <c r="G345" i="16"/>
  <c r="C359" i="16"/>
  <c r="E359" i="16"/>
  <c r="G359" i="16"/>
  <c r="C360" i="16"/>
  <c r="E360" i="16"/>
  <c r="G360" i="16"/>
  <c r="E361" i="16"/>
  <c r="G361" i="16"/>
  <c r="C362" i="16"/>
  <c r="E369" i="16"/>
  <c r="G369" i="16"/>
  <c r="C370" i="16"/>
  <c r="E370" i="16"/>
  <c r="G370" i="16"/>
  <c r="D384" i="16"/>
  <c r="G375" i="16"/>
  <c r="E376" i="16"/>
  <c r="C377" i="16"/>
  <c r="G377" i="16"/>
  <c r="G378" i="16"/>
  <c r="E379" i="16"/>
  <c r="G380" i="16"/>
  <c r="E381" i="16"/>
  <c r="F409" i="16"/>
  <c r="F410" i="16" s="1"/>
  <c r="F20" i="16"/>
  <c r="E20" i="16"/>
  <c r="D59" i="16"/>
  <c r="G20" i="16"/>
  <c r="C33" i="16"/>
  <c r="D402" i="16"/>
  <c r="D406" i="16"/>
  <c r="D410" i="16" s="1"/>
  <c r="D33" i="16"/>
  <c r="C59" i="16"/>
  <c r="E59" i="16"/>
  <c r="C72" i="16"/>
  <c r="G72" i="16"/>
  <c r="E111" i="16"/>
  <c r="H371" i="16"/>
  <c r="C137" i="16"/>
  <c r="G137" i="16"/>
  <c r="C163" i="16"/>
  <c r="G163" i="16"/>
  <c r="D421" i="16"/>
  <c r="D423" i="16" s="1"/>
  <c r="D369" i="16"/>
  <c r="D345" i="16"/>
  <c r="D371" i="16" s="1"/>
  <c r="C345" i="16"/>
  <c r="E362" i="16"/>
  <c r="G363" i="16"/>
  <c r="E364" i="16"/>
  <c r="C365" i="16"/>
  <c r="E365" i="16"/>
  <c r="C366" i="16"/>
  <c r="G366" i="16"/>
  <c r="C367" i="16"/>
  <c r="E367" i="16"/>
  <c r="C368" i="16"/>
  <c r="G368" i="16"/>
  <c r="C369" i="16"/>
  <c r="E372" i="16"/>
  <c r="E384" i="16" s="1"/>
  <c r="C385" i="16"/>
  <c r="G385" i="16"/>
  <c r="C398" i="16"/>
  <c r="G398" i="16"/>
  <c r="E399" i="16"/>
  <c r="C400" i="16"/>
  <c r="G400" i="16"/>
  <c r="E401" i="16"/>
  <c r="C402" i="16"/>
  <c r="G402" i="16"/>
  <c r="E403" i="16"/>
  <c r="C404" i="16"/>
  <c r="G404" i="16"/>
  <c r="E405" i="16"/>
  <c r="C406" i="16"/>
  <c r="G408" i="16"/>
  <c r="G409" i="16"/>
  <c r="G395" i="16"/>
  <c r="E396" i="16"/>
  <c r="E397" i="16" s="1"/>
  <c r="C423" i="16"/>
  <c r="G423" i="16"/>
  <c r="H410" i="16"/>
  <c r="F22" i="9"/>
  <c r="F21" i="9"/>
  <c r="E371" i="16" l="1"/>
  <c r="G384" i="16"/>
  <c r="E410" i="16"/>
  <c r="C397" i="16"/>
  <c r="G371" i="16"/>
  <c r="C410" i="16"/>
  <c r="G410" i="16"/>
  <c r="G397" i="16"/>
  <c r="C371" i="16"/>
  <c r="F359" i="9"/>
  <c r="D359" i="9"/>
  <c r="G186" i="9" l="1"/>
  <c r="J20" i="9"/>
  <c r="F19" i="9" l="1"/>
  <c r="D343" i="9"/>
  <c r="D297" i="9"/>
  <c r="M111" i="14" l="1"/>
  <c r="L111" i="14"/>
  <c r="M98" i="14"/>
  <c r="L98" i="14"/>
  <c r="M85" i="14"/>
  <c r="L85" i="14"/>
  <c r="M72" i="14"/>
  <c r="L72" i="14"/>
  <c r="M59" i="14"/>
  <c r="L59" i="14"/>
  <c r="M46" i="14"/>
  <c r="L46" i="14"/>
  <c r="M33" i="14"/>
  <c r="L33" i="14"/>
  <c r="M20" i="14"/>
  <c r="L20" i="14"/>
  <c r="I30" i="14" l="1"/>
  <c r="I58" i="14"/>
  <c r="I48" i="14"/>
  <c r="K48" i="14" s="1"/>
  <c r="I47" i="14"/>
  <c r="I59" i="14" s="1"/>
  <c r="I99" i="14"/>
  <c r="I206" i="14"/>
  <c r="I191" i="14"/>
  <c r="I192" i="14"/>
  <c r="K192" i="14" s="1"/>
  <c r="I193" i="14"/>
  <c r="I194" i="14"/>
  <c r="I195" i="14"/>
  <c r="I196" i="14"/>
  <c r="K196" i="14" s="1"/>
  <c r="I197" i="14"/>
  <c r="I198" i="14"/>
  <c r="I199" i="14"/>
  <c r="I200" i="14"/>
  <c r="K200" i="14" s="1"/>
  <c r="I201" i="14"/>
  <c r="I190" i="14"/>
  <c r="I322" i="14"/>
  <c r="K322" i="14" s="1"/>
  <c r="I323" i="14"/>
  <c r="I324" i="14"/>
  <c r="I325" i="14"/>
  <c r="I326" i="14"/>
  <c r="K326" i="14" s="1"/>
  <c r="I327" i="14"/>
  <c r="K327" i="14" s="1"/>
  <c r="I328" i="14"/>
  <c r="I331" i="14"/>
  <c r="I308" i="14"/>
  <c r="I309" i="14"/>
  <c r="I310" i="14"/>
  <c r="I311" i="14"/>
  <c r="I312" i="14"/>
  <c r="I313" i="14"/>
  <c r="I314" i="14"/>
  <c r="I315" i="14"/>
  <c r="I316" i="14"/>
  <c r="I317" i="14"/>
  <c r="I318" i="14"/>
  <c r="I307" i="14"/>
  <c r="I295" i="14"/>
  <c r="I296" i="14"/>
  <c r="I297" i="14"/>
  <c r="I298" i="14"/>
  <c r="K298" i="14" s="1"/>
  <c r="I299" i="14"/>
  <c r="K299" i="14" s="1"/>
  <c r="I300" i="14"/>
  <c r="I301" i="14"/>
  <c r="I302" i="14"/>
  <c r="K302" i="14" s="1"/>
  <c r="I303" i="14"/>
  <c r="K303" i="14" s="1"/>
  <c r="I304" i="14"/>
  <c r="I305" i="14"/>
  <c r="I294" i="14"/>
  <c r="K294" i="14" s="1"/>
  <c r="I281" i="14"/>
  <c r="K281" i="14" s="1"/>
  <c r="I282" i="14"/>
  <c r="I283" i="14"/>
  <c r="I284" i="14"/>
  <c r="I285" i="14"/>
  <c r="K285" i="14" s="1"/>
  <c r="I286" i="14"/>
  <c r="I287" i="14"/>
  <c r="I288" i="14"/>
  <c r="K288" i="14" s="1"/>
  <c r="I289" i="14"/>
  <c r="K289" i="14" s="1"/>
  <c r="I290" i="14"/>
  <c r="I291" i="14"/>
  <c r="I292" i="14"/>
  <c r="I370" i="14" s="1"/>
  <c r="I269" i="14"/>
  <c r="I270" i="14"/>
  <c r="I271" i="14"/>
  <c r="I272" i="14"/>
  <c r="I273" i="14"/>
  <c r="I274" i="14"/>
  <c r="I275" i="14"/>
  <c r="I276" i="14"/>
  <c r="I277" i="14"/>
  <c r="I278" i="14"/>
  <c r="I279" i="14"/>
  <c r="I268" i="14"/>
  <c r="I256" i="14"/>
  <c r="I257" i="14"/>
  <c r="I258" i="14"/>
  <c r="I259" i="14"/>
  <c r="I260" i="14"/>
  <c r="I261" i="14"/>
  <c r="I262" i="14"/>
  <c r="I263" i="14"/>
  <c r="I264" i="14"/>
  <c r="I265" i="14"/>
  <c r="I266" i="14"/>
  <c r="I255" i="14"/>
  <c r="I243" i="14"/>
  <c r="K243" i="14" s="1"/>
  <c r="I244" i="14"/>
  <c r="I245" i="14"/>
  <c r="I246" i="14"/>
  <c r="I247" i="14"/>
  <c r="K247" i="14" s="1"/>
  <c r="I248" i="14"/>
  <c r="I249" i="14"/>
  <c r="I250" i="14"/>
  <c r="I251" i="14"/>
  <c r="K251" i="14" s="1"/>
  <c r="I252" i="14"/>
  <c r="I253" i="14"/>
  <c r="I242" i="14"/>
  <c r="I230" i="14"/>
  <c r="I231" i="14"/>
  <c r="I232" i="14"/>
  <c r="I233" i="14"/>
  <c r="K233" i="14" s="1"/>
  <c r="I234" i="14"/>
  <c r="I235" i="14"/>
  <c r="I236" i="14"/>
  <c r="I237" i="14"/>
  <c r="K237" i="14" s="1"/>
  <c r="I238" i="14"/>
  <c r="I239" i="14"/>
  <c r="I240" i="14"/>
  <c r="I229" i="14"/>
  <c r="I217" i="14"/>
  <c r="I218" i="14"/>
  <c r="I219" i="14"/>
  <c r="I220" i="14"/>
  <c r="I221" i="14"/>
  <c r="K221" i="14" s="1"/>
  <c r="I222" i="14"/>
  <c r="I223" i="14"/>
  <c r="I224" i="14"/>
  <c r="I225" i="14"/>
  <c r="K225" i="14" s="1"/>
  <c r="I226" i="14"/>
  <c r="I227" i="14"/>
  <c r="I216" i="14"/>
  <c r="I178" i="14"/>
  <c r="K178" i="14" s="1"/>
  <c r="I179" i="14"/>
  <c r="I180" i="14"/>
  <c r="I181" i="14"/>
  <c r="K181" i="14" s="1"/>
  <c r="I182" i="14"/>
  <c r="K182" i="14" s="1"/>
  <c r="I183" i="14"/>
  <c r="I184" i="14"/>
  <c r="I185" i="14"/>
  <c r="K185" i="14" s="1"/>
  <c r="I186" i="14"/>
  <c r="K186" i="14" s="1"/>
  <c r="I187" i="14"/>
  <c r="I188" i="14"/>
  <c r="I177" i="14"/>
  <c r="K177" i="14" s="1"/>
  <c r="I165" i="14"/>
  <c r="K165" i="14" s="1"/>
  <c r="I166" i="14"/>
  <c r="I167" i="14"/>
  <c r="I168" i="14"/>
  <c r="K168" i="14" s="1"/>
  <c r="I169" i="14"/>
  <c r="K169" i="14" s="1"/>
  <c r="I170" i="14"/>
  <c r="I171" i="14"/>
  <c r="I172" i="14"/>
  <c r="K172" i="14" s="1"/>
  <c r="I173" i="14"/>
  <c r="K173" i="14" s="1"/>
  <c r="I174" i="14"/>
  <c r="I175" i="14"/>
  <c r="I164" i="14"/>
  <c r="K164" i="14" s="1"/>
  <c r="I152" i="14"/>
  <c r="I153" i="14"/>
  <c r="I154" i="14"/>
  <c r="I155" i="14"/>
  <c r="I156" i="14"/>
  <c r="I157" i="14"/>
  <c r="I158" i="14"/>
  <c r="I159" i="14"/>
  <c r="I160" i="14"/>
  <c r="I161" i="14"/>
  <c r="I162" i="14"/>
  <c r="I151" i="14"/>
  <c r="I139" i="14"/>
  <c r="K139" i="14" s="1"/>
  <c r="I140" i="14"/>
  <c r="I141" i="14"/>
  <c r="I142" i="14"/>
  <c r="K142" i="14" s="1"/>
  <c r="I143" i="14"/>
  <c r="K143" i="14" s="1"/>
  <c r="I144" i="14"/>
  <c r="I145" i="14"/>
  <c r="I146" i="14"/>
  <c r="K146" i="14" s="1"/>
  <c r="I147" i="14"/>
  <c r="K147" i="14" s="1"/>
  <c r="I148" i="14"/>
  <c r="I149" i="14"/>
  <c r="I138" i="14"/>
  <c r="K138" i="14" s="1"/>
  <c r="I126" i="14"/>
  <c r="I127" i="14"/>
  <c r="I128" i="14"/>
  <c r="I129" i="14"/>
  <c r="K129" i="14" s="1"/>
  <c r="I130" i="14"/>
  <c r="I131" i="14"/>
  <c r="I132" i="14"/>
  <c r="I133" i="14"/>
  <c r="K133" i="14" s="1"/>
  <c r="I134" i="14"/>
  <c r="I135" i="14"/>
  <c r="I136" i="14"/>
  <c r="I125" i="14"/>
  <c r="I113" i="14"/>
  <c r="K113" i="14" s="1"/>
  <c r="I114" i="14"/>
  <c r="I115" i="14"/>
  <c r="I116" i="14"/>
  <c r="I117" i="14"/>
  <c r="K117" i="14" s="1"/>
  <c r="I118" i="14"/>
  <c r="I119" i="14"/>
  <c r="I120" i="14"/>
  <c r="I121" i="14"/>
  <c r="K121" i="14" s="1"/>
  <c r="I122" i="14"/>
  <c r="I123" i="14"/>
  <c r="I112" i="14"/>
  <c r="I100" i="14"/>
  <c r="I101" i="14"/>
  <c r="I102" i="14"/>
  <c r="I103" i="14"/>
  <c r="I104" i="14"/>
  <c r="I105" i="14"/>
  <c r="I106" i="14"/>
  <c r="I107" i="14"/>
  <c r="I108" i="14"/>
  <c r="K108" i="14" s="1"/>
  <c r="I109" i="14"/>
  <c r="I87" i="14"/>
  <c r="I88" i="14"/>
  <c r="K88" i="14" s="1"/>
  <c r="I89" i="14"/>
  <c r="K89" i="14" s="1"/>
  <c r="I90" i="14"/>
  <c r="I91" i="14"/>
  <c r="I92" i="14"/>
  <c r="K92" i="14" s="1"/>
  <c r="I93" i="14"/>
  <c r="K93" i="14" s="1"/>
  <c r="I94" i="14"/>
  <c r="I95" i="14"/>
  <c r="I86" i="14"/>
  <c r="I358" i="14"/>
  <c r="I345" i="14"/>
  <c r="I215" i="14"/>
  <c r="I150" i="14"/>
  <c r="I98" i="14"/>
  <c r="I85" i="14"/>
  <c r="I72" i="14"/>
  <c r="I46" i="14"/>
  <c r="K46" i="14" s="1"/>
  <c r="I33" i="14"/>
  <c r="K33" i="14" s="1"/>
  <c r="I20" i="14"/>
  <c r="E74" i="14"/>
  <c r="E76" i="14"/>
  <c r="E77" i="14"/>
  <c r="G77" i="14" s="1"/>
  <c r="E78" i="14"/>
  <c r="E79" i="14"/>
  <c r="E80" i="14"/>
  <c r="E81" i="14"/>
  <c r="G81" i="14" s="1"/>
  <c r="E82" i="14"/>
  <c r="E83" i="14"/>
  <c r="E84" i="14"/>
  <c r="E73" i="14"/>
  <c r="G73" i="14" s="1"/>
  <c r="D75" i="14"/>
  <c r="E75" i="14" s="1"/>
  <c r="E399" i="14"/>
  <c r="E401" i="14"/>
  <c r="E402" i="14"/>
  <c r="E403" i="14"/>
  <c r="E404" i="14"/>
  <c r="E405" i="14"/>
  <c r="E406" i="14"/>
  <c r="E407" i="14"/>
  <c r="E408" i="14"/>
  <c r="E409" i="14"/>
  <c r="D399" i="14"/>
  <c r="D400" i="14"/>
  <c r="D401" i="14"/>
  <c r="D402" i="14"/>
  <c r="D403" i="14"/>
  <c r="D404" i="14"/>
  <c r="D405" i="14"/>
  <c r="D406" i="14"/>
  <c r="D407" i="14"/>
  <c r="D408" i="14"/>
  <c r="D409" i="14"/>
  <c r="D398" i="14"/>
  <c r="E398" i="14"/>
  <c r="D135" i="14"/>
  <c r="E135" i="14" s="1"/>
  <c r="D334" i="14"/>
  <c r="D412" i="14" s="1"/>
  <c r="E412" i="14" s="1"/>
  <c r="D413" i="14"/>
  <c r="E413" i="14" s="1"/>
  <c r="D414" i="14"/>
  <c r="E414" i="14" s="1"/>
  <c r="D415" i="14"/>
  <c r="E415" i="14" s="1"/>
  <c r="D416" i="14"/>
  <c r="E416" i="14" s="1"/>
  <c r="D417" i="14"/>
  <c r="E417" i="14" s="1"/>
  <c r="D418" i="14"/>
  <c r="E418" i="14" s="1"/>
  <c r="D419" i="14"/>
  <c r="E419" i="14" s="1"/>
  <c r="D420" i="14"/>
  <c r="E420" i="14" s="1"/>
  <c r="D421" i="14"/>
  <c r="E421" i="14" s="1"/>
  <c r="D422" i="14"/>
  <c r="E422" i="14" s="1"/>
  <c r="D411" i="14"/>
  <c r="E411" i="14" s="1"/>
  <c r="E334" i="14"/>
  <c r="E335" i="14"/>
  <c r="G335" i="14" s="1"/>
  <c r="E336" i="14"/>
  <c r="G336" i="14" s="1"/>
  <c r="E337" i="14"/>
  <c r="E338" i="14"/>
  <c r="E339" i="14"/>
  <c r="G339" i="14" s="1"/>
  <c r="E340" i="14"/>
  <c r="G340" i="14" s="1"/>
  <c r="E341" i="14"/>
  <c r="E342" i="14"/>
  <c r="E343" i="14"/>
  <c r="G343" i="14" s="1"/>
  <c r="E344" i="14"/>
  <c r="G344" i="14" s="1"/>
  <c r="E333" i="14"/>
  <c r="E321" i="14"/>
  <c r="E322" i="14"/>
  <c r="G322" i="14" s="1"/>
  <c r="E323" i="14"/>
  <c r="E324" i="14"/>
  <c r="E325" i="14"/>
  <c r="E326" i="14"/>
  <c r="G326" i="14" s="1"/>
  <c r="E327" i="14"/>
  <c r="G327" i="14" s="1"/>
  <c r="E328" i="14"/>
  <c r="E329" i="14"/>
  <c r="E330" i="14"/>
  <c r="G330" i="14" s="1"/>
  <c r="E331" i="14"/>
  <c r="G331" i="14" s="1"/>
  <c r="E320" i="14"/>
  <c r="E308" i="14"/>
  <c r="E309" i="14"/>
  <c r="G309" i="14" s="1"/>
  <c r="E310" i="14"/>
  <c r="E319" i="14" s="1"/>
  <c r="G319" i="14" s="1"/>
  <c r="E311" i="14"/>
  <c r="E312" i="14"/>
  <c r="E313" i="14"/>
  <c r="G313" i="14" s="1"/>
  <c r="E314" i="14"/>
  <c r="G314" i="14" s="1"/>
  <c r="E315" i="14"/>
  <c r="E316" i="14"/>
  <c r="E317" i="14"/>
  <c r="G317" i="14" s="1"/>
  <c r="E318" i="14"/>
  <c r="G318" i="14" s="1"/>
  <c r="E307" i="14"/>
  <c r="E295" i="14"/>
  <c r="E296" i="14"/>
  <c r="E297" i="14"/>
  <c r="G297" i="14" s="1"/>
  <c r="E298" i="14"/>
  <c r="E299" i="14"/>
  <c r="E300" i="14"/>
  <c r="E301" i="14"/>
  <c r="G301" i="14" s="1"/>
  <c r="E302" i="14"/>
  <c r="E303" i="14"/>
  <c r="E304" i="14"/>
  <c r="E305" i="14"/>
  <c r="G305" i="14" s="1"/>
  <c r="E294" i="14"/>
  <c r="E282" i="14"/>
  <c r="E283" i="14"/>
  <c r="G283" i="14" s="1"/>
  <c r="E284" i="14"/>
  <c r="G284" i="14" s="1"/>
  <c r="E285" i="14"/>
  <c r="E286" i="14"/>
  <c r="E287" i="14"/>
  <c r="G287" i="14" s="1"/>
  <c r="E288" i="14"/>
  <c r="G288" i="14" s="1"/>
  <c r="E289" i="14"/>
  <c r="E290" i="14"/>
  <c r="E291" i="14"/>
  <c r="G291" i="14" s="1"/>
  <c r="E292" i="14"/>
  <c r="G292" i="14" s="1"/>
  <c r="E281" i="14"/>
  <c r="E269" i="14"/>
  <c r="E270" i="14"/>
  <c r="G270" i="14" s="1"/>
  <c r="E271" i="14"/>
  <c r="G271" i="14" s="1"/>
  <c r="E272" i="14"/>
  <c r="E273" i="14"/>
  <c r="E274" i="14"/>
  <c r="G274" i="14" s="1"/>
  <c r="E275" i="14"/>
  <c r="G275" i="14" s="1"/>
  <c r="E276" i="14"/>
  <c r="E277" i="14"/>
  <c r="E278" i="14"/>
  <c r="G278" i="14" s="1"/>
  <c r="E279" i="14"/>
  <c r="E268" i="14"/>
  <c r="E256" i="14"/>
  <c r="E257" i="14"/>
  <c r="G257" i="14" s="1"/>
  <c r="E258" i="14"/>
  <c r="G258" i="14" s="1"/>
  <c r="E259" i="14"/>
  <c r="E260" i="14"/>
  <c r="E261" i="14"/>
  <c r="G261" i="14" s="1"/>
  <c r="E262" i="14"/>
  <c r="E263" i="14"/>
  <c r="E264" i="14"/>
  <c r="E265" i="14"/>
  <c r="G265" i="14" s="1"/>
  <c r="E266" i="14"/>
  <c r="G266" i="14" s="1"/>
  <c r="E255" i="14"/>
  <c r="E243" i="14"/>
  <c r="E244" i="14"/>
  <c r="E245" i="14"/>
  <c r="G245" i="14" s="1"/>
  <c r="E246" i="14"/>
  <c r="E247" i="14"/>
  <c r="E248" i="14"/>
  <c r="E249" i="14"/>
  <c r="G249" i="14" s="1"/>
  <c r="E250" i="14"/>
  <c r="E251" i="14"/>
  <c r="E252" i="14"/>
  <c r="E253" i="14"/>
  <c r="G253" i="14" s="1"/>
  <c r="E242" i="14"/>
  <c r="E230" i="14"/>
  <c r="E231" i="14"/>
  <c r="E232" i="14"/>
  <c r="G232" i="14" s="1"/>
  <c r="E233" i="14"/>
  <c r="E234" i="14"/>
  <c r="E235" i="14"/>
  <c r="G235" i="14" s="1"/>
  <c r="E236" i="14"/>
  <c r="G236" i="14" s="1"/>
  <c r="E237" i="14"/>
  <c r="E238" i="14"/>
  <c r="E239" i="14"/>
  <c r="G239" i="14" s="1"/>
  <c r="E240" i="14"/>
  <c r="G240" i="14" s="1"/>
  <c r="E229" i="14"/>
  <c r="E217" i="14"/>
  <c r="E218" i="14"/>
  <c r="E219" i="14"/>
  <c r="G219" i="14" s="1"/>
  <c r="E220" i="14"/>
  <c r="E221" i="14"/>
  <c r="E222" i="14"/>
  <c r="E223" i="14"/>
  <c r="E224" i="14"/>
  <c r="E225" i="14"/>
  <c r="E226" i="14"/>
  <c r="E227" i="14"/>
  <c r="G227" i="14" s="1"/>
  <c r="E216" i="14"/>
  <c r="E113" i="14"/>
  <c r="E114" i="14"/>
  <c r="E115" i="14"/>
  <c r="G115" i="14" s="1"/>
  <c r="E116" i="14"/>
  <c r="E117" i="14"/>
  <c r="E118" i="14"/>
  <c r="E119" i="14"/>
  <c r="G119" i="14" s="1"/>
  <c r="E120" i="14"/>
  <c r="E121" i="14"/>
  <c r="E122" i="14"/>
  <c r="E123" i="14"/>
  <c r="G123" i="14" s="1"/>
  <c r="E112" i="14"/>
  <c r="E139" i="14"/>
  <c r="E140" i="14"/>
  <c r="E141" i="14"/>
  <c r="G141" i="14" s="1"/>
  <c r="E142" i="14"/>
  <c r="E143" i="14"/>
  <c r="E144" i="14"/>
  <c r="E145" i="14"/>
  <c r="G145" i="14" s="1"/>
  <c r="E146" i="14"/>
  <c r="E147" i="14"/>
  <c r="E148" i="14"/>
  <c r="E149" i="14"/>
  <c r="G149" i="14" s="1"/>
  <c r="E138" i="14"/>
  <c r="E152" i="14"/>
  <c r="E153" i="14"/>
  <c r="G153" i="14" s="1"/>
  <c r="E154" i="14"/>
  <c r="E163" i="14" s="1"/>
  <c r="G163" i="14" s="1"/>
  <c r="E155" i="14"/>
  <c r="E156" i="14"/>
  <c r="E157" i="14"/>
  <c r="G157" i="14" s="1"/>
  <c r="E158" i="14"/>
  <c r="G158" i="14" s="1"/>
  <c r="E159" i="14"/>
  <c r="E160" i="14"/>
  <c r="E161" i="14"/>
  <c r="G161" i="14" s="1"/>
  <c r="E162" i="14"/>
  <c r="G162" i="14" s="1"/>
  <c r="E151" i="14"/>
  <c r="E165" i="14"/>
  <c r="E166" i="14"/>
  <c r="E167" i="14"/>
  <c r="E168" i="14"/>
  <c r="E169" i="14"/>
  <c r="E170" i="14"/>
  <c r="E171" i="14"/>
  <c r="G171" i="14" s="1"/>
  <c r="E172" i="14"/>
  <c r="E173" i="14"/>
  <c r="E174" i="14"/>
  <c r="E175" i="14"/>
  <c r="G175" i="14" s="1"/>
  <c r="E164" i="14"/>
  <c r="D109" i="14"/>
  <c r="D86" i="14"/>
  <c r="D98" i="14" s="1"/>
  <c r="D442" i="14" s="1"/>
  <c r="G442" i="14" s="1"/>
  <c r="E97" i="14"/>
  <c r="G97" i="14" s="1"/>
  <c r="E100" i="14"/>
  <c r="E101" i="14"/>
  <c r="E102" i="14"/>
  <c r="E103" i="14"/>
  <c r="G103" i="14" s="1"/>
  <c r="E104" i="14"/>
  <c r="E105" i="14"/>
  <c r="E106" i="14"/>
  <c r="E107" i="14"/>
  <c r="G107" i="14" s="1"/>
  <c r="E108" i="14"/>
  <c r="E109" i="14"/>
  <c r="E110" i="14"/>
  <c r="E99" i="14"/>
  <c r="D436" i="14"/>
  <c r="E436" i="14"/>
  <c r="D358" i="14"/>
  <c r="H445" i="14" s="1"/>
  <c r="D345" i="14"/>
  <c r="D85" i="14"/>
  <c r="H443" i="14" s="1"/>
  <c r="J443" i="14" s="1"/>
  <c r="D72" i="14"/>
  <c r="E72" i="14"/>
  <c r="D59" i="14"/>
  <c r="E59" i="14"/>
  <c r="G59" i="14" s="1"/>
  <c r="D46" i="14"/>
  <c r="E46" i="14"/>
  <c r="D33" i="14"/>
  <c r="E33" i="14"/>
  <c r="G33" i="14" s="1"/>
  <c r="D20" i="14"/>
  <c r="D443" i="14" s="1"/>
  <c r="E20" i="14"/>
  <c r="D111" i="14"/>
  <c r="D112" i="14"/>
  <c r="D113" i="14"/>
  <c r="D114" i="14"/>
  <c r="D115" i="14"/>
  <c r="D116" i="14"/>
  <c r="D117" i="14"/>
  <c r="D118" i="14"/>
  <c r="D119" i="14"/>
  <c r="D120" i="14"/>
  <c r="D121" i="14"/>
  <c r="D122" i="14"/>
  <c r="D123" i="14"/>
  <c r="D125" i="14"/>
  <c r="E125" i="14" s="1"/>
  <c r="G125" i="14" s="1"/>
  <c r="D126" i="14"/>
  <c r="E126" i="14" s="1"/>
  <c r="D127" i="14"/>
  <c r="E127" i="14" s="1"/>
  <c r="D128" i="14"/>
  <c r="E128" i="14" s="1"/>
  <c r="G128" i="14" s="1"/>
  <c r="D129" i="14"/>
  <c r="E129" i="14" s="1"/>
  <c r="G129" i="14" s="1"/>
  <c r="D130" i="14"/>
  <c r="E130" i="14" s="1"/>
  <c r="D131" i="14"/>
  <c r="E131" i="14" s="1"/>
  <c r="D132" i="14"/>
  <c r="E132" i="14" s="1"/>
  <c r="G132" i="14" s="1"/>
  <c r="D133" i="14"/>
  <c r="E133" i="14" s="1"/>
  <c r="G133" i="14" s="1"/>
  <c r="D134" i="14"/>
  <c r="E134" i="14" s="1"/>
  <c r="D136" i="14"/>
  <c r="E136" i="14" s="1"/>
  <c r="D138" i="14"/>
  <c r="D139" i="14"/>
  <c r="D140" i="14"/>
  <c r="D141" i="14"/>
  <c r="D142" i="14"/>
  <c r="D143" i="14"/>
  <c r="D144" i="14"/>
  <c r="D145" i="14"/>
  <c r="D146" i="14"/>
  <c r="D147" i="14"/>
  <c r="D148" i="14"/>
  <c r="D149" i="14"/>
  <c r="D151" i="14"/>
  <c r="D152" i="14"/>
  <c r="D153" i="14"/>
  <c r="D154" i="14"/>
  <c r="D155" i="14"/>
  <c r="D156" i="14"/>
  <c r="D157" i="14"/>
  <c r="D158" i="14"/>
  <c r="D159" i="14"/>
  <c r="D160" i="14"/>
  <c r="D161" i="14"/>
  <c r="D162" i="14"/>
  <c r="D164" i="14"/>
  <c r="D165" i="14"/>
  <c r="D166" i="14"/>
  <c r="D167" i="14"/>
  <c r="D168" i="14"/>
  <c r="D169" i="14"/>
  <c r="D170" i="14"/>
  <c r="D171" i="14"/>
  <c r="D172" i="14"/>
  <c r="D173" i="14"/>
  <c r="D174" i="14"/>
  <c r="D175" i="14"/>
  <c r="D177" i="14"/>
  <c r="D178" i="14"/>
  <c r="D179" i="14"/>
  <c r="D180" i="14"/>
  <c r="D181" i="14"/>
  <c r="D182" i="14"/>
  <c r="D183" i="14"/>
  <c r="D184" i="14"/>
  <c r="D185" i="14"/>
  <c r="D186" i="14"/>
  <c r="D187" i="14"/>
  <c r="D188" i="14"/>
  <c r="D190" i="14"/>
  <c r="E190" i="14" s="1"/>
  <c r="D191" i="14"/>
  <c r="E191" i="14" s="1"/>
  <c r="G191" i="14" s="1"/>
  <c r="D192" i="14"/>
  <c r="E192" i="14" s="1"/>
  <c r="D193" i="14"/>
  <c r="E193" i="14" s="1"/>
  <c r="D194" i="14"/>
  <c r="E194" i="14" s="1"/>
  <c r="G194" i="14" s="1"/>
  <c r="D195" i="14"/>
  <c r="E195" i="14" s="1"/>
  <c r="G195" i="14" s="1"/>
  <c r="D196" i="14"/>
  <c r="E196" i="14" s="1"/>
  <c r="D197" i="14"/>
  <c r="E197" i="14" s="1"/>
  <c r="D198" i="14"/>
  <c r="E198" i="14" s="1"/>
  <c r="D199" i="14"/>
  <c r="E199" i="14" s="1"/>
  <c r="G199" i="14" s="1"/>
  <c r="D200" i="14"/>
  <c r="E200" i="14" s="1"/>
  <c r="D201" i="14"/>
  <c r="E201" i="14" s="1"/>
  <c r="D203" i="14"/>
  <c r="D204" i="14"/>
  <c r="D205" i="14"/>
  <c r="D206" i="14"/>
  <c r="D207" i="14"/>
  <c r="D208" i="14"/>
  <c r="D209" i="14"/>
  <c r="D210" i="14"/>
  <c r="D211" i="14"/>
  <c r="D212" i="14"/>
  <c r="D213" i="14"/>
  <c r="D214" i="14"/>
  <c r="D215" i="14"/>
  <c r="D216" i="14"/>
  <c r="D228" i="14" s="1"/>
  <c r="D217" i="14"/>
  <c r="D218" i="14"/>
  <c r="D219" i="14"/>
  <c r="D220" i="14"/>
  <c r="D221" i="14"/>
  <c r="D222" i="14"/>
  <c r="D223" i="14"/>
  <c r="D224" i="14"/>
  <c r="D225" i="14"/>
  <c r="D226" i="14"/>
  <c r="D227" i="14"/>
  <c r="D229" i="14"/>
  <c r="D230" i="14"/>
  <c r="D231" i="14"/>
  <c r="D232" i="14"/>
  <c r="D233" i="14"/>
  <c r="D234" i="14"/>
  <c r="D235" i="14"/>
  <c r="D236" i="14"/>
  <c r="D237" i="14"/>
  <c r="D238" i="14"/>
  <c r="D239" i="14"/>
  <c r="D240" i="14"/>
  <c r="D242" i="14"/>
  <c r="D243" i="14"/>
  <c r="D244" i="14"/>
  <c r="D245" i="14"/>
  <c r="D246" i="14"/>
  <c r="D247" i="14"/>
  <c r="D248" i="14"/>
  <c r="D249" i="14"/>
  <c r="D250" i="14"/>
  <c r="D251" i="14"/>
  <c r="D252" i="14"/>
  <c r="D253" i="14"/>
  <c r="D255" i="14"/>
  <c r="D267" i="14" s="1"/>
  <c r="D256" i="14"/>
  <c r="D257" i="14"/>
  <c r="D258" i="14"/>
  <c r="D259" i="14"/>
  <c r="D260" i="14"/>
  <c r="D261" i="14"/>
  <c r="D262" i="14"/>
  <c r="D263" i="14"/>
  <c r="D264" i="14"/>
  <c r="D265" i="14"/>
  <c r="D266" i="14"/>
  <c r="D268" i="14"/>
  <c r="D269" i="14"/>
  <c r="D270" i="14"/>
  <c r="D271" i="14"/>
  <c r="D272" i="14"/>
  <c r="D273" i="14"/>
  <c r="D274" i="14"/>
  <c r="D275" i="14"/>
  <c r="D276" i="14"/>
  <c r="D277" i="14"/>
  <c r="D278" i="14"/>
  <c r="D279" i="14"/>
  <c r="D281" i="14"/>
  <c r="D282" i="14"/>
  <c r="D283" i="14"/>
  <c r="D284" i="14"/>
  <c r="D285" i="14"/>
  <c r="D286" i="14"/>
  <c r="D287" i="14"/>
  <c r="D288" i="14"/>
  <c r="D289" i="14"/>
  <c r="D290" i="14"/>
  <c r="D291" i="14"/>
  <c r="D292" i="14"/>
  <c r="D294" i="14"/>
  <c r="D306" i="14" s="1"/>
  <c r="D295" i="14"/>
  <c r="D296" i="14"/>
  <c r="D297" i="14"/>
  <c r="D298" i="14"/>
  <c r="D299" i="14"/>
  <c r="D300" i="14"/>
  <c r="D301" i="14"/>
  <c r="D302" i="14"/>
  <c r="D303" i="14"/>
  <c r="D304" i="14"/>
  <c r="D305" i="14"/>
  <c r="D307" i="14"/>
  <c r="D308" i="14"/>
  <c r="D309" i="14"/>
  <c r="D310" i="14"/>
  <c r="D311" i="14"/>
  <c r="D312" i="14"/>
  <c r="D313" i="14"/>
  <c r="D314" i="14"/>
  <c r="D315" i="14"/>
  <c r="D316" i="14"/>
  <c r="D317" i="14"/>
  <c r="D318" i="14"/>
  <c r="D320" i="14"/>
  <c r="D332" i="14" s="1"/>
  <c r="D321" i="14"/>
  <c r="D322" i="14"/>
  <c r="D323" i="14"/>
  <c r="D324" i="14"/>
  <c r="D325" i="14"/>
  <c r="D326" i="14"/>
  <c r="D327" i="14"/>
  <c r="D328" i="14"/>
  <c r="D329" i="14"/>
  <c r="D330" i="14"/>
  <c r="D331" i="14"/>
  <c r="H442" i="14"/>
  <c r="E87" i="14"/>
  <c r="E88" i="14"/>
  <c r="G88" i="14" s="1"/>
  <c r="E89" i="14"/>
  <c r="E90" i="14"/>
  <c r="E91" i="14"/>
  <c r="E92" i="14"/>
  <c r="G92" i="14" s="1"/>
  <c r="E93" i="14"/>
  <c r="E94" i="14"/>
  <c r="E95" i="14"/>
  <c r="E96" i="14"/>
  <c r="G96" i="14" s="1"/>
  <c r="E86" i="14"/>
  <c r="K7" i="15"/>
  <c r="H7" i="15"/>
  <c r="F4" i="15"/>
  <c r="F10" i="15" s="1"/>
  <c r="C34" i="15" s="1"/>
  <c r="G34" i="15" s="1"/>
  <c r="F5" i="15"/>
  <c r="C29" i="15" s="1"/>
  <c r="G29" i="15" s="1"/>
  <c r="F6" i="15"/>
  <c r="F3" i="15"/>
  <c r="I4" i="15"/>
  <c r="D28" i="15" s="1"/>
  <c r="H28" i="15" s="1"/>
  <c r="I5" i="15"/>
  <c r="D29" i="15" s="1"/>
  <c r="H29" i="15" s="1"/>
  <c r="I6" i="15"/>
  <c r="I3" i="15"/>
  <c r="D32" i="15"/>
  <c r="C31" i="15"/>
  <c r="G31" i="15" s="1"/>
  <c r="C30" i="15"/>
  <c r="G30" i="15" s="1"/>
  <c r="C27" i="15"/>
  <c r="G27" i="15" s="1"/>
  <c r="L23" i="15"/>
  <c r="K23" i="15"/>
  <c r="J23" i="15"/>
  <c r="H23" i="15"/>
  <c r="G23" i="15"/>
  <c r="L22" i="15"/>
  <c r="K22" i="15"/>
  <c r="J22" i="15"/>
  <c r="G22" i="15"/>
  <c r="L21" i="15"/>
  <c r="K21" i="15"/>
  <c r="J21" i="15"/>
  <c r="H21" i="15"/>
  <c r="G21" i="15"/>
  <c r="F21" i="15"/>
  <c r="L20" i="15"/>
  <c r="K20" i="15"/>
  <c r="J20" i="15"/>
  <c r="G20" i="15"/>
  <c r="I19" i="15"/>
  <c r="I23" i="15" s="1"/>
  <c r="I18" i="15"/>
  <c r="I17" i="15"/>
  <c r="I21" i="15" s="1"/>
  <c r="I16" i="15"/>
  <c r="I15" i="15"/>
  <c r="I22" i="15" s="1"/>
  <c r="F11" i="15"/>
  <c r="C35" i="15" s="1"/>
  <c r="G35" i="15" s="1"/>
  <c r="F9" i="15"/>
  <c r="C33" i="15" s="1"/>
  <c r="G33" i="15" s="1"/>
  <c r="D31" i="15"/>
  <c r="H31" i="15" s="1"/>
  <c r="D19" i="15"/>
  <c r="D23" i="15" s="1"/>
  <c r="F18" i="15"/>
  <c r="D30" i="15"/>
  <c r="H30" i="15" s="1"/>
  <c r="D18" i="15"/>
  <c r="D17" i="15"/>
  <c r="D21" i="15" s="1"/>
  <c r="E5" i="15"/>
  <c r="C5" i="15" s="1"/>
  <c r="F16" i="15"/>
  <c r="D16" i="15"/>
  <c r="E4" i="15"/>
  <c r="C16" i="15" s="1"/>
  <c r="D27" i="15"/>
  <c r="H27" i="15" s="1"/>
  <c r="H10" i="15"/>
  <c r="E3" i="15"/>
  <c r="C3" i="15" s="1"/>
  <c r="B27" i="15" s="1"/>
  <c r="E188" i="14"/>
  <c r="G188" i="14" s="1"/>
  <c r="E187" i="14"/>
  <c r="E186" i="14"/>
  <c r="E180" i="14"/>
  <c r="G180" i="14" s="1"/>
  <c r="E179" i="14"/>
  <c r="E178" i="14"/>
  <c r="E177" i="14"/>
  <c r="K443" i="14"/>
  <c r="H444" i="14"/>
  <c r="I487" i="14"/>
  <c r="I486" i="14"/>
  <c r="I485" i="14"/>
  <c r="I488" i="14" s="1"/>
  <c r="I476" i="14"/>
  <c r="I475" i="14"/>
  <c r="I474" i="14"/>
  <c r="Q463" i="14"/>
  <c r="Q462" i="14"/>
  <c r="Q464" i="14" s="1"/>
  <c r="H461" i="14"/>
  <c r="J461" i="14" s="1"/>
  <c r="D461" i="14"/>
  <c r="Q454" i="14"/>
  <c r="Q453" i="14"/>
  <c r="Q455" i="14" s="1"/>
  <c r="L446" i="14"/>
  <c r="T445" i="14"/>
  <c r="T444" i="14"/>
  <c r="T441" i="14"/>
  <c r="I490" i="14" s="1"/>
  <c r="I493" i="14" s="1"/>
  <c r="O441" i="14"/>
  <c r="O446" i="14" s="1"/>
  <c r="I435" i="14"/>
  <c r="H435" i="14"/>
  <c r="G435" i="14"/>
  <c r="C435" i="14"/>
  <c r="I434" i="14"/>
  <c r="H434" i="14"/>
  <c r="G434" i="14"/>
  <c r="C434" i="14"/>
  <c r="I433" i="14"/>
  <c r="H433" i="14"/>
  <c r="G433" i="14"/>
  <c r="C433" i="14"/>
  <c r="I432" i="14"/>
  <c r="H432" i="14"/>
  <c r="G432" i="14"/>
  <c r="C432" i="14"/>
  <c r="I431" i="14"/>
  <c r="H431" i="14"/>
  <c r="G431" i="14"/>
  <c r="C431" i="14"/>
  <c r="I430" i="14"/>
  <c r="H430" i="14"/>
  <c r="G430" i="14"/>
  <c r="C430" i="14"/>
  <c r="I429" i="14"/>
  <c r="H429" i="14"/>
  <c r="G429" i="14"/>
  <c r="C429" i="14"/>
  <c r="I428" i="14"/>
  <c r="H428" i="14"/>
  <c r="G428" i="14"/>
  <c r="C428" i="14"/>
  <c r="I427" i="14"/>
  <c r="H427" i="14"/>
  <c r="G427" i="14"/>
  <c r="C427" i="14"/>
  <c r="I426" i="14"/>
  <c r="H426" i="14"/>
  <c r="G426" i="14"/>
  <c r="C426" i="14"/>
  <c r="I425" i="14"/>
  <c r="H425" i="14"/>
  <c r="G425" i="14"/>
  <c r="C425" i="14"/>
  <c r="I424" i="14"/>
  <c r="H424" i="14"/>
  <c r="G424" i="14"/>
  <c r="C424" i="14"/>
  <c r="C436" i="14" s="1"/>
  <c r="I422" i="14"/>
  <c r="H422" i="14"/>
  <c r="G422" i="14"/>
  <c r="C422" i="14"/>
  <c r="I421" i="14"/>
  <c r="H421" i="14"/>
  <c r="G421" i="14"/>
  <c r="C421" i="14"/>
  <c r="I420" i="14"/>
  <c r="H420" i="14"/>
  <c r="G420" i="14"/>
  <c r="C420" i="14"/>
  <c r="I419" i="14"/>
  <c r="H419" i="14"/>
  <c r="G419" i="14"/>
  <c r="C419" i="14"/>
  <c r="I418" i="14"/>
  <c r="H418" i="14"/>
  <c r="G418" i="14"/>
  <c r="C418" i="14"/>
  <c r="I417" i="14"/>
  <c r="H417" i="14"/>
  <c r="G417" i="14"/>
  <c r="C417" i="14"/>
  <c r="I416" i="14"/>
  <c r="H416" i="14"/>
  <c r="G416" i="14"/>
  <c r="C416" i="14"/>
  <c r="I415" i="14"/>
  <c r="H415" i="14"/>
  <c r="G415" i="14"/>
  <c r="C415" i="14"/>
  <c r="I414" i="14"/>
  <c r="H414" i="14"/>
  <c r="G414" i="14"/>
  <c r="C414" i="14"/>
  <c r="I413" i="14"/>
  <c r="H413" i="14"/>
  <c r="G413" i="14"/>
  <c r="C413" i="14"/>
  <c r="I412" i="14"/>
  <c r="H412" i="14"/>
  <c r="G412" i="14"/>
  <c r="C412" i="14"/>
  <c r="I411" i="14"/>
  <c r="I423" i="14" s="1"/>
  <c r="H411" i="14"/>
  <c r="G411" i="14"/>
  <c r="G423" i="14" s="1"/>
  <c r="C411" i="14"/>
  <c r="C423" i="14" s="1"/>
  <c r="G410" i="14"/>
  <c r="I409" i="14"/>
  <c r="H409" i="14"/>
  <c r="G409" i="14"/>
  <c r="C409" i="14"/>
  <c r="I408" i="14"/>
  <c r="H408" i="14"/>
  <c r="G408" i="14"/>
  <c r="C408" i="14"/>
  <c r="I407" i="14"/>
  <c r="H407" i="14"/>
  <c r="G407" i="14"/>
  <c r="C407" i="14"/>
  <c r="I406" i="14"/>
  <c r="H406" i="14"/>
  <c r="G406" i="14"/>
  <c r="C406" i="14"/>
  <c r="I405" i="14"/>
  <c r="H405" i="14"/>
  <c r="G405" i="14"/>
  <c r="C405" i="14"/>
  <c r="I404" i="14"/>
  <c r="H404" i="14"/>
  <c r="G404" i="14"/>
  <c r="C404" i="14"/>
  <c r="I403" i="14"/>
  <c r="H403" i="14"/>
  <c r="G403" i="14"/>
  <c r="C403" i="14"/>
  <c r="I402" i="14"/>
  <c r="H402" i="14"/>
  <c r="G402" i="14"/>
  <c r="C402" i="14"/>
  <c r="I401" i="14"/>
  <c r="H401" i="14"/>
  <c r="G401" i="14"/>
  <c r="C401" i="14"/>
  <c r="I400" i="14"/>
  <c r="H400" i="14"/>
  <c r="G400" i="14"/>
  <c r="C400" i="14"/>
  <c r="I399" i="14"/>
  <c r="H399" i="14"/>
  <c r="G399" i="14"/>
  <c r="C399" i="14"/>
  <c r="H398" i="14"/>
  <c r="H410" i="14" s="1"/>
  <c r="G398" i="14"/>
  <c r="C398" i="14"/>
  <c r="C410" i="14" s="1"/>
  <c r="I396" i="14"/>
  <c r="H396" i="14"/>
  <c r="G396" i="14"/>
  <c r="C396" i="14"/>
  <c r="D396" i="14" s="1"/>
  <c r="I395" i="14"/>
  <c r="H395" i="14"/>
  <c r="G395" i="14"/>
  <c r="C395" i="14"/>
  <c r="D395" i="14" s="1"/>
  <c r="H394" i="14"/>
  <c r="G394" i="14"/>
  <c r="C394" i="14"/>
  <c r="D394" i="14" s="1"/>
  <c r="I393" i="14"/>
  <c r="H393" i="14"/>
  <c r="G393" i="14"/>
  <c r="C393" i="14"/>
  <c r="D393" i="14" s="1"/>
  <c r="H392" i="14"/>
  <c r="G392" i="14"/>
  <c r="C392" i="14"/>
  <c r="D392" i="14" s="1"/>
  <c r="I391" i="14"/>
  <c r="H391" i="14"/>
  <c r="G391" i="14"/>
  <c r="C391" i="14"/>
  <c r="D391" i="14" s="1"/>
  <c r="H390" i="14"/>
  <c r="G390" i="14"/>
  <c r="C390" i="14"/>
  <c r="D390" i="14" s="1"/>
  <c r="I389" i="14"/>
  <c r="H389" i="14"/>
  <c r="G389" i="14"/>
  <c r="C389" i="14"/>
  <c r="D389" i="14" s="1"/>
  <c r="H388" i="14"/>
  <c r="G388" i="14"/>
  <c r="C388" i="14"/>
  <c r="D388" i="14" s="1"/>
  <c r="I387" i="14"/>
  <c r="H387" i="14"/>
  <c r="G387" i="14"/>
  <c r="C387" i="14"/>
  <c r="D387" i="14" s="1"/>
  <c r="H386" i="14"/>
  <c r="G386" i="14"/>
  <c r="C386" i="14"/>
  <c r="D386" i="14" s="1"/>
  <c r="I385" i="14"/>
  <c r="H385" i="14"/>
  <c r="G385" i="14"/>
  <c r="C385" i="14"/>
  <c r="C397" i="14" s="1"/>
  <c r="I383" i="14"/>
  <c r="H383" i="14"/>
  <c r="G383" i="14"/>
  <c r="C383" i="14"/>
  <c r="E383" i="14" s="1"/>
  <c r="H382" i="14"/>
  <c r="G382" i="14"/>
  <c r="C382" i="14"/>
  <c r="D382" i="14" s="1"/>
  <c r="I381" i="14"/>
  <c r="H381" i="14"/>
  <c r="G381" i="14"/>
  <c r="C381" i="14"/>
  <c r="E381" i="14" s="1"/>
  <c r="I380" i="14"/>
  <c r="H380" i="14"/>
  <c r="G380" i="14"/>
  <c r="C380" i="14"/>
  <c r="D380" i="14" s="1"/>
  <c r="H379" i="14"/>
  <c r="G379" i="14"/>
  <c r="C379" i="14"/>
  <c r="E379" i="14" s="1"/>
  <c r="H378" i="14"/>
  <c r="G378" i="14"/>
  <c r="C378" i="14"/>
  <c r="D378" i="14" s="1"/>
  <c r="I377" i="14"/>
  <c r="H377" i="14"/>
  <c r="G377" i="14"/>
  <c r="C377" i="14"/>
  <c r="E377" i="14" s="1"/>
  <c r="I376" i="14"/>
  <c r="H376" i="14"/>
  <c r="G376" i="14"/>
  <c r="C376" i="14"/>
  <c r="D376" i="14" s="1"/>
  <c r="H375" i="14"/>
  <c r="G375" i="14"/>
  <c r="C375" i="14"/>
  <c r="E375" i="14" s="1"/>
  <c r="H374" i="14"/>
  <c r="G374" i="14"/>
  <c r="C374" i="14"/>
  <c r="D374" i="14" s="1"/>
  <c r="I373" i="14"/>
  <c r="H373" i="14"/>
  <c r="C373" i="14"/>
  <c r="E373" i="14" s="1"/>
  <c r="H372" i="14"/>
  <c r="H384" i="14" s="1"/>
  <c r="C372" i="14"/>
  <c r="D372" i="14" s="1"/>
  <c r="H370" i="14"/>
  <c r="G370" i="14"/>
  <c r="C370" i="14"/>
  <c r="H369" i="14"/>
  <c r="G369" i="14"/>
  <c r="C369" i="14"/>
  <c r="D369" i="14" s="1"/>
  <c r="H368" i="14"/>
  <c r="G368" i="14"/>
  <c r="C368" i="14"/>
  <c r="E368" i="14" s="1"/>
  <c r="H367" i="14"/>
  <c r="G367" i="14"/>
  <c r="C367" i="14"/>
  <c r="D367" i="14" s="1"/>
  <c r="I366" i="14"/>
  <c r="H366" i="14"/>
  <c r="G366" i="14"/>
  <c r="C366" i="14"/>
  <c r="E366" i="14" s="1"/>
  <c r="H365" i="14"/>
  <c r="G365" i="14"/>
  <c r="C365" i="14"/>
  <c r="D365" i="14" s="1"/>
  <c r="H364" i="14"/>
  <c r="G364" i="14"/>
  <c r="C364" i="14"/>
  <c r="E364" i="14" s="1"/>
  <c r="H363" i="14"/>
  <c r="G363" i="14"/>
  <c r="C363" i="14"/>
  <c r="D363" i="14" s="1"/>
  <c r="H362" i="14"/>
  <c r="G362" i="14"/>
  <c r="C362" i="14"/>
  <c r="E362" i="14" s="1"/>
  <c r="H361" i="14"/>
  <c r="G361" i="14"/>
  <c r="C361" i="14"/>
  <c r="D361" i="14" s="1"/>
  <c r="I360" i="14"/>
  <c r="H360" i="14"/>
  <c r="C360" i="14"/>
  <c r="E360" i="14" s="1"/>
  <c r="I359" i="14"/>
  <c r="H359" i="14"/>
  <c r="G359" i="14"/>
  <c r="C359" i="14"/>
  <c r="M358" i="14"/>
  <c r="L358" i="14"/>
  <c r="H436" i="14" s="1"/>
  <c r="H358" i="14"/>
  <c r="C358" i="14"/>
  <c r="O357" i="14"/>
  <c r="K357" i="14"/>
  <c r="G357" i="14"/>
  <c r="O356" i="14"/>
  <c r="K356" i="14"/>
  <c r="G356" i="14"/>
  <c r="O355" i="14"/>
  <c r="K355" i="14"/>
  <c r="G355" i="14"/>
  <c r="O354" i="14"/>
  <c r="K354" i="14"/>
  <c r="G354" i="14"/>
  <c r="O353" i="14"/>
  <c r="K353" i="14"/>
  <c r="G353" i="14"/>
  <c r="O352" i="14"/>
  <c r="K352" i="14"/>
  <c r="G352" i="14"/>
  <c r="O351" i="14"/>
  <c r="K351" i="14"/>
  <c r="G351" i="14"/>
  <c r="O350" i="14"/>
  <c r="K350" i="14"/>
  <c r="G350" i="14"/>
  <c r="O349" i="14"/>
  <c r="K349" i="14"/>
  <c r="G349" i="14"/>
  <c r="O348" i="14"/>
  <c r="K348" i="14"/>
  <c r="G348" i="14"/>
  <c r="O347" i="14"/>
  <c r="K347" i="14"/>
  <c r="G347" i="14"/>
  <c r="O346" i="14"/>
  <c r="K346" i="14"/>
  <c r="G346" i="14"/>
  <c r="M345" i="14"/>
  <c r="H462" i="14" s="1"/>
  <c r="L345" i="14"/>
  <c r="H345" i="14"/>
  <c r="H423" i="14" s="1"/>
  <c r="C345" i="14"/>
  <c r="O344" i="14"/>
  <c r="K344" i="14"/>
  <c r="O343" i="14"/>
  <c r="K343" i="14"/>
  <c r="O342" i="14"/>
  <c r="K342" i="14"/>
  <c r="G342" i="14"/>
  <c r="O341" i="14"/>
  <c r="K341" i="14"/>
  <c r="G341" i="14"/>
  <c r="O340" i="14"/>
  <c r="K340" i="14"/>
  <c r="O339" i="14"/>
  <c r="K339" i="14"/>
  <c r="O338" i="14"/>
  <c r="K338" i="14"/>
  <c r="G338" i="14"/>
  <c r="O337" i="14"/>
  <c r="K337" i="14"/>
  <c r="G337" i="14"/>
  <c r="O336" i="14"/>
  <c r="K336" i="14"/>
  <c r="O335" i="14"/>
  <c r="K335" i="14"/>
  <c r="O334" i="14"/>
  <c r="K334" i="14"/>
  <c r="G334" i="14"/>
  <c r="O333" i="14"/>
  <c r="K333" i="14"/>
  <c r="G333" i="14"/>
  <c r="O332" i="14"/>
  <c r="M332" i="14"/>
  <c r="L332" i="14"/>
  <c r="H332" i="14"/>
  <c r="C332" i="14"/>
  <c r="O331" i="14"/>
  <c r="K331" i="14"/>
  <c r="O330" i="14"/>
  <c r="K330" i="14"/>
  <c r="O329" i="14"/>
  <c r="K329" i="14"/>
  <c r="G329" i="14"/>
  <c r="O328" i="14"/>
  <c r="K328" i="14"/>
  <c r="G328" i="14"/>
  <c r="O327" i="14"/>
  <c r="O326" i="14"/>
  <c r="O325" i="14"/>
  <c r="K325" i="14"/>
  <c r="G325" i="14"/>
  <c r="O324" i="14"/>
  <c r="K324" i="14"/>
  <c r="G324" i="14"/>
  <c r="O323" i="14"/>
  <c r="O322" i="14"/>
  <c r="O321" i="14"/>
  <c r="K321" i="14"/>
  <c r="G321" i="14"/>
  <c r="O320" i="14"/>
  <c r="G320" i="14"/>
  <c r="M319" i="14"/>
  <c r="O319" i="14" s="1"/>
  <c r="L319" i="14"/>
  <c r="H319" i="14"/>
  <c r="C319" i="14"/>
  <c r="O318" i="14"/>
  <c r="K318" i="14"/>
  <c r="O317" i="14"/>
  <c r="K317" i="14"/>
  <c r="O316" i="14"/>
  <c r="K316" i="14"/>
  <c r="G316" i="14"/>
  <c r="O315" i="14"/>
  <c r="K315" i="14"/>
  <c r="G315" i="14"/>
  <c r="O314" i="14"/>
  <c r="K314" i="14"/>
  <c r="O313" i="14"/>
  <c r="K313" i="14"/>
  <c r="O312" i="14"/>
  <c r="K312" i="14"/>
  <c r="G312" i="14"/>
  <c r="O311" i="14"/>
  <c r="K311" i="14"/>
  <c r="G311" i="14"/>
  <c r="O310" i="14"/>
  <c r="K310" i="14"/>
  <c r="O309" i="14"/>
  <c r="K309" i="14"/>
  <c r="O308" i="14"/>
  <c r="K308" i="14"/>
  <c r="G308" i="14"/>
  <c r="O307" i="14"/>
  <c r="K307" i="14"/>
  <c r="G307" i="14"/>
  <c r="M306" i="14"/>
  <c r="O306" i="14" s="1"/>
  <c r="L306" i="14"/>
  <c r="H306" i="14"/>
  <c r="C306" i="14"/>
  <c r="O305" i="14"/>
  <c r="K305" i="14"/>
  <c r="O304" i="14"/>
  <c r="K304" i="14"/>
  <c r="G304" i="14"/>
  <c r="O303" i="14"/>
  <c r="G303" i="14"/>
  <c r="O302" i="14"/>
  <c r="G302" i="14"/>
  <c r="O301" i="14"/>
  <c r="K301" i="14"/>
  <c r="O300" i="14"/>
  <c r="K300" i="14"/>
  <c r="G300" i="14"/>
  <c r="O299" i="14"/>
  <c r="G299" i="14"/>
  <c r="O298" i="14"/>
  <c r="G298" i="14"/>
  <c r="O297" i="14"/>
  <c r="K297" i="14"/>
  <c r="O296" i="14"/>
  <c r="K296" i="14"/>
  <c r="G296" i="14"/>
  <c r="O295" i="14"/>
  <c r="G295" i="14"/>
  <c r="O294" i="14"/>
  <c r="G294" i="14"/>
  <c r="M293" i="14"/>
  <c r="L293" i="14"/>
  <c r="H293" i="14"/>
  <c r="C293" i="14"/>
  <c r="O292" i="14"/>
  <c r="O291" i="14"/>
  <c r="K291" i="14"/>
  <c r="O290" i="14"/>
  <c r="K290" i="14"/>
  <c r="G290" i="14"/>
  <c r="O289" i="14"/>
  <c r="G289" i="14"/>
  <c r="O288" i="14"/>
  <c r="O287" i="14"/>
  <c r="K287" i="14"/>
  <c r="O286" i="14"/>
  <c r="K286" i="14"/>
  <c r="G286" i="14"/>
  <c r="O285" i="14"/>
  <c r="G285" i="14"/>
  <c r="O284" i="14"/>
  <c r="O283" i="14"/>
  <c r="K283" i="14"/>
  <c r="O282" i="14"/>
  <c r="K282" i="14"/>
  <c r="G282" i="14"/>
  <c r="O281" i="14"/>
  <c r="G281" i="14"/>
  <c r="M280" i="14"/>
  <c r="O280" i="14" s="1"/>
  <c r="L280" i="14"/>
  <c r="H280" i="14"/>
  <c r="C280" i="14"/>
  <c r="O279" i="14"/>
  <c r="K279" i="14"/>
  <c r="G279" i="14"/>
  <c r="O278" i="14"/>
  <c r="K278" i="14"/>
  <c r="O277" i="14"/>
  <c r="K277" i="14"/>
  <c r="G277" i="14"/>
  <c r="O276" i="14"/>
  <c r="K276" i="14"/>
  <c r="G276" i="14"/>
  <c r="O275" i="14"/>
  <c r="K275" i="14"/>
  <c r="O274" i="14"/>
  <c r="K274" i="14"/>
  <c r="O273" i="14"/>
  <c r="K273" i="14"/>
  <c r="G273" i="14"/>
  <c r="O272" i="14"/>
  <c r="K272" i="14"/>
  <c r="G272" i="14"/>
  <c r="O271" i="14"/>
  <c r="K271" i="14"/>
  <c r="O270" i="14"/>
  <c r="K270" i="14"/>
  <c r="O269" i="14"/>
  <c r="K269" i="14"/>
  <c r="G269" i="14"/>
  <c r="O268" i="14"/>
  <c r="K268" i="14"/>
  <c r="G268" i="14"/>
  <c r="M267" i="14"/>
  <c r="O267" i="14" s="1"/>
  <c r="L267" i="14"/>
  <c r="H267" i="14"/>
  <c r="C267" i="14"/>
  <c r="O266" i="14"/>
  <c r="K266" i="14"/>
  <c r="O265" i="14"/>
  <c r="K265" i="14"/>
  <c r="O264" i="14"/>
  <c r="K264" i="14"/>
  <c r="G264" i="14"/>
  <c r="O263" i="14"/>
  <c r="K263" i="14"/>
  <c r="G263" i="14"/>
  <c r="O262" i="14"/>
  <c r="K262" i="14"/>
  <c r="G262" i="14"/>
  <c r="O261" i="14"/>
  <c r="K261" i="14"/>
  <c r="O260" i="14"/>
  <c r="K260" i="14"/>
  <c r="G260" i="14"/>
  <c r="O259" i="14"/>
  <c r="K259" i="14"/>
  <c r="G259" i="14"/>
  <c r="O258" i="14"/>
  <c r="K258" i="14"/>
  <c r="O257" i="14"/>
  <c r="K257" i="14"/>
  <c r="O256" i="14"/>
  <c r="K256" i="14"/>
  <c r="G256" i="14"/>
  <c r="O255" i="14"/>
  <c r="K255" i="14"/>
  <c r="G255" i="14"/>
  <c r="M254" i="14"/>
  <c r="O254" i="14" s="1"/>
  <c r="L254" i="14"/>
  <c r="H254" i="14"/>
  <c r="C254" i="14"/>
  <c r="O253" i="14"/>
  <c r="K253" i="14"/>
  <c r="O252" i="14"/>
  <c r="K252" i="14"/>
  <c r="G252" i="14"/>
  <c r="O251" i="14"/>
  <c r="G251" i="14"/>
  <c r="O250" i="14"/>
  <c r="K250" i="14"/>
  <c r="G250" i="14"/>
  <c r="O249" i="14"/>
  <c r="K249" i="14"/>
  <c r="O248" i="14"/>
  <c r="K248" i="14"/>
  <c r="G248" i="14"/>
  <c r="O247" i="14"/>
  <c r="G247" i="14"/>
  <c r="O246" i="14"/>
  <c r="K246" i="14"/>
  <c r="G246" i="14"/>
  <c r="O245" i="14"/>
  <c r="K245" i="14"/>
  <c r="O244" i="14"/>
  <c r="K244" i="14"/>
  <c r="G244" i="14"/>
  <c r="O243" i="14"/>
  <c r="G243" i="14"/>
  <c r="O242" i="14"/>
  <c r="K242" i="14"/>
  <c r="G242" i="14"/>
  <c r="M241" i="14"/>
  <c r="O241" i="14" s="1"/>
  <c r="L241" i="14"/>
  <c r="H241" i="14"/>
  <c r="C241" i="14"/>
  <c r="O240" i="14"/>
  <c r="K240" i="14"/>
  <c r="O239" i="14"/>
  <c r="K239" i="14"/>
  <c r="O238" i="14"/>
  <c r="K238" i="14"/>
  <c r="G238" i="14"/>
  <c r="O237" i="14"/>
  <c r="G237" i="14"/>
  <c r="O236" i="14"/>
  <c r="K236" i="14"/>
  <c r="O235" i="14"/>
  <c r="K235" i="14"/>
  <c r="O234" i="14"/>
  <c r="K234" i="14"/>
  <c r="G234" i="14"/>
  <c r="O233" i="14"/>
  <c r="G233" i="14"/>
  <c r="O232" i="14"/>
  <c r="K232" i="14"/>
  <c r="O231" i="14"/>
  <c r="K231" i="14"/>
  <c r="O230" i="14"/>
  <c r="K230" i="14"/>
  <c r="G230" i="14"/>
  <c r="O229" i="14"/>
  <c r="G229" i="14"/>
  <c r="M228" i="14"/>
  <c r="O228" i="14" s="1"/>
  <c r="L228" i="14"/>
  <c r="H228" i="14"/>
  <c r="C228" i="14"/>
  <c r="O227" i="14"/>
  <c r="K227" i="14"/>
  <c r="O226" i="14"/>
  <c r="K226" i="14"/>
  <c r="G226" i="14"/>
  <c r="O225" i="14"/>
  <c r="G225" i="14"/>
  <c r="O224" i="14"/>
  <c r="K224" i="14"/>
  <c r="G224" i="14"/>
  <c r="O223" i="14"/>
  <c r="K223" i="14"/>
  <c r="G223" i="14"/>
  <c r="O222" i="14"/>
  <c r="K222" i="14"/>
  <c r="G222" i="14"/>
  <c r="O221" i="14"/>
  <c r="G221" i="14"/>
  <c r="O220" i="14"/>
  <c r="K220" i="14"/>
  <c r="G220" i="14"/>
  <c r="O219" i="14"/>
  <c r="K219" i="14"/>
  <c r="O218" i="14"/>
  <c r="K218" i="14"/>
  <c r="G218" i="14"/>
  <c r="O217" i="14"/>
  <c r="G217" i="14"/>
  <c r="O216" i="14"/>
  <c r="K216" i="14"/>
  <c r="G216" i="14"/>
  <c r="M215" i="14"/>
  <c r="O215" i="14" s="1"/>
  <c r="L215" i="14"/>
  <c r="K215" i="14"/>
  <c r="H215" i="14"/>
  <c r="G215" i="14"/>
  <c r="O214" i="14"/>
  <c r="K214" i="14"/>
  <c r="G214" i="14"/>
  <c r="O213" i="14"/>
  <c r="K213" i="14"/>
  <c r="G213" i="14"/>
  <c r="O212" i="14"/>
  <c r="K212" i="14"/>
  <c r="G212" i="14"/>
  <c r="O211" i="14"/>
  <c r="K211" i="14"/>
  <c r="G211" i="14"/>
  <c r="O210" i="14"/>
  <c r="K210" i="14"/>
  <c r="G210" i="14"/>
  <c r="O209" i="14"/>
  <c r="K209" i="14"/>
  <c r="G209" i="14"/>
  <c r="O208" i="14"/>
  <c r="K208" i="14"/>
  <c r="G208" i="14"/>
  <c r="O207" i="14"/>
  <c r="K207" i="14"/>
  <c r="G207" i="14"/>
  <c r="O206" i="14"/>
  <c r="K206" i="14"/>
  <c r="G206" i="14"/>
  <c r="O205" i="14"/>
  <c r="K205" i="14"/>
  <c r="G205" i="14"/>
  <c r="O204" i="14"/>
  <c r="K204" i="14"/>
  <c r="G204" i="14"/>
  <c r="O203" i="14"/>
  <c r="K203" i="14"/>
  <c r="G203" i="14"/>
  <c r="M202" i="14"/>
  <c r="O202" i="14" s="1"/>
  <c r="L202" i="14"/>
  <c r="H202" i="14"/>
  <c r="C202" i="14"/>
  <c r="O201" i="14"/>
  <c r="K201" i="14"/>
  <c r="G201" i="14"/>
  <c r="O200" i="14"/>
  <c r="G200" i="14"/>
  <c r="O199" i="14"/>
  <c r="K199" i="14"/>
  <c r="O198" i="14"/>
  <c r="K198" i="14"/>
  <c r="G198" i="14"/>
  <c r="O197" i="14"/>
  <c r="K197" i="14"/>
  <c r="G197" i="14"/>
  <c r="O196" i="14"/>
  <c r="G196" i="14"/>
  <c r="O195" i="14"/>
  <c r="K195" i="14"/>
  <c r="O194" i="14"/>
  <c r="K194" i="14"/>
  <c r="O193" i="14"/>
  <c r="K193" i="14"/>
  <c r="G193" i="14"/>
  <c r="O192" i="14"/>
  <c r="G192" i="14"/>
  <c r="O191" i="14"/>
  <c r="K191" i="14"/>
  <c r="O190" i="14"/>
  <c r="K190" i="14"/>
  <c r="G190" i="14"/>
  <c r="O189" i="14"/>
  <c r="M189" i="14"/>
  <c r="L189" i="14"/>
  <c r="H189" i="14"/>
  <c r="C189" i="14"/>
  <c r="K188" i="14"/>
  <c r="O187" i="14"/>
  <c r="K187" i="14"/>
  <c r="G187" i="14"/>
  <c r="O186" i="14"/>
  <c r="G186" i="14"/>
  <c r="O185" i="14"/>
  <c r="G185" i="14"/>
  <c r="O184" i="14"/>
  <c r="K184" i="14"/>
  <c r="G184" i="14"/>
  <c r="O183" i="14"/>
  <c r="K183" i="14"/>
  <c r="G183" i="14"/>
  <c r="O182" i="14"/>
  <c r="G182" i="14"/>
  <c r="O181" i="14"/>
  <c r="G181" i="14"/>
  <c r="O180" i="14"/>
  <c r="K180" i="14"/>
  <c r="O179" i="14"/>
  <c r="K179" i="14"/>
  <c r="G179" i="14"/>
  <c r="O178" i="14"/>
  <c r="G178" i="14"/>
  <c r="O177" i="14"/>
  <c r="G177" i="14"/>
  <c r="L176" i="14"/>
  <c r="H176" i="14"/>
  <c r="C176" i="14"/>
  <c r="O175" i="14"/>
  <c r="K175" i="14"/>
  <c r="O174" i="14"/>
  <c r="K174" i="14"/>
  <c r="G174" i="14"/>
  <c r="O173" i="14"/>
  <c r="G173" i="14"/>
  <c r="O172" i="14"/>
  <c r="G172" i="14"/>
  <c r="O171" i="14"/>
  <c r="K171" i="14"/>
  <c r="O170" i="14"/>
  <c r="K170" i="14"/>
  <c r="G170" i="14"/>
  <c r="O169" i="14"/>
  <c r="G169" i="14"/>
  <c r="O168" i="14"/>
  <c r="G168" i="14"/>
  <c r="O167" i="14"/>
  <c r="K167" i="14"/>
  <c r="O166" i="14"/>
  <c r="K166" i="14"/>
  <c r="G166" i="14"/>
  <c r="G165" i="14"/>
  <c r="O164" i="14"/>
  <c r="G372" i="14"/>
  <c r="G164" i="14"/>
  <c r="M163" i="14"/>
  <c r="O163" i="14" s="1"/>
  <c r="L163" i="14"/>
  <c r="H163" i="14"/>
  <c r="C163" i="14"/>
  <c r="O162" i="14"/>
  <c r="K162" i="14"/>
  <c r="O161" i="14"/>
  <c r="K161" i="14"/>
  <c r="O160" i="14"/>
  <c r="K160" i="14"/>
  <c r="G160" i="14"/>
  <c r="O159" i="14"/>
  <c r="K159" i="14"/>
  <c r="G159" i="14"/>
  <c r="O158" i="14"/>
  <c r="K158" i="14"/>
  <c r="O157" i="14"/>
  <c r="K157" i="14"/>
  <c r="O156" i="14"/>
  <c r="K156" i="14"/>
  <c r="G156" i="14"/>
  <c r="O155" i="14"/>
  <c r="K155" i="14"/>
  <c r="G155" i="14"/>
  <c r="O154" i="14"/>
  <c r="K154" i="14"/>
  <c r="G154" i="14"/>
  <c r="O153" i="14"/>
  <c r="K153" i="14"/>
  <c r="O152" i="14"/>
  <c r="K152" i="14"/>
  <c r="G152" i="14"/>
  <c r="O151" i="14"/>
  <c r="K151" i="14"/>
  <c r="G151" i="14"/>
  <c r="M150" i="14"/>
  <c r="O150" i="14" s="1"/>
  <c r="L150" i="14"/>
  <c r="K150" i="14"/>
  <c r="H150" i="14"/>
  <c r="C150" i="14"/>
  <c r="O149" i="14"/>
  <c r="K149" i="14"/>
  <c r="O148" i="14"/>
  <c r="K148" i="14"/>
  <c r="G148" i="14"/>
  <c r="O147" i="14"/>
  <c r="G147" i="14"/>
  <c r="O146" i="14"/>
  <c r="G146" i="14"/>
  <c r="O145" i="14"/>
  <c r="K145" i="14"/>
  <c r="O144" i="14"/>
  <c r="K144" i="14"/>
  <c r="G144" i="14"/>
  <c r="O143" i="14"/>
  <c r="G143" i="14"/>
  <c r="O142" i="14"/>
  <c r="G142" i="14"/>
  <c r="O141" i="14"/>
  <c r="K141" i="14"/>
  <c r="O140" i="14"/>
  <c r="K140" i="14"/>
  <c r="G140" i="14"/>
  <c r="O139" i="14"/>
  <c r="G139" i="14"/>
  <c r="O138" i="14"/>
  <c r="G138" i="14"/>
  <c r="M137" i="14"/>
  <c r="D459" i="14" s="1"/>
  <c r="L137" i="14"/>
  <c r="H137" i="14"/>
  <c r="C137" i="14"/>
  <c r="O136" i="14"/>
  <c r="K136" i="14"/>
  <c r="G136" i="14"/>
  <c r="O135" i="14"/>
  <c r="K135" i="14"/>
  <c r="G135" i="14"/>
  <c r="O134" i="14"/>
  <c r="K134" i="14"/>
  <c r="G134" i="14"/>
  <c r="O133" i="14"/>
  <c r="O132" i="14"/>
  <c r="K132" i="14"/>
  <c r="O131" i="14"/>
  <c r="K131" i="14"/>
  <c r="G131" i="14"/>
  <c r="O130" i="14"/>
  <c r="K130" i="14"/>
  <c r="G130" i="14"/>
  <c r="O129" i="14"/>
  <c r="O128" i="14"/>
  <c r="K128" i="14"/>
  <c r="O127" i="14"/>
  <c r="K127" i="14"/>
  <c r="G127" i="14"/>
  <c r="O126" i="14"/>
  <c r="K126" i="14"/>
  <c r="G126" i="14"/>
  <c r="O125" i="14"/>
  <c r="M124" i="14"/>
  <c r="L124" i="14"/>
  <c r="H124" i="14"/>
  <c r="C124" i="14"/>
  <c r="O123" i="14"/>
  <c r="K123" i="14"/>
  <c r="O122" i="14"/>
  <c r="K122" i="14"/>
  <c r="G122" i="14"/>
  <c r="O121" i="14"/>
  <c r="G121" i="14"/>
  <c r="O120" i="14"/>
  <c r="K120" i="14"/>
  <c r="G120" i="14"/>
  <c r="O119" i="14"/>
  <c r="K119" i="14"/>
  <c r="O118" i="14"/>
  <c r="K118" i="14"/>
  <c r="G118" i="14"/>
  <c r="O117" i="14"/>
  <c r="G117" i="14"/>
  <c r="O116" i="14"/>
  <c r="K116" i="14"/>
  <c r="G116" i="14"/>
  <c r="O115" i="14"/>
  <c r="K115" i="14"/>
  <c r="O114" i="14"/>
  <c r="K114" i="14"/>
  <c r="G114" i="14"/>
  <c r="O113" i="14"/>
  <c r="G113" i="14"/>
  <c r="O112" i="14"/>
  <c r="K112" i="14"/>
  <c r="G112" i="14"/>
  <c r="H111" i="14"/>
  <c r="C111" i="14"/>
  <c r="O110" i="14"/>
  <c r="K110" i="14"/>
  <c r="G110" i="14"/>
  <c r="O109" i="14"/>
  <c r="K109" i="14"/>
  <c r="G109" i="14"/>
  <c r="O108" i="14"/>
  <c r="G108" i="14"/>
  <c r="O107" i="14"/>
  <c r="K107" i="14"/>
  <c r="O106" i="14"/>
  <c r="K106" i="14"/>
  <c r="G106" i="14"/>
  <c r="O105" i="14"/>
  <c r="K105" i="14"/>
  <c r="G105" i="14"/>
  <c r="O104" i="14"/>
  <c r="G104" i="14"/>
  <c r="O103" i="14"/>
  <c r="K103" i="14"/>
  <c r="O102" i="14"/>
  <c r="K102" i="14"/>
  <c r="G102" i="14"/>
  <c r="O101" i="14"/>
  <c r="K101" i="14"/>
  <c r="G101" i="14"/>
  <c r="O100" i="14"/>
  <c r="G100" i="14"/>
  <c r="O99" i="14"/>
  <c r="K99" i="14"/>
  <c r="O98" i="14"/>
  <c r="K98" i="14"/>
  <c r="H98" i="14"/>
  <c r="C98" i="14"/>
  <c r="O97" i="14"/>
  <c r="K97" i="14"/>
  <c r="O96" i="14"/>
  <c r="K96" i="14"/>
  <c r="O95" i="14"/>
  <c r="K95" i="14"/>
  <c r="G95" i="14"/>
  <c r="O94" i="14"/>
  <c r="K94" i="14"/>
  <c r="G94" i="14"/>
  <c r="O93" i="14"/>
  <c r="G93" i="14"/>
  <c r="O92" i="14"/>
  <c r="O91" i="14"/>
  <c r="K91" i="14"/>
  <c r="G91" i="14"/>
  <c r="O90" i="14"/>
  <c r="K90" i="14"/>
  <c r="G90" i="14"/>
  <c r="O89" i="14"/>
  <c r="G89" i="14"/>
  <c r="O88" i="14"/>
  <c r="O87" i="14"/>
  <c r="K87" i="14"/>
  <c r="G87" i="14"/>
  <c r="O86" i="14"/>
  <c r="K86" i="14"/>
  <c r="G86" i="14"/>
  <c r="O85" i="14"/>
  <c r="K85" i="14"/>
  <c r="H85" i="14"/>
  <c r="C85" i="14"/>
  <c r="O84" i="14"/>
  <c r="K84" i="14"/>
  <c r="G84" i="14"/>
  <c r="O83" i="14"/>
  <c r="K83" i="14"/>
  <c r="G83" i="14"/>
  <c r="O82" i="14"/>
  <c r="K82" i="14"/>
  <c r="G82" i="14"/>
  <c r="O81" i="14"/>
  <c r="K81" i="14"/>
  <c r="O80" i="14"/>
  <c r="K80" i="14"/>
  <c r="G80" i="14"/>
  <c r="O79" i="14"/>
  <c r="K79" i="14"/>
  <c r="G79" i="14"/>
  <c r="O78" i="14"/>
  <c r="K78" i="14"/>
  <c r="G78" i="14"/>
  <c r="O77" i="14"/>
  <c r="K77" i="14"/>
  <c r="O76" i="14"/>
  <c r="K76" i="14"/>
  <c r="G76" i="14"/>
  <c r="O75" i="14"/>
  <c r="K75" i="14"/>
  <c r="G75" i="14"/>
  <c r="O74" i="14"/>
  <c r="K74" i="14"/>
  <c r="G74" i="14"/>
  <c r="O73" i="14"/>
  <c r="K73" i="14"/>
  <c r="O72" i="14"/>
  <c r="K72" i="14"/>
  <c r="H72" i="14"/>
  <c r="G72" i="14"/>
  <c r="C72" i="14"/>
  <c r="O71" i="14"/>
  <c r="K71" i="14"/>
  <c r="G71" i="14"/>
  <c r="O70" i="14"/>
  <c r="K70" i="14"/>
  <c r="G70" i="14"/>
  <c r="O69" i="14"/>
  <c r="K69" i="14"/>
  <c r="G69" i="14"/>
  <c r="O68" i="14"/>
  <c r="K68" i="14"/>
  <c r="G68" i="14"/>
  <c r="O67" i="14"/>
  <c r="K67" i="14"/>
  <c r="G67" i="14"/>
  <c r="O66" i="14"/>
  <c r="K66" i="14"/>
  <c r="G66" i="14"/>
  <c r="O65" i="14"/>
  <c r="K65" i="14"/>
  <c r="G65" i="14"/>
  <c r="O64" i="14"/>
  <c r="K64" i="14"/>
  <c r="G64" i="14"/>
  <c r="O63" i="14"/>
  <c r="K63" i="14"/>
  <c r="G63" i="14"/>
  <c r="O62" i="14"/>
  <c r="K62" i="14"/>
  <c r="G62" i="14"/>
  <c r="O61" i="14"/>
  <c r="K61" i="14"/>
  <c r="G61" i="14"/>
  <c r="O60" i="14"/>
  <c r="K60" i="14"/>
  <c r="G60" i="14"/>
  <c r="O59" i="14"/>
  <c r="H59" i="14"/>
  <c r="C59" i="14"/>
  <c r="O58" i="14"/>
  <c r="K58" i="14"/>
  <c r="G58" i="14"/>
  <c r="O57" i="14"/>
  <c r="K57" i="14"/>
  <c r="G57" i="14"/>
  <c r="O56" i="14"/>
  <c r="K56" i="14"/>
  <c r="G56" i="14"/>
  <c r="O55" i="14"/>
  <c r="K55" i="14"/>
  <c r="G55" i="14"/>
  <c r="O54" i="14"/>
  <c r="K54" i="14"/>
  <c r="G54" i="14"/>
  <c r="O53" i="14"/>
  <c r="K53" i="14"/>
  <c r="G53" i="14"/>
  <c r="O52" i="14"/>
  <c r="K52" i="14"/>
  <c r="G52" i="14"/>
  <c r="O51" i="14"/>
  <c r="K51" i="14"/>
  <c r="G51" i="14"/>
  <c r="O50" i="14"/>
  <c r="K50" i="14"/>
  <c r="G50" i="14"/>
  <c r="O49" i="14"/>
  <c r="K49" i="14"/>
  <c r="G49" i="14"/>
  <c r="O48" i="14"/>
  <c r="G48" i="14"/>
  <c r="O47" i="14"/>
  <c r="G47" i="14"/>
  <c r="K452" i="14"/>
  <c r="H46" i="14"/>
  <c r="G46" i="14"/>
  <c r="C46" i="14"/>
  <c r="O45" i="14"/>
  <c r="K45" i="14"/>
  <c r="G45" i="14"/>
  <c r="O44" i="14"/>
  <c r="K44" i="14"/>
  <c r="G44" i="14"/>
  <c r="O43" i="14"/>
  <c r="K43" i="14"/>
  <c r="G43" i="14"/>
  <c r="O42" i="14"/>
  <c r="K42" i="14"/>
  <c r="G42" i="14"/>
  <c r="O41" i="14"/>
  <c r="K41" i="14"/>
  <c r="G41" i="14"/>
  <c r="O40" i="14"/>
  <c r="K40" i="14"/>
  <c r="G40" i="14"/>
  <c r="O39" i="14"/>
  <c r="K39" i="14"/>
  <c r="G39" i="14"/>
  <c r="O38" i="14"/>
  <c r="K38" i="14"/>
  <c r="G38" i="14"/>
  <c r="O37" i="14"/>
  <c r="K37" i="14"/>
  <c r="G37" i="14"/>
  <c r="O36" i="14"/>
  <c r="K36" i="14"/>
  <c r="G36" i="14"/>
  <c r="O35" i="14"/>
  <c r="K35" i="14"/>
  <c r="G35" i="14"/>
  <c r="O34" i="14"/>
  <c r="K34" i="14"/>
  <c r="G34" i="14"/>
  <c r="H33" i="14"/>
  <c r="C33" i="14"/>
  <c r="O32" i="14"/>
  <c r="K32" i="14"/>
  <c r="G32" i="14"/>
  <c r="O31" i="14"/>
  <c r="K31" i="14"/>
  <c r="G31" i="14"/>
  <c r="O30" i="14"/>
  <c r="K30" i="14"/>
  <c r="G30" i="14"/>
  <c r="O29" i="14"/>
  <c r="K29" i="14"/>
  <c r="G29" i="14"/>
  <c r="O28" i="14"/>
  <c r="K28" i="14"/>
  <c r="G28" i="14"/>
  <c r="O27" i="14"/>
  <c r="K27" i="14"/>
  <c r="G27" i="14"/>
  <c r="O26" i="14"/>
  <c r="K26" i="14"/>
  <c r="G26" i="14"/>
  <c r="O25" i="14"/>
  <c r="K25" i="14"/>
  <c r="G25" i="14"/>
  <c r="O24" i="14"/>
  <c r="K24" i="14"/>
  <c r="G24" i="14"/>
  <c r="O23" i="14"/>
  <c r="K23" i="14"/>
  <c r="G23" i="14"/>
  <c r="O22" i="14"/>
  <c r="K22" i="14"/>
  <c r="G22" i="14"/>
  <c r="O21" i="14"/>
  <c r="K21" i="14"/>
  <c r="G21" i="14"/>
  <c r="O20" i="14"/>
  <c r="H20" i="14"/>
  <c r="G20" i="14"/>
  <c r="C20" i="14"/>
  <c r="O19" i="14"/>
  <c r="K19" i="14"/>
  <c r="G19" i="14"/>
  <c r="O18" i="14"/>
  <c r="K18" i="14"/>
  <c r="G18" i="14"/>
  <c r="O17" i="14"/>
  <c r="K17" i="14"/>
  <c r="G17" i="14"/>
  <c r="O16" i="14"/>
  <c r="K16" i="14"/>
  <c r="G16" i="14"/>
  <c r="O15" i="14"/>
  <c r="K15" i="14"/>
  <c r="G15" i="14"/>
  <c r="O14" i="14"/>
  <c r="K14" i="14"/>
  <c r="G14" i="14"/>
  <c r="O13" i="14"/>
  <c r="K13" i="14"/>
  <c r="G13" i="14"/>
  <c r="O12" i="14"/>
  <c r="K12" i="14"/>
  <c r="G12" i="14"/>
  <c r="O11" i="14"/>
  <c r="K11" i="14"/>
  <c r="G11" i="14"/>
  <c r="O10" i="14"/>
  <c r="K10" i="14"/>
  <c r="G10" i="14"/>
  <c r="O9" i="14"/>
  <c r="K9" i="14"/>
  <c r="G9" i="14"/>
  <c r="O8" i="14"/>
  <c r="K8" i="14"/>
  <c r="G8" i="14"/>
  <c r="D293" i="14" l="1"/>
  <c r="G99" i="14"/>
  <c r="E111" i="14"/>
  <c r="G111" i="14" s="1"/>
  <c r="G167" i="14"/>
  <c r="E176" i="14"/>
  <c r="G176" i="14" s="1"/>
  <c r="D189" i="14"/>
  <c r="D176" i="14"/>
  <c r="D163" i="14"/>
  <c r="D150" i="14"/>
  <c r="D370" i="14"/>
  <c r="E150" i="14"/>
  <c r="G150" i="14" s="1"/>
  <c r="E124" i="14"/>
  <c r="G124" i="14" s="1"/>
  <c r="E228" i="14"/>
  <c r="G228" i="14" s="1"/>
  <c r="E241" i="14"/>
  <c r="G241" i="14" s="1"/>
  <c r="E306" i="14"/>
  <c r="G306" i="14" s="1"/>
  <c r="H454" i="14"/>
  <c r="N454" i="14" s="1"/>
  <c r="D481" i="14" s="1"/>
  <c r="K358" i="14"/>
  <c r="K104" i="14"/>
  <c r="I364" i="14"/>
  <c r="K100" i="14"/>
  <c r="I111" i="14"/>
  <c r="K111" i="14" s="1"/>
  <c r="I163" i="14"/>
  <c r="K163" i="14" s="1"/>
  <c r="K217" i="14"/>
  <c r="I228" i="14"/>
  <c r="K228" i="14" s="1"/>
  <c r="K295" i="14"/>
  <c r="I306" i="14"/>
  <c r="K306" i="14" s="1"/>
  <c r="I202" i="14"/>
  <c r="K202" i="14" s="1"/>
  <c r="D124" i="14"/>
  <c r="E332" i="14"/>
  <c r="D410" i="14"/>
  <c r="K323" i="14"/>
  <c r="I332" i="14"/>
  <c r="G323" i="14"/>
  <c r="I374" i="14"/>
  <c r="I375" i="14"/>
  <c r="I378" i="14"/>
  <c r="I379" i="14"/>
  <c r="I382" i="14"/>
  <c r="I386" i="14"/>
  <c r="I397" i="14" s="1"/>
  <c r="I388" i="14"/>
  <c r="I390" i="14"/>
  <c r="I392" i="14"/>
  <c r="I394" i="14"/>
  <c r="I398" i="14"/>
  <c r="E254" i="14"/>
  <c r="G254" i="14" s="1"/>
  <c r="I124" i="14"/>
  <c r="K124" i="14" s="1"/>
  <c r="I137" i="14"/>
  <c r="K137" i="14" s="1"/>
  <c r="I241" i="14"/>
  <c r="K241" i="14" s="1"/>
  <c r="I280" i="14"/>
  <c r="K280" i="14" s="1"/>
  <c r="I362" i="14"/>
  <c r="I319" i="14"/>
  <c r="K319" i="14" s="1"/>
  <c r="D319" i="14"/>
  <c r="D280" i="14"/>
  <c r="D254" i="14"/>
  <c r="D241" i="14"/>
  <c r="E280" i="14"/>
  <c r="G280" i="14" s="1"/>
  <c r="K47" i="14"/>
  <c r="G310" i="14"/>
  <c r="I368" i="14"/>
  <c r="F8" i="15"/>
  <c r="C32" i="15" s="1"/>
  <c r="G32" i="15" s="1"/>
  <c r="C28" i="15"/>
  <c r="G28" i="15" s="1"/>
  <c r="I293" i="14"/>
  <c r="K293" i="14" s="1"/>
  <c r="K125" i="14"/>
  <c r="K229" i="14"/>
  <c r="C371" i="14"/>
  <c r="E371" i="14" s="1"/>
  <c r="E189" i="14"/>
  <c r="G189" i="14" s="1"/>
  <c r="E293" i="14"/>
  <c r="G293" i="14" s="1"/>
  <c r="E345" i="14"/>
  <c r="I189" i="14"/>
  <c r="K189" i="14" s="1"/>
  <c r="G231" i="14"/>
  <c r="K284" i="14"/>
  <c r="K292" i="14"/>
  <c r="I500" i="14"/>
  <c r="E267" i="14"/>
  <c r="G267" i="14" s="1"/>
  <c r="C9" i="15"/>
  <c r="B33" i="15" s="1"/>
  <c r="F33" i="15" s="1"/>
  <c r="B29" i="15"/>
  <c r="F29" i="15" s="1"/>
  <c r="E370" i="14"/>
  <c r="E202" i="14"/>
  <c r="G202" i="14" s="1"/>
  <c r="E400" i="14"/>
  <c r="E410" i="14" s="1"/>
  <c r="E85" i="14"/>
  <c r="G85" i="14" s="1"/>
  <c r="O293" i="14"/>
  <c r="I477" i="14"/>
  <c r="E396" i="14"/>
  <c r="E394" i="14"/>
  <c r="E392" i="14"/>
  <c r="E390" i="14"/>
  <c r="E388" i="14"/>
  <c r="E386" i="14"/>
  <c r="E382" i="14"/>
  <c r="E380" i="14"/>
  <c r="E378" i="14"/>
  <c r="E376" i="14"/>
  <c r="E374" i="14"/>
  <c r="E372" i="14"/>
  <c r="E369" i="14"/>
  <c r="E367" i="14"/>
  <c r="E365" i="14"/>
  <c r="E363" i="14"/>
  <c r="E361" i="14"/>
  <c r="E359" i="14"/>
  <c r="B4" i="15"/>
  <c r="B16" i="15" s="1"/>
  <c r="L28" i="15" s="1"/>
  <c r="H32" i="15"/>
  <c r="C4" i="15"/>
  <c r="B28" i="15" s="1"/>
  <c r="F28" i="15" s="1"/>
  <c r="D383" i="14"/>
  <c r="D381" i="14"/>
  <c r="D379" i="14"/>
  <c r="D377" i="14"/>
  <c r="D375" i="14"/>
  <c r="D373" i="14"/>
  <c r="D371" i="14"/>
  <c r="D368" i="14"/>
  <c r="D366" i="14"/>
  <c r="D364" i="14"/>
  <c r="D362" i="14"/>
  <c r="D360" i="14"/>
  <c r="D137" i="14"/>
  <c r="I369" i="14"/>
  <c r="I367" i="14"/>
  <c r="I365" i="14"/>
  <c r="I363" i="14"/>
  <c r="I267" i="14"/>
  <c r="K267" i="14" s="1"/>
  <c r="I502" i="14"/>
  <c r="I504" i="14" s="1"/>
  <c r="E395" i="14"/>
  <c r="E393" i="14"/>
  <c r="E391" i="14"/>
  <c r="E389" i="14"/>
  <c r="E387" i="14"/>
  <c r="E385" i="14"/>
  <c r="D385" i="14"/>
  <c r="D397" i="14" s="1"/>
  <c r="D359" i="14"/>
  <c r="E137" i="14"/>
  <c r="G137" i="14" s="1"/>
  <c r="D202" i="14"/>
  <c r="N441" i="14" s="1"/>
  <c r="E423" i="14"/>
  <c r="I176" i="14"/>
  <c r="K176" i="14" s="1"/>
  <c r="I254" i="14"/>
  <c r="K254" i="14" s="1"/>
  <c r="D423" i="14"/>
  <c r="O33" i="14"/>
  <c r="O345" i="14"/>
  <c r="O46" i="14"/>
  <c r="N461" i="14"/>
  <c r="D475" i="14" s="1"/>
  <c r="G397" i="14"/>
  <c r="K59" i="14"/>
  <c r="D452" i="14"/>
  <c r="G452" i="14" s="1"/>
  <c r="I361" i="14"/>
  <c r="K20" i="14"/>
  <c r="R445" i="14"/>
  <c r="D479" i="14"/>
  <c r="E358" i="14"/>
  <c r="G358" i="14" s="1"/>
  <c r="E98" i="14"/>
  <c r="G98" i="14" s="1"/>
  <c r="F27" i="15"/>
  <c r="H8" i="15"/>
  <c r="E9" i="15"/>
  <c r="H9" i="15"/>
  <c r="I10" i="15"/>
  <c r="D34" i="15" s="1"/>
  <c r="H34" i="15" s="1"/>
  <c r="H11" i="15"/>
  <c r="D15" i="15"/>
  <c r="C17" i="15"/>
  <c r="C21" i="15" s="1"/>
  <c r="H20" i="15"/>
  <c r="H22" i="15"/>
  <c r="B3" i="15"/>
  <c r="K9" i="15"/>
  <c r="I9" i="15"/>
  <c r="D33" i="15" s="1"/>
  <c r="H33" i="15" s="1"/>
  <c r="I11" i="15"/>
  <c r="D35" i="15" s="1"/>
  <c r="H35" i="15" s="1"/>
  <c r="I20" i="15"/>
  <c r="O358" i="14"/>
  <c r="D460" i="14"/>
  <c r="D464" i="14" s="1"/>
  <c r="G459" i="14"/>
  <c r="G360" i="14"/>
  <c r="G373" i="14"/>
  <c r="G332" i="14"/>
  <c r="G345" i="14"/>
  <c r="R443" i="14"/>
  <c r="D474" i="14" s="1"/>
  <c r="G443" i="14"/>
  <c r="K446" i="14"/>
  <c r="M446" i="14" s="1"/>
  <c r="M443" i="14"/>
  <c r="K455" i="14"/>
  <c r="M455" i="14" s="1"/>
  <c r="M452" i="14"/>
  <c r="D451" i="14"/>
  <c r="O111" i="14"/>
  <c r="O124" i="14"/>
  <c r="O137" i="14"/>
  <c r="O165" i="14"/>
  <c r="M176" i="14"/>
  <c r="O176" i="14" s="1"/>
  <c r="I372" i="14"/>
  <c r="K320" i="14"/>
  <c r="H453" i="14"/>
  <c r="K345" i="14"/>
  <c r="N462" i="14"/>
  <c r="D496" i="14" s="1"/>
  <c r="J462" i="14"/>
  <c r="O462" i="14" s="1"/>
  <c r="G496" i="14" s="1"/>
  <c r="H463" i="14"/>
  <c r="I436" i="14"/>
  <c r="H371" i="14"/>
  <c r="C384" i="14"/>
  <c r="H397" i="14"/>
  <c r="I410" i="14"/>
  <c r="G436" i="14"/>
  <c r="T446" i="14"/>
  <c r="J445" i="14"/>
  <c r="Q445" i="14" s="1"/>
  <c r="S445" i="14" s="1"/>
  <c r="G479" i="14" s="1"/>
  <c r="G461" i="14"/>
  <c r="O461" i="14" s="1"/>
  <c r="P461" i="14" s="1"/>
  <c r="H450" i="14" l="1"/>
  <c r="D384" i="14"/>
  <c r="J454" i="14"/>
  <c r="O454" i="14" s="1"/>
  <c r="P454" i="14" s="1"/>
  <c r="G481" i="14" s="1"/>
  <c r="J481" i="14" s="1"/>
  <c r="I384" i="14"/>
  <c r="D441" i="14"/>
  <c r="H441" i="14"/>
  <c r="J441" i="14" s="1"/>
  <c r="E397" i="14"/>
  <c r="E384" i="14"/>
  <c r="G475" i="14"/>
  <c r="J475" i="14" s="1"/>
  <c r="N452" i="14"/>
  <c r="D476" i="14" s="1"/>
  <c r="F19" i="15"/>
  <c r="F23" i="15" s="1"/>
  <c r="K11" i="15"/>
  <c r="B15" i="15"/>
  <c r="D22" i="15"/>
  <c r="D20" i="15"/>
  <c r="F15" i="15"/>
  <c r="K10" i="15"/>
  <c r="K8" i="15"/>
  <c r="B5" i="15"/>
  <c r="J479" i="14"/>
  <c r="J496" i="14"/>
  <c r="P462" i="14"/>
  <c r="H455" i="14"/>
  <c r="J450" i="14"/>
  <c r="N453" i="14"/>
  <c r="D497" i="14" s="1"/>
  <c r="J453" i="14"/>
  <c r="O453" i="14" s="1"/>
  <c r="P453" i="14" s="1"/>
  <c r="G497" i="14" s="1"/>
  <c r="N446" i="14"/>
  <c r="P446" i="14" s="1"/>
  <c r="P441" i="14"/>
  <c r="Q443" i="14"/>
  <c r="S443" i="14" s="1"/>
  <c r="G474" i="14" s="1"/>
  <c r="R444" i="14"/>
  <c r="D495" i="14" s="1"/>
  <c r="J444" i="14"/>
  <c r="Q444" i="14" s="1"/>
  <c r="S444" i="14" s="1"/>
  <c r="G495" i="14" s="1"/>
  <c r="D446" i="14"/>
  <c r="G441" i="14"/>
  <c r="R441" i="14"/>
  <c r="G384" i="14"/>
  <c r="G371" i="14"/>
  <c r="J463" i="14"/>
  <c r="O463" i="14" s="1"/>
  <c r="P463" i="14" s="1"/>
  <c r="N463" i="14"/>
  <c r="D480" i="14" s="1"/>
  <c r="K464" i="14"/>
  <c r="M459" i="14"/>
  <c r="K332" i="14"/>
  <c r="I371" i="14"/>
  <c r="D450" i="14"/>
  <c r="G451" i="14"/>
  <c r="O451" i="14" s="1"/>
  <c r="P451" i="14" s="1"/>
  <c r="N451" i="14"/>
  <c r="D487" i="14" s="1"/>
  <c r="J442" i="14"/>
  <c r="Q442" i="14" s="1"/>
  <c r="S442" i="14" s="1"/>
  <c r="G485" i="14" s="1"/>
  <c r="R442" i="14"/>
  <c r="D485" i="14" s="1"/>
  <c r="O452" i="14"/>
  <c r="P452" i="14" s="1"/>
  <c r="G476" i="14" s="1"/>
  <c r="J476" i="14" s="1"/>
  <c r="H446" i="14"/>
  <c r="H459" i="14"/>
  <c r="G460" i="14"/>
  <c r="O460" i="14" s="1"/>
  <c r="P460" i="14" s="1"/>
  <c r="N460" i="14"/>
  <c r="D486" i="14" s="1"/>
  <c r="G487" i="14" l="1"/>
  <c r="J487" i="14" s="1"/>
  <c r="G486" i="14"/>
  <c r="J486" i="14" s="1"/>
  <c r="G480" i="14"/>
  <c r="J480" i="14" s="1"/>
  <c r="J482" i="14" s="1"/>
  <c r="J497" i="14"/>
  <c r="B17" i="15"/>
  <c r="B9" i="15"/>
  <c r="F22" i="15"/>
  <c r="F20" i="15"/>
  <c r="L27" i="15"/>
  <c r="H464" i="14"/>
  <c r="J459" i="14"/>
  <c r="J464" i="14" s="1"/>
  <c r="N459" i="14"/>
  <c r="D455" i="14"/>
  <c r="N450" i="14"/>
  <c r="D492" i="14" s="1"/>
  <c r="G450" i="14"/>
  <c r="Q441" i="14"/>
  <c r="G446" i="14"/>
  <c r="J495" i="14"/>
  <c r="J446" i="14"/>
  <c r="J455" i="14"/>
  <c r="G464" i="14"/>
  <c r="G488" i="14"/>
  <c r="J485" i="14"/>
  <c r="M464" i="14"/>
  <c r="D490" i="14"/>
  <c r="R446" i="14"/>
  <c r="G477" i="14"/>
  <c r="J474" i="14"/>
  <c r="J477" i="14" s="1"/>
  <c r="G482" i="14" l="1"/>
  <c r="O459" i="14"/>
  <c r="P459" i="14" s="1"/>
  <c r="J488" i="14"/>
  <c r="J498" i="14"/>
  <c r="G498" i="14"/>
  <c r="L29" i="15"/>
  <c r="L33" i="15" s="1"/>
  <c r="B21" i="15"/>
  <c r="O464" i="14"/>
  <c r="P464" i="14" s="1"/>
  <c r="G455" i="14"/>
  <c r="O450" i="14"/>
  <c r="Q446" i="14"/>
  <c r="S441" i="14"/>
  <c r="G490" i="14" s="1"/>
  <c r="N455" i="14"/>
  <c r="D491" i="14"/>
  <c r="N464" i="14"/>
  <c r="G491" i="14" l="1"/>
  <c r="J491" i="14" s="1"/>
  <c r="S446" i="14"/>
  <c r="O455" i="14"/>
  <c r="L466" i="14" s="1"/>
  <c r="P450" i="14"/>
  <c r="G307" i="9"/>
  <c r="G308" i="9"/>
  <c r="G309" i="9"/>
  <c r="G310" i="9"/>
  <c r="G311" i="9"/>
  <c r="G312" i="9"/>
  <c r="G313" i="9"/>
  <c r="G314" i="9"/>
  <c r="G315" i="9"/>
  <c r="G316" i="9"/>
  <c r="G317" i="9"/>
  <c r="G318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P455" i="14" l="1"/>
  <c r="G492" i="14"/>
  <c r="J492" i="14" s="1"/>
  <c r="J490" i="14"/>
  <c r="G493" i="14"/>
  <c r="H254" i="9"/>
  <c r="G254" i="9"/>
  <c r="G52" i="9"/>
  <c r="I46" i="9"/>
  <c r="C106" i="9"/>
  <c r="C80" i="9"/>
  <c r="C28" i="9"/>
  <c r="G500" i="14" l="1"/>
  <c r="G502" i="14" s="1"/>
  <c r="J493" i="14"/>
  <c r="J500" i="14" s="1"/>
  <c r="E226" i="9"/>
  <c r="E55" i="9"/>
  <c r="J502" i="14" l="1"/>
  <c r="G504" i="14"/>
  <c r="J504" i="14" s="1"/>
  <c r="C331" i="9"/>
  <c r="C330" i="9"/>
  <c r="C329" i="9"/>
  <c r="C328" i="9"/>
  <c r="C327" i="9"/>
  <c r="C326" i="9"/>
  <c r="C325" i="9"/>
  <c r="C324" i="9"/>
  <c r="C323" i="9"/>
  <c r="C322" i="9"/>
  <c r="C321" i="9"/>
  <c r="C320" i="9"/>
  <c r="G188" i="9" l="1"/>
  <c r="G187" i="9"/>
  <c r="C12" i="9" l="1"/>
  <c r="C13" i="9"/>
  <c r="C14" i="9"/>
  <c r="C15" i="9"/>
  <c r="C16" i="9"/>
  <c r="C17" i="9"/>
  <c r="C18" i="9"/>
  <c r="C19" i="9"/>
  <c r="E135" i="9"/>
  <c r="D47" i="9"/>
  <c r="D32" i="9"/>
  <c r="D31" i="9"/>
  <c r="W358" i="9" l="1"/>
  <c r="Q358" i="9"/>
  <c r="I358" i="9"/>
  <c r="W345" i="9"/>
  <c r="Q345" i="9"/>
  <c r="I345" i="9"/>
  <c r="W332" i="9"/>
  <c r="Q332" i="9"/>
  <c r="I332" i="9"/>
  <c r="W319" i="9"/>
  <c r="Q319" i="9"/>
  <c r="I319" i="9"/>
  <c r="W306" i="9"/>
  <c r="Q306" i="9"/>
  <c r="I306" i="9"/>
  <c r="W293" i="9"/>
  <c r="Q293" i="9"/>
  <c r="I293" i="9"/>
  <c r="W280" i="9"/>
  <c r="Q280" i="9"/>
  <c r="I280" i="9"/>
  <c r="W267" i="9"/>
  <c r="Q267" i="9"/>
  <c r="I267" i="9"/>
  <c r="W254" i="9"/>
  <c r="Q254" i="9"/>
  <c r="I254" i="9"/>
  <c r="W241" i="9"/>
  <c r="Q241" i="9"/>
  <c r="I241" i="9"/>
  <c r="W228" i="9"/>
  <c r="Q228" i="9"/>
  <c r="I228" i="9"/>
  <c r="W215" i="9"/>
  <c r="Q215" i="9"/>
  <c r="I215" i="9"/>
  <c r="W202" i="9"/>
  <c r="Q202" i="9"/>
  <c r="I202" i="9"/>
  <c r="W189" i="9"/>
  <c r="Q189" i="9"/>
  <c r="I189" i="9"/>
  <c r="W176" i="9"/>
  <c r="Q176" i="9"/>
  <c r="I176" i="9"/>
  <c r="W163" i="9"/>
  <c r="Q163" i="9"/>
  <c r="I163" i="9"/>
  <c r="W150" i="9"/>
  <c r="Q150" i="9"/>
  <c r="I150" i="9"/>
  <c r="W137" i="9"/>
  <c r="Q137" i="9"/>
  <c r="I137" i="9"/>
  <c r="W124" i="9"/>
  <c r="Q124" i="9"/>
  <c r="I124" i="9"/>
  <c r="W111" i="9"/>
  <c r="Q111" i="9"/>
  <c r="I111" i="9"/>
  <c r="Q98" i="9"/>
  <c r="I98" i="9"/>
  <c r="W85" i="9"/>
  <c r="Q85" i="9"/>
  <c r="I85" i="9"/>
  <c r="W72" i="9"/>
  <c r="Q72" i="9"/>
  <c r="I72" i="9"/>
  <c r="W59" i="9"/>
  <c r="Q59" i="9"/>
  <c r="I59" i="9"/>
  <c r="W46" i="9"/>
  <c r="Q46" i="9"/>
  <c r="W33" i="9"/>
  <c r="Q33" i="9"/>
  <c r="I33" i="9"/>
  <c r="W20" i="9"/>
  <c r="Q20" i="9"/>
  <c r="I20" i="9"/>
  <c r="C84" i="9" l="1"/>
  <c r="C83" i="9"/>
  <c r="C82" i="9"/>
  <c r="C76" i="9"/>
  <c r="C75" i="9"/>
  <c r="C74" i="9"/>
  <c r="C73" i="9"/>
  <c r="Z423" i="9" l="1"/>
  <c r="U423" i="9"/>
  <c r="T423" i="9"/>
  <c r="O423" i="9"/>
  <c r="N423" i="9"/>
  <c r="M423" i="9"/>
  <c r="L423" i="9"/>
  <c r="AD422" i="9"/>
  <c r="X422" i="9"/>
  <c r="W422" i="9"/>
  <c r="V422" i="9"/>
  <c r="R422" i="9"/>
  <c r="Q422" i="9"/>
  <c r="P422" i="9"/>
  <c r="J422" i="9"/>
  <c r="I422" i="9"/>
  <c r="F422" i="9"/>
  <c r="AD421" i="9"/>
  <c r="X421" i="9"/>
  <c r="W421" i="9"/>
  <c r="V421" i="9"/>
  <c r="R421" i="9"/>
  <c r="Q421" i="9"/>
  <c r="P421" i="9"/>
  <c r="J421" i="9"/>
  <c r="I421" i="9"/>
  <c r="F421" i="9"/>
  <c r="AD420" i="9"/>
  <c r="X420" i="9"/>
  <c r="W420" i="9"/>
  <c r="V420" i="9"/>
  <c r="R420" i="9"/>
  <c r="Q420" i="9"/>
  <c r="P420" i="9"/>
  <c r="J420" i="9"/>
  <c r="I420" i="9"/>
  <c r="F420" i="9"/>
  <c r="AD419" i="9"/>
  <c r="X419" i="9"/>
  <c r="W419" i="9"/>
  <c r="V419" i="9"/>
  <c r="R419" i="9"/>
  <c r="Q419" i="9"/>
  <c r="P419" i="9"/>
  <c r="J419" i="9"/>
  <c r="I419" i="9"/>
  <c r="F419" i="9"/>
  <c r="AD418" i="9"/>
  <c r="X418" i="9"/>
  <c r="W418" i="9"/>
  <c r="V418" i="9"/>
  <c r="R418" i="9"/>
  <c r="Q418" i="9"/>
  <c r="P418" i="9"/>
  <c r="J418" i="9"/>
  <c r="I418" i="9"/>
  <c r="F418" i="9"/>
  <c r="AD417" i="9"/>
  <c r="X417" i="9"/>
  <c r="W417" i="9"/>
  <c r="V417" i="9"/>
  <c r="R417" i="9"/>
  <c r="Q417" i="9"/>
  <c r="P417" i="9"/>
  <c r="J417" i="9"/>
  <c r="I417" i="9"/>
  <c r="F417" i="9"/>
  <c r="AD416" i="9"/>
  <c r="X416" i="9"/>
  <c r="W416" i="9"/>
  <c r="V416" i="9"/>
  <c r="R416" i="9"/>
  <c r="Q416" i="9"/>
  <c r="P416" i="9"/>
  <c r="J416" i="9"/>
  <c r="I416" i="9"/>
  <c r="F416" i="9"/>
  <c r="AD415" i="9"/>
  <c r="X415" i="9"/>
  <c r="W415" i="9"/>
  <c r="V415" i="9"/>
  <c r="R415" i="9"/>
  <c r="Q415" i="9"/>
  <c r="P415" i="9"/>
  <c r="J415" i="9"/>
  <c r="I415" i="9"/>
  <c r="F415" i="9"/>
  <c r="AD414" i="9"/>
  <c r="X414" i="9"/>
  <c r="W414" i="9"/>
  <c r="V414" i="9"/>
  <c r="R414" i="9"/>
  <c r="Q414" i="9"/>
  <c r="P414" i="9"/>
  <c r="J414" i="9"/>
  <c r="I414" i="9"/>
  <c r="F414" i="9"/>
  <c r="AD413" i="9"/>
  <c r="X413" i="9"/>
  <c r="W413" i="9"/>
  <c r="V413" i="9"/>
  <c r="R413" i="9"/>
  <c r="Q413" i="9"/>
  <c r="P413" i="9"/>
  <c r="J413" i="9"/>
  <c r="I413" i="9"/>
  <c r="F413" i="9"/>
  <c r="AD412" i="9"/>
  <c r="X412" i="9"/>
  <c r="W412" i="9"/>
  <c r="V412" i="9"/>
  <c r="R412" i="9"/>
  <c r="Q412" i="9"/>
  <c r="P412" i="9"/>
  <c r="J412" i="9"/>
  <c r="I412" i="9"/>
  <c r="F412" i="9"/>
  <c r="AD411" i="9"/>
  <c r="X411" i="9"/>
  <c r="X423" i="9" s="1"/>
  <c r="W411" i="9"/>
  <c r="V411" i="9"/>
  <c r="R411" i="9"/>
  <c r="Q411" i="9"/>
  <c r="P411" i="9"/>
  <c r="J411" i="9"/>
  <c r="I411" i="9"/>
  <c r="F411" i="9"/>
  <c r="Z410" i="9"/>
  <c r="U410" i="9"/>
  <c r="T410" i="9"/>
  <c r="O410" i="9"/>
  <c r="N410" i="9"/>
  <c r="M410" i="9"/>
  <c r="L410" i="9"/>
  <c r="AD409" i="9"/>
  <c r="X409" i="9"/>
  <c r="W409" i="9"/>
  <c r="V409" i="9"/>
  <c r="R409" i="9"/>
  <c r="Q409" i="9"/>
  <c r="P409" i="9"/>
  <c r="J409" i="9"/>
  <c r="I409" i="9"/>
  <c r="AD408" i="9"/>
  <c r="X408" i="9"/>
  <c r="W408" i="9"/>
  <c r="V408" i="9"/>
  <c r="R408" i="9"/>
  <c r="Q408" i="9"/>
  <c r="P408" i="9"/>
  <c r="J408" i="9"/>
  <c r="I408" i="9"/>
  <c r="AD407" i="9"/>
  <c r="X407" i="9"/>
  <c r="W407" i="9"/>
  <c r="V407" i="9"/>
  <c r="R407" i="9"/>
  <c r="Q407" i="9"/>
  <c r="P407" i="9"/>
  <c r="J407" i="9"/>
  <c r="I407" i="9"/>
  <c r="AD406" i="9"/>
  <c r="X406" i="9"/>
  <c r="W406" i="9"/>
  <c r="V406" i="9"/>
  <c r="R406" i="9"/>
  <c r="Q406" i="9"/>
  <c r="P406" i="9"/>
  <c r="J406" i="9"/>
  <c r="I406" i="9"/>
  <c r="AD405" i="9"/>
  <c r="X405" i="9"/>
  <c r="W405" i="9"/>
  <c r="V405" i="9"/>
  <c r="R405" i="9"/>
  <c r="Q405" i="9"/>
  <c r="P405" i="9"/>
  <c r="J405" i="9"/>
  <c r="I405" i="9"/>
  <c r="AD404" i="9"/>
  <c r="X404" i="9"/>
  <c r="W404" i="9"/>
  <c r="V404" i="9"/>
  <c r="R404" i="9"/>
  <c r="Q404" i="9"/>
  <c r="P404" i="9"/>
  <c r="J404" i="9"/>
  <c r="I404" i="9"/>
  <c r="AD403" i="9"/>
  <c r="X403" i="9"/>
  <c r="W403" i="9"/>
  <c r="V403" i="9"/>
  <c r="R403" i="9"/>
  <c r="Q403" i="9"/>
  <c r="P403" i="9"/>
  <c r="J403" i="9"/>
  <c r="I403" i="9"/>
  <c r="AD402" i="9"/>
  <c r="X402" i="9"/>
  <c r="W402" i="9"/>
  <c r="V402" i="9"/>
  <c r="R402" i="9"/>
  <c r="Q402" i="9"/>
  <c r="P402" i="9"/>
  <c r="J402" i="9"/>
  <c r="I402" i="9"/>
  <c r="AD401" i="9"/>
  <c r="X401" i="9"/>
  <c r="W401" i="9"/>
  <c r="V401" i="9"/>
  <c r="R401" i="9"/>
  <c r="Q401" i="9"/>
  <c r="P401" i="9"/>
  <c r="J401" i="9"/>
  <c r="I401" i="9"/>
  <c r="AD400" i="9"/>
  <c r="X400" i="9"/>
  <c r="W400" i="9"/>
  <c r="V400" i="9"/>
  <c r="R400" i="9"/>
  <c r="Q400" i="9"/>
  <c r="P400" i="9"/>
  <c r="J400" i="9"/>
  <c r="I400" i="9"/>
  <c r="AD399" i="9"/>
  <c r="X399" i="9"/>
  <c r="W399" i="9"/>
  <c r="V399" i="9"/>
  <c r="R399" i="9"/>
  <c r="Q399" i="9"/>
  <c r="P399" i="9"/>
  <c r="J399" i="9"/>
  <c r="I399" i="9"/>
  <c r="AD398" i="9"/>
  <c r="X398" i="9"/>
  <c r="W398" i="9"/>
  <c r="V398" i="9"/>
  <c r="R398" i="9"/>
  <c r="Q398" i="9"/>
  <c r="P398" i="9"/>
  <c r="J398" i="9"/>
  <c r="I398" i="9"/>
  <c r="AD396" i="9"/>
  <c r="AC396" i="9"/>
  <c r="AB396" i="9"/>
  <c r="AA396" i="9"/>
  <c r="Z396" i="9"/>
  <c r="X396" i="9"/>
  <c r="W396" i="9"/>
  <c r="V396" i="9"/>
  <c r="U396" i="9"/>
  <c r="T396" i="9"/>
  <c r="R396" i="9"/>
  <c r="Q396" i="9"/>
  <c r="P396" i="9"/>
  <c r="O396" i="9"/>
  <c r="N396" i="9"/>
  <c r="M396" i="9"/>
  <c r="L396" i="9"/>
  <c r="J396" i="9"/>
  <c r="I396" i="9"/>
  <c r="AD395" i="9"/>
  <c r="AC395" i="9"/>
  <c r="AB395" i="9"/>
  <c r="AA395" i="9"/>
  <c r="Z395" i="9"/>
  <c r="X395" i="9"/>
  <c r="W395" i="9"/>
  <c r="V395" i="9"/>
  <c r="U395" i="9"/>
  <c r="T395" i="9"/>
  <c r="R395" i="9"/>
  <c r="Q395" i="9"/>
  <c r="P395" i="9"/>
  <c r="O395" i="9"/>
  <c r="N395" i="9"/>
  <c r="M395" i="9"/>
  <c r="L395" i="9"/>
  <c r="J395" i="9"/>
  <c r="I395" i="9"/>
  <c r="AD394" i="9"/>
  <c r="AC394" i="9"/>
  <c r="AB394" i="9"/>
  <c r="AA394" i="9"/>
  <c r="Z394" i="9"/>
  <c r="X394" i="9"/>
  <c r="W394" i="9"/>
  <c r="V394" i="9"/>
  <c r="U394" i="9"/>
  <c r="T394" i="9"/>
  <c r="R394" i="9"/>
  <c r="Q394" i="9"/>
  <c r="P394" i="9"/>
  <c r="O394" i="9"/>
  <c r="N394" i="9"/>
  <c r="M394" i="9"/>
  <c r="L394" i="9"/>
  <c r="J394" i="9"/>
  <c r="I394" i="9"/>
  <c r="AD393" i="9"/>
  <c r="AC393" i="9"/>
  <c r="AB393" i="9"/>
  <c r="AA393" i="9"/>
  <c r="Z393" i="9"/>
  <c r="X393" i="9"/>
  <c r="W393" i="9"/>
  <c r="V393" i="9"/>
  <c r="U393" i="9"/>
  <c r="T393" i="9"/>
  <c r="R393" i="9"/>
  <c r="Q393" i="9"/>
  <c r="P393" i="9"/>
  <c r="O393" i="9"/>
  <c r="N393" i="9"/>
  <c r="M393" i="9"/>
  <c r="L393" i="9"/>
  <c r="J393" i="9"/>
  <c r="I393" i="9"/>
  <c r="AD392" i="9"/>
  <c r="AC392" i="9"/>
  <c r="AB392" i="9"/>
  <c r="AA392" i="9"/>
  <c r="Z392" i="9"/>
  <c r="X392" i="9"/>
  <c r="W392" i="9"/>
  <c r="V392" i="9"/>
  <c r="U392" i="9"/>
  <c r="T392" i="9"/>
  <c r="R392" i="9"/>
  <c r="Q392" i="9"/>
  <c r="P392" i="9"/>
  <c r="O392" i="9"/>
  <c r="N392" i="9"/>
  <c r="M392" i="9"/>
  <c r="L392" i="9"/>
  <c r="J392" i="9"/>
  <c r="I392" i="9"/>
  <c r="AD391" i="9"/>
  <c r="AC391" i="9"/>
  <c r="AB391" i="9"/>
  <c r="AA391" i="9"/>
  <c r="Z391" i="9"/>
  <c r="X391" i="9"/>
  <c r="W391" i="9"/>
  <c r="V391" i="9"/>
  <c r="U391" i="9"/>
  <c r="T391" i="9"/>
  <c r="R391" i="9"/>
  <c r="Q391" i="9"/>
  <c r="P391" i="9"/>
  <c r="O391" i="9"/>
  <c r="N391" i="9"/>
  <c r="M391" i="9"/>
  <c r="L391" i="9"/>
  <c r="J391" i="9"/>
  <c r="I391" i="9"/>
  <c r="AD390" i="9"/>
  <c r="AC390" i="9"/>
  <c r="AB390" i="9"/>
  <c r="AA390" i="9"/>
  <c r="Z390" i="9"/>
  <c r="X390" i="9"/>
  <c r="W390" i="9"/>
  <c r="V390" i="9"/>
  <c r="U390" i="9"/>
  <c r="T390" i="9"/>
  <c r="R390" i="9"/>
  <c r="Q390" i="9"/>
  <c r="P390" i="9"/>
  <c r="O390" i="9"/>
  <c r="N390" i="9"/>
  <c r="M390" i="9"/>
  <c r="L390" i="9"/>
  <c r="J390" i="9"/>
  <c r="I390" i="9"/>
  <c r="H390" i="9"/>
  <c r="AD389" i="9"/>
  <c r="AC389" i="9"/>
  <c r="AB389" i="9"/>
  <c r="AA389" i="9"/>
  <c r="Z389" i="9"/>
  <c r="X389" i="9"/>
  <c r="W389" i="9"/>
  <c r="V389" i="9"/>
  <c r="U389" i="9"/>
  <c r="T389" i="9"/>
  <c r="R389" i="9"/>
  <c r="Q389" i="9"/>
  <c r="P389" i="9"/>
  <c r="O389" i="9"/>
  <c r="N389" i="9"/>
  <c r="M389" i="9"/>
  <c r="L389" i="9"/>
  <c r="J389" i="9"/>
  <c r="I389" i="9"/>
  <c r="H389" i="9"/>
  <c r="AD388" i="9"/>
  <c r="AC388" i="9"/>
  <c r="AB388" i="9"/>
  <c r="AA388" i="9"/>
  <c r="Z388" i="9"/>
  <c r="X388" i="9"/>
  <c r="W388" i="9"/>
  <c r="V388" i="9"/>
  <c r="U388" i="9"/>
  <c r="T388" i="9"/>
  <c r="R388" i="9"/>
  <c r="Q388" i="9"/>
  <c r="P388" i="9"/>
  <c r="O388" i="9"/>
  <c r="N388" i="9"/>
  <c r="M388" i="9"/>
  <c r="L388" i="9"/>
  <c r="J388" i="9"/>
  <c r="I388" i="9"/>
  <c r="H388" i="9"/>
  <c r="AD387" i="9"/>
  <c r="AC387" i="9"/>
  <c r="AB387" i="9"/>
  <c r="AA387" i="9"/>
  <c r="Z387" i="9"/>
  <c r="X387" i="9"/>
  <c r="W387" i="9"/>
  <c r="V387" i="9"/>
  <c r="U387" i="9"/>
  <c r="T387" i="9"/>
  <c r="R387" i="9"/>
  <c r="Q387" i="9"/>
  <c r="P387" i="9"/>
  <c r="O387" i="9"/>
  <c r="N387" i="9"/>
  <c r="M387" i="9"/>
  <c r="L387" i="9"/>
  <c r="J387" i="9"/>
  <c r="I387" i="9"/>
  <c r="H387" i="9"/>
  <c r="AD386" i="9"/>
  <c r="AC386" i="9"/>
  <c r="AB386" i="9"/>
  <c r="AA386" i="9"/>
  <c r="Z386" i="9"/>
  <c r="X386" i="9"/>
  <c r="W386" i="9"/>
  <c r="V386" i="9"/>
  <c r="U386" i="9"/>
  <c r="T386" i="9"/>
  <c r="R386" i="9"/>
  <c r="Q386" i="9"/>
  <c r="P386" i="9"/>
  <c r="O386" i="9"/>
  <c r="N386" i="9"/>
  <c r="M386" i="9"/>
  <c r="L386" i="9"/>
  <c r="J386" i="9"/>
  <c r="I386" i="9"/>
  <c r="AD385" i="9"/>
  <c r="AC385" i="9"/>
  <c r="AB385" i="9"/>
  <c r="AA385" i="9"/>
  <c r="Z385" i="9"/>
  <c r="X385" i="9"/>
  <c r="W385" i="9"/>
  <c r="V385" i="9"/>
  <c r="U385" i="9"/>
  <c r="T385" i="9"/>
  <c r="R385" i="9"/>
  <c r="Q385" i="9"/>
  <c r="P385" i="9"/>
  <c r="O385" i="9"/>
  <c r="N385" i="9"/>
  <c r="M385" i="9"/>
  <c r="L385" i="9"/>
  <c r="J385" i="9"/>
  <c r="I385" i="9"/>
  <c r="Z384" i="9"/>
  <c r="W384" i="9"/>
  <c r="U384" i="9"/>
  <c r="T384" i="9"/>
  <c r="Q384" i="9"/>
  <c r="P384" i="9"/>
  <c r="O384" i="9"/>
  <c r="N384" i="9"/>
  <c r="M384" i="9"/>
  <c r="L384" i="9"/>
  <c r="I384" i="9"/>
  <c r="AD383" i="9"/>
  <c r="X383" i="9"/>
  <c r="W383" i="9"/>
  <c r="V383" i="9"/>
  <c r="R383" i="9"/>
  <c r="Q383" i="9"/>
  <c r="P383" i="9"/>
  <c r="J383" i="9"/>
  <c r="I383" i="9"/>
  <c r="AD382" i="9"/>
  <c r="X382" i="9"/>
  <c r="W382" i="9"/>
  <c r="V382" i="9"/>
  <c r="R382" i="9"/>
  <c r="Q382" i="9"/>
  <c r="P382" i="9"/>
  <c r="J382" i="9"/>
  <c r="I382" i="9"/>
  <c r="AD381" i="9"/>
  <c r="X381" i="9"/>
  <c r="W381" i="9"/>
  <c r="V381" i="9"/>
  <c r="R381" i="9"/>
  <c r="Q381" i="9"/>
  <c r="P381" i="9"/>
  <c r="J381" i="9"/>
  <c r="I381" i="9"/>
  <c r="AD380" i="9"/>
  <c r="X380" i="9"/>
  <c r="W380" i="9"/>
  <c r="V380" i="9"/>
  <c r="R380" i="9"/>
  <c r="Q380" i="9"/>
  <c r="P380" i="9"/>
  <c r="J380" i="9"/>
  <c r="I380" i="9"/>
  <c r="AD379" i="9"/>
  <c r="X379" i="9"/>
  <c r="W379" i="9"/>
  <c r="V379" i="9"/>
  <c r="R379" i="9"/>
  <c r="Q379" i="9"/>
  <c r="P379" i="9"/>
  <c r="J379" i="9"/>
  <c r="I379" i="9"/>
  <c r="AD378" i="9"/>
  <c r="X378" i="9"/>
  <c r="W378" i="9"/>
  <c r="V378" i="9"/>
  <c r="R378" i="9"/>
  <c r="Q378" i="9"/>
  <c r="P378" i="9"/>
  <c r="J378" i="9"/>
  <c r="I378" i="9"/>
  <c r="AD377" i="9"/>
  <c r="X377" i="9"/>
  <c r="W377" i="9"/>
  <c r="V377" i="9"/>
  <c r="R377" i="9"/>
  <c r="Q377" i="9"/>
  <c r="P377" i="9"/>
  <c r="J377" i="9"/>
  <c r="I377" i="9"/>
  <c r="AD376" i="9"/>
  <c r="X376" i="9"/>
  <c r="W376" i="9"/>
  <c r="V376" i="9"/>
  <c r="R376" i="9"/>
  <c r="Q376" i="9"/>
  <c r="P376" i="9"/>
  <c r="J376" i="9"/>
  <c r="I376" i="9"/>
  <c r="AD375" i="9"/>
  <c r="X375" i="9"/>
  <c r="W375" i="9"/>
  <c r="V375" i="9"/>
  <c r="R375" i="9"/>
  <c r="Q375" i="9"/>
  <c r="P375" i="9"/>
  <c r="J375" i="9"/>
  <c r="I375" i="9"/>
  <c r="AD374" i="9"/>
  <c r="X374" i="9"/>
  <c r="W374" i="9"/>
  <c r="V374" i="9"/>
  <c r="R374" i="9"/>
  <c r="Q374" i="9"/>
  <c r="P374" i="9"/>
  <c r="J374" i="9"/>
  <c r="I374" i="9"/>
  <c r="AD373" i="9"/>
  <c r="X373" i="9"/>
  <c r="W373" i="9"/>
  <c r="V373" i="9"/>
  <c r="R373" i="9"/>
  <c r="Q373" i="9"/>
  <c r="P373" i="9"/>
  <c r="J373" i="9"/>
  <c r="I373" i="9"/>
  <c r="AD372" i="9"/>
  <c r="X372" i="9"/>
  <c r="W372" i="9"/>
  <c r="V372" i="9"/>
  <c r="R372" i="9"/>
  <c r="Q372" i="9"/>
  <c r="P372" i="9"/>
  <c r="J372" i="9"/>
  <c r="I372" i="9"/>
  <c r="X358" i="9"/>
  <c r="R358" i="9"/>
  <c r="J358" i="9"/>
  <c r="F358" i="9"/>
  <c r="G357" i="9"/>
  <c r="E357" i="9"/>
  <c r="C357" i="9"/>
  <c r="G356" i="9"/>
  <c r="E356" i="9"/>
  <c r="C356" i="9"/>
  <c r="G355" i="9"/>
  <c r="E355" i="9"/>
  <c r="C355" i="9"/>
  <c r="G354" i="9"/>
  <c r="E354" i="9"/>
  <c r="C354" i="9"/>
  <c r="G353" i="9"/>
  <c r="E353" i="9"/>
  <c r="C353" i="9"/>
  <c r="G352" i="9"/>
  <c r="E352" i="9"/>
  <c r="C352" i="9"/>
  <c r="G351" i="9"/>
  <c r="E351" i="9"/>
  <c r="C351" i="9"/>
  <c r="G350" i="9"/>
  <c r="E350" i="9"/>
  <c r="C350" i="9"/>
  <c r="G349" i="9"/>
  <c r="E349" i="9"/>
  <c r="C349" i="9"/>
  <c r="G348" i="9"/>
  <c r="E348" i="9"/>
  <c r="C348" i="9"/>
  <c r="G347" i="9"/>
  <c r="E347" i="9"/>
  <c r="C347" i="9"/>
  <c r="G346" i="9"/>
  <c r="E346" i="9"/>
  <c r="C346" i="9"/>
  <c r="X345" i="9"/>
  <c r="R345" i="9"/>
  <c r="J345" i="9"/>
  <c r="F345" i="9"/>
  <c r="H422" i="9"/>
  <c r="G344" i="9"/>
  <c r="G422" i="9" s="1"/>
  <c r="E344" i="9"/>
  <c r="E422" i="9" s="1"/>
  <c r="C344" i="9"/>
  <c r="G343" i="9"/>
  <c r="E343" i="9"/>
  <c r="E421" i="9" s="1"/>
  <c r="C343" i="9"/>
  <c r="C421" i="9" s="1"/>
  <c r="H420" i="9"/>
  <c r="G342" i="9"/>
  <c r="G420" i="9" s="1"/>
  <c r="E342" i="9"/>
  <c r="E420" i="9" s="1"/>
  <c r="C342" i="9"/>
  <c r="G341" i="9"/>
  <c r="E341" i="9"/>
  <c r="E419" i="9" s="1"/>
  <c r="C341" i="9"/>
  <c r="C419" i="9" s="1"/>
  <c r="H418" i="9"/>
  <c r="G340" i="9"/>
  <c r="G418" i="9" s="1"/>
  <c r="E340" i="9"/>
  <c r="E418" i="9" s="1"/>
  <c r="C340" i="9"/>
  <c r="G339" i="9"/>
  <c r="E339" i="9"/>
  <c r="E417" i="9" s="1"/>
  <c r="C339" i="9"/>
  <c r="C417" i="9" s="1"/>
  <c r="H416" i="9"/>
  <c r="G338" i="9"/>
  <c r="G416" i="9" s="1"/>
  <c r="E338" i="9"/>
  <c r="E416" i="9" s="1"/>
  <c r="C338" i="9"/>
  <c r="G337" i="9"/>
  <c r="E337" i="9"/>
  <c r="E415" i="9" s="1"/>
  <c r="C337" i="9"/>
  <c r="C415" i="9" s="1"/>
  <c r="H414" i="9"/>
  <c r="G336" i="9"/>
  <c r="G414" i="9" s="1"/>
  <c r="E336" i="9"/>
  <c r="E414" i="9" s="1"/>
  <c r="C336" i="9"/>
  <c r="G335" i="9"/>
  <c r="E335" i="9"/>
  <c r="E413" i="9" s="1"/>
  <c r="C335" i="9"/>
  <c r="C413" i="9" s="1"/>
  <c r="H412" i="9"/>
  <c r="G334" i="9"/>
  <c r="G412" i="9" s="1"/>
  <c r="E334" i="9"/>
  <c r="E412" i="9" s="1"/>
  <c r="C334" i="9"/>
  <c r="G333" i="9"/>
  <c r="E333" i="9"/>
  <c r="E411" i="9" s="1"/>
  <c r="C333" i="9"/>
  <c r="C411" i="9" s="1"/>
  <c r="X332" i="9"/>
  <c r="R332" i="9"/>
  <c r="J332" i="9"/>
  <c r="G331" i="9"/>
  <c r="E331" i="9"/>
  <c r="G330" i="9"/>
  <c r="E330" i="9"/>
  <c r="G329" i="9"/>
  <c r="E329" i="9"/>
  <c r="G328" i="9"/>
  <c r="E328" i="9"/>
  <c r="G327" i="9"/>
  <c r="E327" i="9"/>
  <c r="G326" i="9"/>
  <c r="E326" i="9"/>
  <c r="G325" i="9"/>
  <c r="E325" i="9"/>
  <c r="G324" i="9"/>
  <c r="E324" i="9"/>
  <c r="G323" i="9"/>
  <c r="E323" i="9"/>
  <c r="G322" i="9"/>
  <c r="E322" i="9"/>
  <c r="G321" i="9"/>
  <c r="E321" i="9"/>
  <c r="G320" i="9"/>
  <c r="E320" i="9"/>
  <c r="X319" i="9"/>
  <c r="R319" i="9"/>
  <c r="J319" i="9"/>
  <c r="E318" i="9"/>
  <c r="C318" i="9"/>
  <c r="E317" i="9"/>
  <c r="C317" i="9"/>
  <c r="E316" i="9"/>
  <c r="C316" i="9"/>
  <c r="E315" i="9"/>
  <c r="C315" i="9"/>
  <c r="E314" i="9"/>
  <c r="C314" i="9"/>
  <c r="E313" i="9"/>
  <c r="C313" i="9"/>
  <c r="E312" i="9"/>
  <c r="C312" i="9"/>
  <c r="E311" i="9"/>
  <c r="C311" i="9"/>
  <c r="E310" i="9"/>
  <c r="C310" i="9"/>
  <c r="E309" i="9"/>
  <c r="C309" i="9"/>
  <c r="E308" i="9"/>
  <c r="C308" i="9"/>
  <c r="E307" i="9"/>
  <c r="C307" i="9"/>
  <c r="X306" i="9"/>
  <c r="R306" i="9"/>
  <c r="J306" i="9"/>
  <c r="G305" i="9"/>
  <c r="E305" i="9"/>
  <c r="C305" i="9"/>
  <c r="G304" i="9"/>
  <c r="E304" i="9"/>
  <c r="C304" i="9"/>
  <c r="G303" i="9"/>
  <c r="E303" i="9"/>
  <c r="C303" i="9"/>
  <c r="G302" i="9"/>
  <c r="E302" i="9"/>
  <c r="C302" i="9"/>
  <c r="G301" i="9"/>
  <c r="E301" i="9"/>
  <c r="C301" i="9"/>
  <c r="G300" i="9"/>
  <c r="E300" i="9"/>
  <c r="C300" i="9"/>
  <c r="G299" i="9"/>
  <c r="E299" i="9"/>
  <c r="C299" i="9"/>
  <c r="G298" i="9"/>
  <c r="E298" i="9"/>
  <c r="C298" i="9"/>
  <c r="G297" i="9"/>
  <c r="E297" i="9"/>
  <c r="C297" i="9"/>
  <c r="G296" i="9"/>
  <c r="E296" i="9"/>
  <c r="C296" i="9"/>
  <c r="G295" i="9"/>
  <c r="E295" i="9"/>
  <c r="C295" i="9"/>
  <c r="G294" i="9"/>
  <c r="E294" i="9"/>
  <c r="C294" i="9"/>
  <c r="X293" i="9"/>
  <c r="R293" i="9"/>
  <c r="J293" i="9"/>
  <c r="G292" i="9"/>
  <c r="E292" i="9"/>
  <c r="C292" i="9"/>
  <c r="G291" i="9"/>
  <c r="E291" i="9"/>
  <c r="C291" i="9"/>
  <c r="G290" i="9"/>
  <c r="E290" i="9"/>
  <c r="C290" i="9"/>
  <c r="G289" i="9"/>
  <c r="E289" i="9"/>
  <c r="C289" i="9"/>
  <c r="G288" i="9"/>
  <c r="E288" i="9"/>
  <c r="C288" i="9"/>
  <c r="G287" i="9"/>
  <c r="E287" i="9"/>
  <c r="C287" i="9"/>
  <c r="G286" i="9"/>
  <c r="E286" i="9"/>
  <c r="C286" i="9"/>
  <c r="G285" i="9"/>
  <c r="E285" i="9"/>
  <c r="C285" i="9"/>
  <c r="G284" i="9"/>
  <c r="E284" i="9"/>
  <c r="C284" i="9"/>
  <c r="G283" i="9"/>
  <c r="E283" i="9"/>
  <c r="C283" i="9"/>
  <c r="G282" i="9"/>
  <c r="E282" i="9"/>
  <c r="C282" i="9"/>
  <c r="G281" i="9"/>
  <c r="E281" i="9"/>
  <c r="C281" i="9"/>
  <c r="X280" i="9"/>
  <c r="R280" i="9"/>
  <c r="J280" i="9"/>
  <c r="G279" i="9"/>
  <c r="E279" i="9"/>
  <c r="C279" i="9"/>
  <c r="G278" i="9"/>
  <c r="E278" i="9"/>
  <c r="C278" i="9"/>
  <c r="G277" i="9"/>
  <c r="E277" i="9"/>
  <c r="C277" i="9"/>
  <c r="G276" i="9"/>
  <c r="E276" i="9"/>
  <c r="C276" i="9"/>
  <c r="G275" i="9"/>
  <c r="E275" i="9"/>
  <c r="C275" i="9"/>
  <c r="G274" i="9"/>
  <c r="E274" i="9"/>
  <c r="C274" i="9"/>
  <c r="G273" i="9"/>
  <c r="E273" i="9"/>
  <c r="C273" i="9"/>
  <c r="G272" i="9"/>
  <c r="E272" i="9"/>
  <c r="C272" i="9"/>
  <c r="G271" i="9"/>
  <c r="E271" i="9"/>
  <c r="C271" i="9"/>
  <c r="G270" i="9"/>
  <c r="E270" i="9"/>
  <c r="C270" i="9"/>
  <c r="G269" i="9"/>
  <c r="E269" i="9"/>
  <c r="C269" i="9"/>
  <c r="G268" i="9"/>
  <c r="E268" i="9"/>
  <c r="C268" i="9"/>
  <c r="X267" i="9"/>
  <c r="R267" i="9"/>
  <c r="J267" i="9"/>
  <c r="G266" i="9"/>
  <c r="E266" i="9"/>
  <c r="C266" i="9"/>
  <c r="G265" i="9"/>
  <c r="E265" i="9"/>
  <c r="C265" i="9"/>
  <c r="G264" i="9"/>
  <c r="E264" i="9"/>
  <c r="C264" i="9"/>
  <c r="G263" i="9"/>
  <c r="E263" i="9"/>
  <c r="C263" i="9"/>
  <c r="G262" i="9"/>
  <c r="E262" i="9"/>
  <c r="C262" i="9"/>
  <c r="G261" i="9"/>
  <c r="E261" i="9"/>
  <c r="C261" i="9"/>
  <c r="G260" i="9"/>
  <c r="E260" i="9"/>
  <c r="C260" i="9"/>
  <c r="G259" i="9"/>
  <c r="E259" i="9"/>
  <c r="C259" i="9"/>
  <c r="G258" i="9"/>
  <c r="E258" i="9"/>
  <c r="C258" i="9"/>
  <c r="G257" i="9"/>
  <c r="E257" i="9"/>
  <c r="C257" i="9"/>
  <c r="G256" i="9"/>
  <c r="E256" i="9"/>
  <c r="C256" i="9"/>
  <c r="G255" i="9"/>
  <c r="E255" i="9"/>
  <c r="F267" i="9" s="1"/>
  <c r="C255" i="9"/>
  <c r="X254" i="9"/>
  <c r="R254" i="9"/>
  <c r="J254" i="9"/>
  <c r="E253" i="9"/>
  <c r="C253" i="9"/>
  <c r="E252" i="9"/>
  <c r="C252" i="9"/>
  <c r="E251" i="9"/>
  <c r="C251" i="9"/>
  <c r="E250" i="9"/>
  <c r="C250" i="9"/>
  <c r="E249" i="9"/>
  <c r="C249" i="9"/>
  <c r="E248" i="9"/>
  <c r="C248" i="9"/>
  <c r="E247" i="9"/>
  <c r="C247" i="9"/>
  <c r="E246" i="9"/>
  <c r="C246" i="9"/>
  <c r="E245" i="9"/>
  <c r="C245" i="9"/>
  <c r="E244" i="9"/>
  <c r="C244" i="9"/>
  <c r="E243" i="9"/>
  <c r="C243" i="9"/>
  <c r="E242" i="9"/>
  <c r="C242" i="9"/>
  <c r="X241" i="9"/>
  <c r="R241" i="9"/>
  <c r="J241" i="9"/>
  <c r="G240" i="9"/>
  <c r="E240" i="9"/>
  <c r="C240" i="9"/>
  <c r="G239" i="9"/>
  <c r="E239" i="9"/>
  <c r="C239" i="9"/>
  <c r="G238" i="9"/>
  <c r="E238" i="9"/>
  <c r="C238" i="9"/>
  <c r="G237" i="9"/>
  <c r="E237" i="9"/>
  <c r="C237" i="9"/>
  <c r="G236" i="9"/>
  <c r="E236" i="9"/>
  <c r="C236" i="9"/>
  <c r="G235" i="9"/>
  <c r="E235" i="9"/>
  <c r="C235" i="9"/>
  <c r="G234" i="9"/>
  <c r="E234" i="9"/>
  <c r="C234" i="9"/>
  <c r="G233" i="9"/>
  <c r="E233" i="9"/>
  <c r="C233" i="9"/>
  <c r="G232" i="9"/>
  <c r="E232" i="9"/>
  <c r="C232" i="9"/>
  <c r="G231" i="9"/>
  <c r="E231" i="9"/>
  <c r="C231" i="9"/>
  <c r="G230" i="9"/>
  <c r="E230" i="9"/>
  <c r="C230" i="9"/>
  <c r="G229" i="9"/>
  <c r="F241" i="9"/>
  <c r="E229" i="9"/>
  <c r="C229" i="9"/>
  <c r="X228" i="9"/>
  <c r="R228" i="9"/>
  <c r="J228" i="9"/>
  <c r="G227" i="9"/>
  <c r="E227" i="9"/>
  <c r="C227" i="9"/>
  <c r="G226" i="9"/>
  <c r="C226" i="9"/>
  <c r="G225" i="9"/>
  <c r="E225" i="9"/>
  <c r="C225" i="9"/>
  <c r="G224" i="9"/>
  <c r="E224" i="9"/>
  <c r="C224" i="9"/>
  <c r="G223" i="9"/>
  <c r="E223" i="9"/>
  <c r="C223" i="9"/>
  <c r="G222" i="9"/>
  <c r="E222" i="9"/>
  <c r="C222" i="9"/>
  <c r="G221" i="9"/>
  <c r="E221" i="9"/>
  <c r="C221" i="9"/>
  <c r="G220" i="9"/>
  <c r="E220" i="9"/>
  <c r="C220" i="9"/>
  <c r="G219" i="9"/>
  <c r="E219" i="9"/>
  <c r="C219" i="9"/>
  <c r="G218" i="9"/>
  <c r="E218" i="9"/>
  <c r="C218" i="9"/>
  <c r="G217" i="9"/>
  <c r="E217" i="9"/>
  <c r="C217" i="9"/>
  <c r="G216" i="9"/>
  <c r="E216" i="9"/>
  <c r="C216" i="9"/>
  <c r="X215" i="9"/>
  <c r="R215" i="9"/>
  <c r="H215" i="9"/>
  <c r="D215" i="9"/>
  <c r="G214" i="9"/>
  <c r="G213" i="9"/>
  <c r="E213" i="9"/>
  <c r="G212" i="9"/>
  <c r="E212" i="9"/>
  <c r="G211" i="9"/>
  <c r="E211" i="9"/>
  <c r="C211" i="9"/>
  <c r="G210" i="9"/>
  <c r="E210" i="9"/>
  <c r="C210" i="9"/>
  <c r="G209" i="9"/>
  <c r="E209" i="9"/>
  <c r="C209" i="9"/>
  <c r="G208" i="9"/>
  <c r="E208" i="9"/>
  <c r="C208" i="9"/>
  <c r="G207" i="9"/>
  <c r="E207" i="9"/>
  <c r="G206" i="9"/>
  <c r="E206" i="9"/>
  <c r="G205" i="9"/>
  <c r="E205" i="9"/>
  <c r="G204" i="9"/>
  <c r="E204" i="9"/>
  <c r="G203" i="9"/>
  <c r="E203" i="9"/>
  <c r="X202" i="9"/>
  <c r="R202" i="9"/>
  <c r="J202" i="9"/>
  <c r="H202" i="9"/>
  <c r="F202" i="9"/>
  <c r="G201" i="9"/>
  <c r="E201" i="9"/>
  <c r="C201" i="9"/>
  <c r="G200" i="9"/>
  <c r="E200" i="9"/>
  <c r="C200" i="9"/>
  <c r="G199" i="9"/>
  <c r="E199" i="9"/>
  <c r="C199" i="9"/>
  <c r="G198" i="9"/>
  <c r="E198" i="9"/>
  <c r="C198" i="9"/>
  <c r="G197" i="9"/>
  <c r="E197" i="9"/>
  <c r="C197" i="9"/>
  <c r="G196" i="9"/>
  <c r="E196" i="9"/>
  <c r="C196" i="9"/>
  <c r="G195" i="9"/>
  <c r="E195" i="9"/>
  <c r="C195" i="9"/>
  <c r="G194" i="9"/>
  <c r="E194" i="9"/>
  <c r="C194" i="9"/>
  <c r="G193" i="9"/>
  <c r="E193" i="9"/>
  <c r="C193" i="9"/>
  <c r="G192" i="9"/>
  <c r="E192" i="9"/>
  <c r="C192" i="9"/>
  <c r="G191" i="9"/>
  <c r="E191" i="9"/>
  <c r="C191" i="9"/>
  <c r="G190" i="9"/>
  <c r="E190" i="9"/>
  <c r="C190" i="9"/>
  <c r="X189" i="9"/>
  <c r="R189" i="9"/>
  <c r="J189" i="9"/>
  <c r="F189" i="9"/>
  <c r="E188" i="9"/>
  <c r="C188" i="9"/>
  <c r="E187" i="9"/>
  <c r="C187" i="9"/>
  <c r="E186" i="9"/>
  <c r="C186" i="9"/>
  <c r="G185" i="9"/>
  <c r="E185" i="9"/>
  <c r="C185" i="9"/>
  <c r="G184" i="9"/>
  <c r="E184" i="9"/>
  <c r="C184" i="9"/>
  <c r="E183" i="9"/>
  <c r="C183" i="9"/>
  <c r="G182" i="9"/>
  <c r="H189" i="9" s="1"/>
  <c r="E182" i="9"/>
  <c r="C182" i="9"/>
  <c r="G181" i="9"/>
  <c r="E181" i="9"/>
  <c r="C181" i="9"/>
  <c r="G180" i="9"/>
  <c r="E180" i="9"/>
  <c r="C180" i="9"/>
  <c r="G179" i="9"/>
  <c r="E179" i="9"/>
  <c r="C179" i="9"/>
  <c r="G178" i="9"/>
  <c r="E178" i="9"/>
  <c r="C178" i="9"/>
  <c r="G177" i="9"/>
  <c r="E177" i="9"/>
  <c r="C177" i="9"/>
  <c r="X176" i="9"/>
  <c r="R176" i="9"/>
  <c r="J176" i="9"/>
  <c r="G175" i="9"/>
  <c r="E175" i="9"/>
  <c r="C175" i="9"/>
  <c r="G174" i="9"/>
  <c r="E174" i="9"/>
  <c r="C174" i="9"/>
  <c r="G173" i="9"/>
  <c r="E173" i="9"/>
  <c r="C173" i="9"/>
  <c r="G172" i="9"/>
  <c r="E172" i="9"/>
  <c r="C172" i="9"/>
  <c r="G171" i="9"/>
  <c r="E171" i="9"/>
  <c r="C171" i="9"/>
  <c r="G170" i="9"/>
  <c r="E170" i="9"/>
  <c r="C170" i="9"/>
  <c r="G169" i="9"/>
  <c r="E169" i="9"/>
  <c r="C169" i="9"/>
  <c r="G168" i="9"/>
  <c r="E168" i="9"/>
  <c r="C168" i="9"/>
  <c r="G167" i="9"/>
  <c r="E167" i="9"/>
  <c r="C167" i="9"/>
  <c r="G166" i="9"/>
  <c r="E166" i="9"/>
  <c r="C166" i="9"/>
  <c r="G165" i="9"/>
  <c r="E165" i="9"/>
  <c r="C165" i="9"/>
  <c r="G164" i="9"/>
  <c r="E164" i="9"/>
  <c r="C164" i="9"/>
  <c r="X163" i="9"/>
  <c r="R163" i="9"/>
  <c r="J163" i="9"/>
  <c r="G162" i="9"/>
  <c r="E162" i="9"/>
  <c r="C162" i="9"/>
  <c r="G161" i="9"/>
  <c r="E161" i="9"/>
  <c r="C161" i="9"/>
  <c r="G160" i="9"/>
  <c r="E160" i="9"/>
  <c r="C160" i="9"/>
  <c r="G159" i="9"/>
  <c r="E159" i="9"/>
  <c r="C159" i="9"/>
  <c r="G158" i="9"/>
  <c r="E158" i="9"/>
  <c r="C158" i="9"/>
  <c r="G157" i="9"/>
  <c r="E157" i="9"/>
  <c r="C157" i="9"/>
  <c r="G156" i="9"/>
  <c r="E156" i="9"/>
  <c r="C156" i="9"/>
  <c r="G155" i="9"/>
  <c r="E155" i="9"/>
  <c r="C155" i="9"/>
  <c r="G154" i="9"/>
  <c r="E154" i="9"/>
  <c r="C154" i="9"/>
  <c r="G153" i="9"/>
  <c r="E153" i="9"/>
  <c r="C153" i="9"/>
  <c r="G152" i="9"/>
  <c r="E152" i="9"/>
  <c r="C152" i="9"/>
  <c r="G151" i="9"/>
  <c r="E151" i="9"/>
  <c r="C151" i="9"/>
  <c r="X150" i="9"/>
  <c r="R150" i="9"/>
  <c r="J150" i="9"/>
  <c r="E149" i="9"/>
  <c r="C149" i="9"/>
  <c r="E148" i="9"/>
  <c r="C148" i="9"/>
  <c r="E147" i="9"/>
  <c r="C147" i="9"/>
  <c r="E146" i="9"/>
  <c r="C146" i="9"/>
  <c r="E145" i="9"/>
  <c r="C145" i="9"/>
  <c r="E144" i="9"/>
  <c r="C144" i="9"/>
  <c r="E143" i="9"/>
  <c r="C143" i="9"/>
  <c r="E142" i="9"/>
  <c r="C142" i="9"/>
  <c r="E141" i="9"/>
  <c r="C141" i="9"/>
  <c r="E140" i="9"/>
  <c r="C140" i="9"/>
  <c r="E139" i="9"/>
  <c r="C139" i="9"/>
  <c r="E138" i="9"/>
  <c r="C138" i="9"/>
  <c r="X137" i="9"/>
  <c r="R137" i="9"/>
  <c r="J137" i="9"/>
  <c r="G136" i="9"/>
  <c r="E136" i="9"/>
  <c r="C136" i="9"/>
  <c r="G135" i="9"/>
  <c r="C135" i="9"/>
  <c r="G134" i="9"/>
  <c r="E134" i="9"/>
  <c r="C134" i="9"/>
  <c r="G133" i="9"/>
  <c r="E133" i="9"/>
  <c r="C133" i="9"/>
  <c r="G132" i="9"/>
  <c r="E132" i="9"/>
  <c r="C132" i="9"/>
  <c r="G131" i="9"/>
  <c r="E131" i="9"/>
  <c r="C131" i="9"/>
  <c r="G130" i="9"/>
  <c r="E130" i="9"/>
  <c r="C130" i="9"/>
  <c r="G129" i="9"/>
  <c r="E129" i="9"/>
  <c r="C129" i="9"/>
  <c r="G128" i="9"/>
  <c r="E128" i="9"/>
  <c r="C128" i="9"/>
  <c r="G127" i="9"/>
  <c r="E127" i="9"/>
  <c r="C127" i="9"/>
  <c r="G126" i="9"/>
  <c r="E126" i="9"/>
  <c r="C126" i="9"/>
  <c r="G125" i="9"/>
  <c r="E125" i="9"/>
  <c r="C125" i="9"/>
  <c r="X124" i="9"/>
  <c r="R124" i="9"/>
  <c r="J124" i="9"/>
  <c r="G123" i="9"/>
  <c r="E123" i="9"/>
  <c r="C123" i="9"/>
  <c r="G122" i="9"/>
  <c r="E122" i="9"/>
  <c r="C122" i="9"/>
  <c r="G121" i="9"/>
  <c r="E121" i="9"/>
  <c r="C121" i="9"/>
  <c r="G120" i="9"/>
  <c r="E120" i="9"/>
  <c r="C120" i="9"/>
  <c r="G119" i="9"/>
  <c r="E119" i="9"/>
  <c r="C119" i="9"/>
  <c r="G118" i="9"/>
  <c r="E118" i="9"/>
  <c r="C118" i="9"/>
  <c r="G117" i="9"/>
  <c r="E117" i="9"/>
  <c r="C117" i="9"/>
  <c r="G116" i="9"/>
  <c r="E116" i="9"/>
  <c r="C116" i="9"/>
  <c r="G115" i="9"/>
  <c r="E115" i="9"/>
  <c r="C115" i="9"/>
  <c r="G114" i="9"/>
  <c r="E114" i="9"/>
  <c r="C114" i="9"/>
  <c r="G113" i="9"/>
  <c r="E113" i="9"/>
  <c r="C113" i="9"/>
  <c r="G112" i="9"/>
  <c r="E112" i="9"/>
  <c r="C112" i="9"/>
  <c r="X111" i="9"/>
  <c r="T111" i="9"/>
  <c r="R111" i="9"/>
  <c r="J111" i="9"/>
  <c r="G110" i="9"/>
  <c r="E110" i="9"/>
  <c r="C110" i="9"/>
  <c r="G109" i="9"/>
  <c r="E109" i="9"/>
  <c r="C109" i="9"/>
  <c r="G108" i="9"/>
  <c r="E108" i="9"/>
  <c r="C108" i="9"/>
  <c r="G107" i="9"/>
  <c r="E107" i="9"/>
  <c r="C107" i="9"/>
  <c r="G106" i="9"/>
  <c r="E106" i="9"/>
  <c r="G105" i="9"/>
  <c r="E105" i="9"/>
  <c r="G104" i="9"/>
  <c r="E104" i="9"/>
  <c r="C104" i="9"/>
  <c r="G103" i="9"/>
  <c r="E103" i="9"/>
  <c r="C103" i="9"/>
  <c r="G102" i="9"/>
  <c r="E102" i="9"/>
  <c r="C102" i="9"/>
  <c r="G101" i="9"/>
  <c r="E101" i="9"/>
  <c r="C101" i="9"/>
  <c r="G100" i="9"/>
  <c r="E100" i="9"/>
  <c r="C100" i="9"/>
  <c r="G99" i="9"/>
  <c r="E99" i="9"/>
  <c r="C99" i="9"/>
  <c r="X98" i="9"/>
  <c r="R98" i="9"/>
  <c r="J98" i="9"/>
  <c r="H98" i="9"/>
  <c r="F98" i="9"/>
  <c r="D98" i="9"/>
  <c r="C98" i="9"/>
  <c r="G97" i="9"/>
  <c r="E97" i="9"/>
  <c r="C97" i="9"/>
  <c r="C370" i="9" s="1"/>
  <c r="G96" i="9"/>
  <c r="E96" i="9"/>
  <c r="C96" i="9"/>
  <c r="G95" i="9"/>
  <c r="E95" i="9"/>
  <c r="C95" i="9"/>
  <c r="G94" i="9"/>
  <c r="E94" i="9"/>
  <c r="C94" i="9"/>
  <c r="G93" i="9"/>
  <c r="E93" i="9"/>
  <c r="C93" i="9"/>
  <c r="C366" i="9" s="1"/>
  <c r="G92" i="9"/>
  <c r="E92" i="9"/>
  <c r="C92" i="9"/>
  <c r="G91" i="9"/>
  <c r="E91" i="9"/>
  <c r="C91" i="9"/>
  <c r="G90" i="9"/>
  <c r="E90" i="9"/>
  <c r="C90" i="9"/>
  <c r="G89" i="9"/>
  <c r="E89" i="9"/>
  <c r="C89" i="9"/>
  <c r="C362" i="9" s="1"/>
  <c r="G88" i="9"/>
  <c r="E88" i="9"/>
  <c r="C88" i="9"/>
  <c r="G87" i="9"/>
  <c r="E87" i="9"/>
  <c r="C87" i="9"/>
  <c r="E86" i="9"/>
  <c r="C86" i="9"/>
  <c r="C359" i="9" s="1"/>
  <c r="X85" i="9"/>
  <c r="T85" i="9"/>
  <c r="R85" i="9"/>
  <c r="J85" i="9"/>
  <c r="D85" i="9"/>
  <c r="C85" i="9"/>
  <c r="G84" i="9"/>
  <c r="E84" i="9"/>
  <c r="G83" i="9"/>
  <c r="E83" i="9"/>
  <c r="G82" i="9"/>
  <c r="E82" i="9"/>
  <c r="G81" i="9"/>
  <c r="E81" i="9"/>
  <c r="G80" i="9"/>
  <c r="E80" i="9"/>
  <c r="G79" i="9"/>
  <c r="E79" i="9"/>
  <c r="G78" i="9"/>
  <c r="E78" i="9"/>
  <c r="G77" i="9"/>
  <c r="E77" i="9"/>
  <c r="G76" i="9"/>
  <c r="E76" i="9"/>
  <c r="G75" i="9"/>
  <c r="E75" i="9"/>
  <c r="G74" i="9"/>
  <c r="E74" i="9"/>
  <c r="H85" i="9"/>
  <c r="G73" i="9"/>
  <c r="E73" i="9"/>
  <c r="X72" i="9"/>
  <c r="R72" i="9"/>
  <c r="J72" i="9"/>
  <c r="G71" i="9"/>
  <c r="E71" i="9"/>
  <c r="C71" i="9"/>
  <c r="G70" i="9"/>
  <c r="E70" i="9"/>
  <c r="C70" i="9"/>
  <c r="G69" i="9"/>
  <c r="E69" i="9"/>
  <c r="C69" i="9"/>
  <c r="G68" i="9"/>
  <c r="E68" i="9"/>
  <c r="C68" i="9"/>
  <c r="G67" i="9"/>
  <c r="E67" i="9"/>
  <c r="C67" i="9"/>
  <c r="G66" i="9"/>
  <c r="E66" i="9"/>
  <c r="C66" i="9"/>
  <c r="G65" i="9"/>
  <c r="E65" i="9"/>
  <c r="C65" i="9"/>
  <c r="G64" i="9"/>
  <c r="E64" i="9"/>
  <c r="C64" i="9"/>
  <c r="G63" i="9"/>
  <c r="E63" i="9"/>
  <c r="C63" i="9"/>
  <c r="G62" i="9"/>
  <c r="E62" i="9"/>
  <c r="C62" i="9"/>
  <c r="G61" i="9"/>
  <c r="E61" i="9"/>
  <c r="C61" i="9"/>
  <c r="G60" i="9"/>
  <c r="E60" i="9"/>
  <c r="C60" i="9"/>
  <c r="X59" i="9"/>
  <c r="R59" i="9"/>
  <c r="J59" i="9"/>
  <c r="G58" i="9"/>
  <c r="E58" i="9"/>
  <c r="C58" i="9"/>
  <c r="G57" i="9"/>
  <c r="E57" i="9"/>
  <c r="C57" i="9"/>
  <c r="G56" i="9"/>
  <c r="E56" i="9"/>
  <c r="C56" i="9"/>
  <c r="G55" i="9"/>
  <c r="C55" i="9"/>
  <c r="D55" i="9" s="1"/>
  <c r="G54" i="9"/>
  <c r="E54" i="9"/>
  <c r="C54" i="9"/>
  <c r="D54" i="9" s="1"/>
  <c r="G53" i="9"/>
  <c r="E53" i="9"/>
  <c r="C53" i="9"/>
  <c r="D53" i="9" s="1"/>
  <c r="E52" i="9"/>
  <c r="C52" i="9"/>
  <c r="D52" i="9" s="1"/>
  <c r="G51" i="9"/>
  <c r="E51" i="9"/>
  <c r="C51" i="9"/>
  <c r="D51" i="9" s="1"/>
  <c r="G50" i="9"/>
  <c r="E50" i="9"/>
  <c r="C50" i="9"/>
  <c r="G49" i="9"/>
  <c r="E49" i="9"/>
  <c r="C49" i="9"/>
  <c r="G48" i="9"/>
  <c r="E48" i="9"/>
  <c r="C48" i="9"/>
  <c r="G47" i="9"/>
  <c r="E47" i="9"/>
  <c r="C47" i="9"/>
  <c r="X46" i="9"/>
  <c r="R46" i="9"/>
  <c r="J46" i="9"/>
  <c r="G45" i="9"/>
  <c r="E45" i="9"/>
  <c r="C45" i="9"/>
  <c r="G44" i="9"/>
  <c r="E44" i="9"/>
  <c r="C44" i="9"/>
  <c r="G43" i="9"/>
  <c r="E43" i="9"/>
  <c r="C43" i="9"/>
  <c r="G42" i="9"/>
  <c r="E42" i="9"/>
  <c r="C42" i="9"/>
  <c r="G41" i="9"/>
  <c r="E41" i="9"/>
  <c r="C41" i="9"/>
  <c r="G40" i="9"/>
  <c r="E40" i="9"/>
  <c r="C40" i="9"/>
  <c r="G39" i="9"/>
  <c r="E39" i="9"/>
  <c r="C39" i="9"/>
  <c r="G38" i="9"/>
  <c r="E38" i="9"/>
  <c r="C38" i="9"/>
  <c r="G37" i="9"/>
  <c r="E37" i="9"/>
  <c r="C37" i="9"/>
  <c r="G36" i="9"/>
  <c r="E36" i="9"/>
  <c r="C36" i="9"/>
  <c r="G35" i="9"/>
  <c r="E35" i="9"/>
  <c r="C35" i="9"/>
  <c r="G34" i="9"/>
  <c r="E34" i="9"/>
  <c r="C34" i="9"/>
  <c r="X33" i="9"/>
  <c r="T33" i="9"/>
  <c r="R33" i="9"/>
  <c r="J33" i="9"/>
  <c r="G32" i="9"/>
  <c r="E32" i="9"/>
  <c r="C32" i="9"/>
  <c r="G31" i="9"/>
  <c r="E31" i="9"/>
  <c r="C31" i="9"/>
  <c r="G30" i="9"/>
  <c r="E30" i="9"/>
  <c r="C30" i="9"/>
  <c r="G29" i="9"/>
  <c r="E29" i="9"/>
  <c r="C29" i="9"/>
  <c r="D29" i="9" s="1"/>
  <c r="G28" i="9"/>
  <c r="E28" i="9"/>
  <c r="G27" i="9"/>
  <c r="E27" i="9"/>
  <c r="G26" i="9"/>
  <c r="E26" i="9"/>
  <c r="C26" i="9"/>
  <c r="D26" i="9" s="1"/>
  <c r="G25" i="9"/>
  <c r="E25" i="9"/>
  <c r="C25" i="9"/>
  <c r="D25" i="9" s="1"/>
  <c r="G24" i="9"/>
  <c r="E24" i="9"/>
  <c r="C24" i="9"/>
  <c r="D24" i="9" s="1"/>
  <c r="G23" i="9"/>
  <c r="E23" i="9"/>
  <c r="C23" i="9"/>
  <c r="G22" i="9"/>
  <c r="E22" i="9"/>
  <c r="C22" i="9"/>
  <c r="G21" i="9"/>
  <c r="E21" i="9"/>
  <c r="C21" i="9"/>
  <c r="X20" i="9"/>
  <c r="R20" i="9"/>
  <c r="G19" i="9"/>
  <c r="E19" i="9"/>
  <c r="G18" i="9"/>
  <c r="E18" i="9"/>
  <c r="G17" i="9"/>
  <c r="E17" i="9"/>
  <c r="G16" i="9"/>
  <c r="E16" i="9"/>
  <c r="G15" i="9"/>
  <c r="E15" i="9"/>
  <c r="G14" i="9"/>
  <c r="E14" i="9"/>
  <c r="G13" i="9"/>
  <c r="E13" i="9"/>
  <c r="G12" i="9"/>
  <c r="E12" i="9"/>
  <c r="G11" i="9"/>
  <c r="E11" i="9"/>
  <c r="C11" i="9"/>
  <c r="G10" i="9"/>
  <c r="E10" i="9"/>
  <c r="C10" i="9"/>
  <c r="G9" i="9"/>
  <c r="E9" i="9"/>
  <c r="C9" i="9"/>
  <c r="G8" i="9"/>
  <c r="E8" i="9"/>
  <c r="C8" i="9"/>
  <c r="C361" i="9" l="1"/>
  <c r="C365" i="9"/>
  <c r="C360" i="9"/>
  <c r="C364" i="9"/>
  <c r="C368" i="9"/>
  <c r="C369" i="9"/>
  <c r="C375" i="9"/>
  <c r="C363" i="9"/>
  <c r="C367" i="9"/>
  <c r="J423" i="9"/>
  <c r="V423" i="9"/>
  <c r="E360" i="9"/>
  <c r="E362" i="9"/>
  <c r="E364" i="9"/>
  <c r="E365" i="9"/>
  <c r="E366" i="9"/>
  <c r="E368" i="9"/>
  <c r="E370" i="9"/>
  <c r="E359" i="9"/>
  <c r="E361" i="9"/>
  <c r="E363" i="9"/>
  <c r="E367" i="9"/>
  <c r="E369" i="9"/>
  <c r="S412" i="9"/>
  <c r="S413" i="9"/>
  <c r="S414" i="9"/>
  <c r="S415" i="9"/>
  <c r="S416" i="9"/>
  <c r="E215" i="9"/>
  <c r="Y389" i="9"/>
  <c r="Y392" i="9"/>
  <c r="S393" i="9"/>
  <c r="Y393" i="9"/>
  <c r="S395" i="9"/>
  <c r="D72" i="9"/>
  <c r="C254" i="9"/>
  <c r="E72" i="9"/>
  <c r="C280" i="9"/>
  <c r="G280" i="9"/>
  <c r="E319" i="9"/>
  <c r="I397" i="9"/>
  <c r="L397" i="9"/>
  <c r="N397" i="9"/>
  <c r="P397" i="9"/>
  <c r="R397" i="9"/>
  <c r="S389" i="9"/>
  <c r="U397" i="9"/>
  <c r="W397" i="9"/>
  <c r="Z397" i="9"/>
  <c r="AD397" i="9"/>
  <c r="S386" i="9"/>
  <c r="Y386" i="9"/>
  <c r="S387" i="9"/>
  <c r="S388" i="9"/>
  <c r="S392" i="9"/>
  <c r="K393" i="9"/>
  <c r="G202" i="9"/>
  <c r="D202" i="9"/>
  <c r="S390" i="9"/>
  <c r="Y391" i="9"/>
  <c r="C72" i="9"/>
  <c r="C150" i="9"/>
  <c r="C202" i="9"/>
  <c r="E202" i="9"/>
  <c r="S417" i="9"/>
  <c r="E189" i="9"/>
  <c r="Y394" i="9"/>
  <c r="Y396" i="9"/>
  <c r="G98" i="9"/>
  <c r="G72" i="9"/>
  <c r="F423" i="9"/>
  <c r="E85" i="9"/>
  <c r="F85" i="9"/>
  <c r="C33" i="9"/>
  <c r="E46" i="9"/>
  <c r="F72" i="9"/>
  <c r="H72" i="9"/>
  <c r="D137" i="9"/>
  <c r="H137" i="9"/>
  <c r="E150" i="9"/>
  <c r="C319" i="9"/>
  <c r="H319" i="9"/>
  <c r="S422" i="9"/>
  <c r="G33" i="9"/>
  <c r="F137" i="9"/>
  <c r="D241" i="9"/>
  <c r="E33" i="9"/>
  <c r="C46" i="9"/>
  <c r="G46" i="9"/>
  <c r="F59" i="9"/>
  <c r="D150" i="9"/>
  <c r="G150" i="9"/>
  <c r="E176" i="9"/>
  <c r="C189" i="9"/>
  <c r="C241" i="9"/>
  <c r="E254" i="9"/>
  <c r="E280" i="9"/>
  <c r="C293" i="9"/>
  <c r="G293" i="9"/>
  <c r="D306" i="9"/>
  <c r="H306" i="9"/>
  <c r="D319" i="9"/>
  <c r="F319" i="9"/>
  <c r="C332" i="9"/>
  <c r="G332" i="9"/>
  <c r="D411" i="9"/>
  <c r="D413" i="9"/>
  <c r="D415" i="9"/>
  <c r="D417" i="9"/>
  <c r="D419" i="9"/>
  <c r="D421" i="9"/>
  <c r="S391" i="9"/>
  <c r="S396" i="9"/>
  <c r="P423" i="9"/>
  <c r="K423" i="9" s="1"/>
  <c r="R423" i="9"/>
  <c r="K413" i="9"/>
  <c r="K415" i="9"/>
  <c r="S418" i="9"/>
  <c r="S420" i="9"/>
  <c r="K421" i="9"/>
  <c r="K422" i="9"/>
  <c r="E358" i="9"/>
  <c r="I423" i="9"/>
  <c r="K411" i="9"/>
  <c r="Q423" i="9"/>
  <c r="S411" i="9"/>
  <c r="W423" i="9"/>
  <c r="AD423" i="9"/>
  <c r="K412" i="9"/>
  <c r="K414" i="9"/>
  <c r="S419" i="9"/>
  <c r="K420" i="9"/>
  <c r="S421" i="9"/>
  <c r="G319" i="9"/>
  <c r="E293" i="9"/>
  <c r="D280" i="9"/>
  <c r="H280" i="9"/>
  <c r="C376" i="9"/>
  <c r="D254" i="9"/>
  <c r="F254" i="9"/>
  <c r="E241" i="9"/>
  <c r="G241" i="9"/>
  <c r="H241" i="9"/>
  <c r="F228" i="9"/>
  <c r="C228" i="9"/>
  <c r="G228" i="9"/>
  <c r="F215" i="9"/>
  <c r="G215" i="9"/>
  <c r="G189" i="9"/>
  <c r="E372" i="9"/>
  <c r="C373" i="9"/>
  <c r="G373" i="9"/>
  <c r="E374" i="9"/>
  <c r="G375" i="9"/>
  <c r="E376" i="9"/>
  <c r="C377" i="9"/>
  <c r="G377" i="9"/>
  <c r="C176" i="9"/>
  <c r="G176" i="9"/>
  <c r="Y383" i="9"/>
  <c r="C372" i="9"/>
  <c r="G372" i="9"/>
  <c r="E373" i="9"/>
  <c r="C374" i="9"/>
  <c r="G374" i="9"/>
  <c r="E375" i="9"/>
  <c r="G376" i="9"/>
  <c r="E377" i="9"/>
  <c r="C378" i="9"/>
  <c r="G378" i="9"/>
  <c r="E379" i="9"/>
  <c r="C380" i="9"/>
  <c r="G380" i="9"/>
  <c r="E381" i="9"/>
  <c r="C382" i="9"/>
  <c r="G382" i="9"/>
  <c r="E383" i="9"/>
  <c r="J384" i="9"/>
  <c r="K384" i="9" s="1"/>
  <c r="X384" i="9"/>
  <c r="D176" i="9"/>
  <c r="H176" i="9"/>
  <c r="D163" i="9"/>
  <c r="H163" i="9"/>
  <c r="E378" i="9"/>
  <c r="C379" i="9"/>
  <c r="G379" i="9"/>
  <c r="E380" i="9"/>
  <c r="C381" i="9"/>
  <c r="G381" i="9"/>
  <c r="E382" i="9"/>
  <c r="C383" i="9"/>
  <c r="G383" i="9"/>
  <c r="R384" i="9"/>
  <c r="C137" i="9"/>
  <c r="E137" i="9"/>
  <c r="G137" i="9"/>
  <c r="K372" i="9"/>
  <c r="AD384" i="9"/>
  <c r="S373" i="9"/>
  <c r="K374" i="9"/>
  <c r="Y374" i="9"/>
  <c r="S375" i="9"/>
  <c r="K376" i="9"/>
  <c r="Y376" i="9"/>
  <c r="S377" i="9"/>
  <c r="K378" i="9"/>
  <c r="Y378" i="9"/>
  <c r="S379" i="9"/>
  <c r="K380" i="9"/>
  <c r="Y380" i="9"/>
  <c r="S381" i="9"/>
  <c r="K382" i="9"/>
  <c r="Y382" i="9"/>
  <c r="V384" i="9"/>
  <c r="K373" i="9"/>
  <c r="Y373" i="9"/>
  <c r="S374" i="9"/>
  <c r="K375" i="9"/>
  <c r="Y375" i="9"/>
  <c r="S376" i="9"/>
  <c r="K377" i="9"/>
  <c r="Y377" i="9"/>
  <c r="S378" i="9"/>
  <c r="K379" i="9"/>
  <c r="Y379" i="9"/>
  <c r="S380" i="9"/>
  <c r="K381" i="9"/>
  <c r="Y381" i="9"/>
  <c r="S382" i="9"/>
  <c r="K383" i="9"/>
  <c r="S383" i="9"/>
  <c r="J397" i="9"/>
  <c r="K397" i="9" s="1"/>
  <c r="M397" i="9"/>
  <c r="O397" i="9"/>
  <c r="Q397" i="9"/>
  <c r="T397" i="9"/>
  <c r="V397" i="9"/>
  <c r="X397" i="9"/>
  <c r="Y397" i="9" s="1"/>
  <c r="K386" i="9"/>
  <c r="Y387" i="9"/>
  <c r="K388" i="9"/>
  <c r="Y388" i="9"/>
  <c r="Y390" i="9"/>
  <c r="K394" i="9"/>
  <c r="S394" i="9"/>
  <c r="K395" i="9"/>
  <c r="Y395" i="9"/>
  <c r="K396" i="9"/>
  <c r="E98" i="9"/>
  <c r="G85" i="9"/>
  <c r="Y402" i="9"/>
  <c r="Y404" i="9"/>
  <c r="S405" i="9"/>
  <c r="K406" i="9"/>
  <c r="Y406" i="9"/>
  <c r="S407" i="9"/>
  <c r="K408" i="9"/>
  <c r="Y408" i="9"/>
  <c r="S409" i="9"/>
  <c r="D59" i="9"/>
  <c r="H59" i="9"/>
  <c r="E398" i="9"/>
  <c r="C399" i="9"/>
  <c r="G399" i="9"/>
  <c r="E400" i="9"/>
  <c r="C401" i="9"/>
  <c r="G401" i="9"/>
  <c r="E402" i="9"/>
  <c r="C403" i="9"/>
  <c r="G403" i="9"/>
  <c r="E404" i="9"/>
  <c r="C405" i="9"/>
  <c r="G405" i="9"/>
  <c r="E406" i="9"/>
  <c r="C407" i="9"/>
  <c r="G407" i="9"/>
  <c r="E408" i="9"/>
  <c r="C409" i="9"/>
  <c r="G409" i="9"/>
  <c r="D46" i="9"/>
  <c r="F46" i="9"/>
  <c r="H46" i="9"/>
  <c r="Y401" i="9"/>
  <c r="C398" i="9"/>
  <c r="G398" i="9"/>
  <c r="E399" i="9"/>
  <c r="C400" i="9"/>
  <c r="G400" i="9"/>
  <c r="E401" i="9"/>
  <c r="C402" i="9"/>
  <c r="G402" i="9"/>
  <c r="E403" i="9"/>
  <c r="C404" i="9"/>
  <c r="G404" i="9"/>
  <c r="E405" i="9"/>
  <c r="C406" i="9"/>
  <c r="G406" i="9"/>
  <c r="E407" i="9"/>
  <c r="C408" i="9"/>
  <c r="G408" i="9"/>
  <c r="E409" i="9"/>
  <c r="D33" i="9"/>
  <c r="F33" i="9"/>
  <c r="H33" i="9"/>
  <c r="J410" i="9"/>
  <c r="Q410" i="9"/>
  <c r="V410" i="9"/>
  <c r="X410" i="9"/>
  <c r="K399" i="9"/>
  <c r="Y399" i="9"/>
  <c r="S400" i="9"/>
  <c r="K402" i="9"/>
  <c r="Y403" i="9"/>
  <c r="S404" i="9"/>
  <c r="W410" i="9"/>
  <c r="AD410" i="9"/>
  <c r="Y400" i="9"/>
  <c r="Y405" i="9"/>
  <c r="Y407" i="9"/>
  <c r="Y409" i="9"/>
  <c r="S401" i="9"/>
  <c r="S402" i="9"/>
  <c r="S403" i="9"/>
  <c r="I410" i="9"/>
  <c r="P410" i="9"/>
  <c r="R410" i="9"/>
  <c r="S399" i="9"/>
  <c r="K400" i="9"/>
  <c r="K401" i="9"/>
  <c r="S406" i="9"/>
  <c r="K407" i="9"/>
  <c r="S408" i="9"/>
  <c r="K409" i="9"/>
  <c r="F163" i="9"/>
  <c r="F176" i="9"/>
  <c r="D189" i="9"/>
  <c r="C385" i="9"/>
  <c r="E385" i="9"/>
  <c r="G385" i="9"/>
  <c r="G359" i="9"/>
  <c r="C386" i="9"/>
  <c r="E386" i="9"/>
  <c r="G386" i="9"/>
  <c r="G360" i="9"/>
  <c r="C387" i="9"/>
  <c r="E387" i="9"/>
  <c r="G387" i="9"/>
  <c r="G361" i="9"/>
  <c r="D388" i="9"/>
  <c r="F388" i="9"/>
  <c r="C389" i="9"/>
  <c r="E389" i="9"/>
  <c r="G389" i="9"/>
  <c r="G363" i="9"/>
  <c r="D390" i="9"/>
  <c r="F390" i="9"/>
  <c r="C391" i="9"/>
  <c r="E391" i="9"/>
  <c r="G391" i="9"/>
  <c r="G365" i="9"/>
  <c r="C392" i="9"/>
  <c r="E392" i="9"/>
  <c r="G392" i="9"/>
  <c r="G366" i="9"/>
  <c r="C393" i="9"/>
  <c r="E393" i="9"/>
  <c r="G393" i="9"/>
  <c r="G367" i="9"/>
  <c r="C394" i="9"/>
  <c r="E394" i="9"/>
  <c r="G394" i="9"/>
  <c r="G368" i="9"/>
  <c r="C395" i="9"/>
  <c r="E395" i="9"/>
  <c r="G395" i="9"/>
  <c r="G369" i="9"/>
  <c r="C396" i="9"/>
  <c r="E396" i="9"/>
  <c r="G396" i="9"/>
  <c r="G370" i="9"/>
  <c r="C111" i="9"/>
  <c r="E111" i="9"/>
  <c r="G111" i="9"/>
  <c r="C124" i="9"/>
  <c r="E124" i="9"/>
  <c r="G124" i="9"/>
  <c r="F150" i="9"/>
  <c r="H150" i="9"/>
  <c r="C163" i="9"/>
  <c r="E163" i="9"/>
  <c r="G163" i="9"/>
  <c r="E228" i="9"/>
  <c r="C20" i="9"/>
  <c r="E20" i="9"/>
  <c r="G20" i="9"/>
  <c r="C59" i="9"/>
  <c r="E59" i="9"/>
  <c r="G59" i="9"/>
  <c r="D399" i="9"/>
  <c r="F399" i="9"/>
  <c r="H399" i="9"/>
  <c r="D400" i="9"/>
  <c r="F400" i="9"/>
  <c r="H400" i="9"/>
  <c r="D401" i="9"/>
  <c r="F401" i="9"/>
  <c r="H401" i="9"/>
  <c r="D402" i="9"/>
  <c r="F402" i="9"/>
  <c r="H402" i="9"/>
  <c r="D403" i="9"/>
  <c r="F403" i="9"/>
  <c r="H403" i="9"/>
  <c r="D404" i="9"/>
  <c r="F404" i="9"/>
  <c r="H404" i="9"/>
  <c r="D405" i="9"/>
  <c r="F405" i="9"/>
  <c r="H405" i="9"/>
  <c r="D406" i="9"/>
  <c r="F406" i="9"/>
  <c r="H406" i="9"/>
  <c r="D407" i="9"/>
  <c r="F407" i="9"/>
  <c r="H407" i="9"/>
  <c r="D408" i="9"/>
  <c r="F408" i="9"/>
  <c r="H408" i="9"/>
  <c r="D409" i="9"/>
  <c r="F409" i="9"/>
  <c r="H409" i="9"/>
  <c r="H385" i="9"/>
  <c r="H386" i="9"/>
  <c r="C388" i="9"/>
  <c r="E388" i="9"/>
  <c r="G388" i="9"/>
  <c r="G362" i="9"/>
  <c r="C390" i="9"/>
  <c r="E390" i="9"/>
  <c r="G390" i="9"/>
  <c r="G364" i="9"/>
  <c r="H391" i="9"/>
  <c r="H392" i="9"/>
  <c r="H393" i="9"/>
  <c r="H394" i="9"/>
  <c r="H395" i="9"/>
  <c r="H396" i="9"/>
  <c r="H111" i="9"/>
  <c r="D373" i="9"/>
  <c r="F373" i="9"/>
  <c r="H373" i="9"/>
  <c r="D374" i="9"/>
  <c r="F374" i="9"/>
  <c r="D375" i="9"/>
  <c r="F375" i="9"/>
  <c r="D376" i="9"/>
  <c r="F376" i="9"/>
  <c r="D377" i="9"/>
  <c r="F377" i="9"/>
  <c r="D378" i="9"/>
  <c r="F378" i="9"/>
  <c r="H378" i="9"/>
  <c r="D379" i="9"/>
  <c r="F379" i="9"/>
  <c r="H379" i="9"/>
  <c r="D380" i="9"/>
  <c r="F380" i="9"/>
  <c r="H380" i="9"/>
  <c r="D381" i="9"/>
  <c r="F381" i="9"/>
  <c r="H381" i="9"/>
  <c r="D382" i="9"/>
  <c r="F382" i="9"/>
  <c r="H382" i="9"/>
  <c r="D383" i="9"/>
  <c r="F383" i="9"/>
  <c r="H383" i="9"/>
  <c r="D228" i="9"/>
  <c r="H228" i="9"/>
  <c r="D267" i="9"/>
  <c r="H267" i="9"/>
  <c r="F280" i="9"/>
  <c r="F306" i="9"/>
  <c r="F332" i="9"/>
  <c r="C267" i="9"/>
  <c r="E267" i="9"/>
  <c r="G267" i="9"/>
  <c r="C306" i="9"/>
  <c r="E306" i="9"/>
  <c r="G306" i="9"/>
  <c r="E332" i="9"/>
  <c r="G411" i="9"/>
  <c r="G345" i="9"/>
  <c r="G413" i="9"/>
  <c r="H413" i="9"/>
  <c r="G415" i="9"/>
  <c r="H415" i="9"/>
  <c r="G417" i="9"/>
  <c r="H417" i="9"/>
  <c r="G419" i="9"/>
  <c r="H419" i="9"/>
  <c r="G421" i="9"/>
  <c r="H421" i="9"/>
  <c r="G358" i="9"/>
  <c r="H358" i="9"/>
  <c r="D293" i="9"/>
  <c r="F293" i="9"/>
  <c r="H293" i="9"/>
  <c r="D332" i="9"/>
  <c r="H332" i="9"/>
  <c r="C412" i="9"/>
  <c r="C423" i="9" s="1"/>
  <c r="D412" i="9"/>
  <c r="C414" i="9"/>
  <c r="D414" i="9"/>
  <c r="C416" i="9"/>
  <c r="D416" i="9"/>
  <c r="C418" i="9"/>
  <c r="D418" i="9"/>
  <c r="C420" i="9"/>
  <c r="D420" i="9"/>
  <c r="C422" i="9"/>
  <c r="D422" i="9"/>
  <c r="C358" i="9"/>
  <c r="D358" i="9"/>
  <c r="E423" i="9"/>
  <c r="C345" i="9"/>
  <c r="E345" i="9"/>
  <c r="S372" i="9"/>
  <c r="Y372" i="9"/>
  <c r="K387" i="9"/>
  <c r="K385" i="9"/>
  <c r="S385" i="9"/>
  <c r="Y385" i="9"/>
  <c r="S423" i="9"/>
  <c r="K398" i="9"/>
  <c r="S398" i="9"/>
  <c r="Y398" i="9"/>
  <c r="E371" i="9" l="1"/>
  <c r="G371" i="9"/>
  <c r="S397" i="9"/>
  <c r="D423" i="9"/>
  <c r="G423" i="9"/>
  <c r="D345" i="9"/>
  <c r="S384" i="9"/>
  <c r="Y384" i="9"/>
  <c r="E384" i="9"/>
  <c r="C384" i="9"/>
  <c r="G384" i="9"/>
  <c r="H368" i="9"/>
  <c r="H370" i="9"/>
  <c r="H366" i="9"/>
  <c r="C410" i="9"/>
  <c r="E410" i="9"/>
  <c r="Y410" i="9"/>
  <c r="K410" i="9"/>
  <c r="S410" i="9"/>
  <c r="G410" i="9"/>
  <c r="C371" i="9"/>
  <c r="F394" i="9"/>
  <c r="F368" i="9"/>
  <c r="H367" i="9"/>
  <c r="F393" i="9"/>
  <c r="F367" i="9"/>
  <c r="F392" i="9"/>
  <c r="F366" i="9"/>
  <c r="F391" i="9"/>
  <c r="F365" i="9"/>
  <c r="F389" i="9"/>
  <c r="F363" i="9"/>
  <c r="F361" i="9"/>
  <c r="F387" i="9"/>
  <c r="F360" i="9"/>
  <c r="F386" i="9"/>
  <c r="H397" i="9"/>
  <c r="F385" i="9"/>
  <c r="F111" i="9"/>
  <c r="F398" i="9"/>
  <c r="F410" i="9" s="1"/>
  <c r="F20" i="9"/>
  <c r="F364" i="9"/>
  <c r="D364" i="9"/>
  <c r="F362" i="9"/>
  <c r="D362" i="9"/>
  <c r="C397" i="9"/>
  <c r="H411" i="9"/>
  <c r="H423" i="9" s="1"/>
  <c r="H345" i="9"/>
  <c r="H376" i="9"/>
  <c r="H363" i="9"/>
  <c r="H374" i="9"/>
  <c r="H361" i="9"/>
  <c r="H372" i="9"/>
  <c r="H124" i="9"/>
  <c r="D372" i="9"/>
  <c r="D384" i="9" s="1"/>
  <c r="D124" i="9"/>
  <c r="F396" i="9"/>
  <c r="F370" i="9"/>
  <c r="H369" i="9"/>
  <c r="F395" i="9"/>
  <c r="F369" i="9"/>
  <c r="H365" i="9"/>
  <c r="H377" i="9"/>
  <c r="H364" i="9"/>
  <c r="H375" i="9"/>
  <c r="H362" i="9"/>
  <c r="F372" i="9"/>
  <c r="F384" i="9" s="1"/>
  <c r="F124" i="9"/>
  <c r="D396" i="9"/>
  <c r="D370" i="9"/>
  <c r="D395" i="9"/>
  <c r="D369" i="9"/>
  <c r="D394" i="9"/>
  <c r="D368" i="9"/>
  <c r="D393" i="9"/>
  <c r="D367" i="9"/>
  <c r="D392" i="9"/>
  <c r="D366" i="9"/>
  <c r="D391" i="9"/>
  <c r="D365" i="9"/>
  <c r="D389" i="9"/>
  <c r="D363" i="9"/>
  <c r="D361" i="9"/>
  <c r="D387" i="9"/>
  <c r="H360" i="9"/>
  <c r="D360" i="9"/>
  <c r="D386" i="9"/>
  <c r="H359" i="9"/>
  <c r="D385" i="9"/>
  <c r="D111" i="9"/>
  <c r="H398" i="9"/>
  <c r="H410" i="9" s="1"/>
  <c r="H20" i="9"/>
  <c r="D398" i="9"/>
  <c r="D410" i="9" s="1"/>
  <c r="D20" i="9"/>
  <c r="G397" i="9"/>
  <c r="E397" i="9"/>
  <c r="H371" i="9" l="1"/>
  <c r="D371" i="9"/>
  <c r="F371" i="9"/>
  <c r="D397" i="9"/>
  <c r="H384" i="9"/>
  <c r="F397" i="9"/>
  <c r="B31" i="15" l="1"/>
  <c r="F31" i="15" s="1"/>
  <c r="C11" i="15"/>
  <c r="B35" i="15" s="1"/>
  <c r="F35" i="15" s="1"/>
  <c r="E7" i="15"/>
  <c r="E11" i="15" s="1"/>
  <c r="B7" i="15" l="1"/>
  <c r="B19" i="15" s="1"/>
  <c r="B23" i="15" s="1"/>
  <c r="L31" i="15"/>
  <c r="L35" i="15" s="1"/>
  <c r="B11" i="15"/>
  <c r="C19" i="15"/>
  <c r="C23" i="15" s="1"/>
  <c r="C18" i="15"/>
  <c r="B6" i="15"/>
  <c r="B10" i="15" s="1"/>
  <c r="E10" i="15"/>
  <c r="E8" i="15" s="1"/>
  <c r="C6" i="15"/>
  <c r="B30" i="15" s="1"/>
  <c r="F30" i="15" s="1"/>
  <c r="C20" i="15" l="1"/>
  <c r="B18" i="15"/>
  <c r="B22" i="15" s="1"/>
  <c r="C10" i="15"/>
  <c r="B34" i="15" s="1"/>
  <c r="F34" i="15" s="1"/>
  <c r="C8" i="15"/>
  <c r="B32" i="15" s="1"/>
  <c r="F32" i="15" s="1"/>
  <c r="C22" i="15"/>
  <c r="B8" i="15"/>
  <c r="B20" i="15" l="1"/>
  <c r="L30" i="15"/>
  <c r="L34" i="15" s="1"/>
  <c r="L32" i="15" l="1"/>
</calcChain>
</file>

<file path=xl/sharedStrings.xml><?xml version="1.0" encoding="utf-8"?>
<sst xmlns="http://schemas.openxmlformats.org/spreadsheetml/2006/main" count="1632" uniqueCount="183">
  <si>
    <t xml:space="preserve">Назва установи </t>
  </si>
  <si>
    <t>Період</t>
  </si>
  <si>
    <t>Теплова енергія, тис. Гкал</t>
  </si>
  <si>
    <t>Діючий тариф, грн. за 1 Гкал</t>
  </si>
  <si>
    <t>РАЗОМ</t>
  </si>
  <si>
    <t>Електрична енергія, тис. кВт.год</t>
  </si>
  <si>
    <t>Діючий тариф, грн. за 1 кВт.год</t>
  </si>
  <si>
    <t>Водопостачання та водовідведення, тис. куб. м</t>
  </si>
  <si>
    <t>Київенерго</t>
  </si>
  <si>
    <t>Єврореконстр</t>
  </si>
  <si>
    <t>Освіта</t>
  </si>
  <si>
    <t>Дитяча художня школа№2</t>
  </si>
  <si>
    <t>січень</t>
  </si>
  <si>
    <t>Кир.Дир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</si>
  <si>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</si>
  <si>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</si>
  <si>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</si>
  <si>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</si>
  <si>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</si>
  <si>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</si>
  <si>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</si>
  <si>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</si>
  <si>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</si>
  <si>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</si>
  <si>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</si>
  <si>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</si>
  <si>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Дитяча школа мистецтв№6</t>
  </si>
  <si>
    <t>Дитяча музична школа №13</t>
  </si>
  <si>
    <t>Дитяча музична школа №16</t>
  </si>
  <si>
    <t>Дитяча музична школа №20</t>
  </si>
  <si>
    <t>Школа джазу та естрадних мистецтв</t>
  </si>
  <si>
    <t>бібліотека ім.Тичини</t>
  </si>
  <si>
    <t>бібліотека ім.Малишка</t>
  </si>
  <si>
    <t>бібліотека ім. Олеся</t>
  </si>
  <si>
    <t>бібліотека №134</t>
  </si>
  <si>
    <t>бібліотека ім. Симонова</t>
  </si>
  <si>
    <t>бібліотека № 137</t>
  </si>
  <si>
    <t>пункт видачі бібл. ім.Тичини</t>
  </si>
  <si>
    <t>бібліотека№118</t>
  </si>
  <si>
    <t>бібліотека ім.Буйка</t>
  </si>
  <si>
    <t>бібліотека ім.Сергієнко</t>
  </si>
  <si>
    <t>бібліотека №16</t>
  </si>
  <si>
    <t>бібліотека ім.Сосюри</t>
  </si>
  <si>
    <t>бібліотека ім.Усенко</t>
  </si>
  <si>
    <t>бібліотекаім.Маяковського</t>
  </si>
  <si>
    <t>бібліотека ім.Горького+бібліотека ім.Тютюника</t>
  </si>
  <si>
    <t>бібліотека ім.Яна</t>
  </si>
  <si>
    <t>бібліотека ім.Кравченка</t>
  </si>
  <si>
    <t>централізована бухгалтерія</t>
  </si>
  <si>
    <t>апарат управління культури</t>
  </si>
  <si>
    <t>Всього по галузі "Культура"</t>
  </si>
  <si>
    <t>КФК 110201</t>
  </si>
  <si>
    <t>КФК 110204</t>
  </si>
  <si>
    <t>КФК 110205</t>
  </si>
  <si>
    <t>КФК 10502</t>
  </si>
  <si>
    <t xml:space="preserve">                       Головний бухгалтер</t>
  </si>
  <si>
    <t>КФК</t>
  </si>
  <si>
    <t>КЕКВ</t>
  </si>
  <si>
    <t>тариф</t>
  </si>
  <si>
    <t>разом тис. грн</t>
  </si>
  <si>
    <t>єврореконтруція</t>
  </si>
  <si>
    <t>разом грн</t>
  </si>
  <si>
    <t>Кир.дирекція</t>
  </si>
  <si>
    <t>разом грн.</t>
  </si>
  <si>
    <t>разом  К.кАЛ</t>
  </si>
  <si>
    <t>разом</t>
  </si>
  <si>
    <t>разом  К.ват</t>
  </si>
  <si>
    <t>Водоканал</t>
  </si>
  <si>
    <t>разом  Куб.м</t>
  </si>
  <si>
    <t>спец.фонд</t>
  </si>
  <si>
    <t>бюджет</t>
  </si>
  <si>
    <t>РІЗНИЦЯ</t>
  </si>
  <si>
    <t>разом культура</t>
  </si>
  <si>
    <t>тис.грн.</t>
  </si>
  <si>
    <t>спец.</t>
  </si>
  <si>
    <t>заг.фонд</t>
  </si>
  <si>
    <t>Центр культури та мистецтва (Миропільська,19)</t>
  </si>
  <si>
    <t>Центр культури та мистецтва (Алма-Атинська,109)</t>
  </si>
  <si>
    <t>КП Київтеплоенерго</t>
  </si>
  <si>
    <t>Потреба на оплату енергоносіїв, тис.грн.</t>
  </si>
  <si>
    <t xml:space="preserve"> теплопостачання</t>
  </si>
  <si>
    <t xml:space="preserve"> водопостачання та водовідведення</t>
  </si>
  <si>
    <t>електроенергія</t>
  </si>
  <si>
    <t>Гкал</t>
  </si>
  <si>
    <t xml:space="preserve">тариф </t>
  </si>
  <si>
    <t>м куб.</t>
  </si>
  <si>
    <t>тис.кВт.год.</t>
  </si>
  <si>
    <t>Всього, в т.ч.</t>
  </si>
  <si>
    <t>Галузь "Освіта"</t>
  </si>
  <si>
    <t>Галузь "Культура"</t>
  </si>
  <si>
    <t>Галузь "Державне управління"</t>
  </si>
  <si>
    <t>Показники затрат загального фонду</t>
  </si>
  <si>
    <t>Показники затрат спеціального фонду</t>
  </si>
  <si>
    <t>всього енергоносії, тис.грн.</t>
  </si>
  <si>
    <t xml:space="preserve"> теплопостачання, тис.грн.</t>
  </si>
  <si>
    <t xml:space="preserve"> водопостачання та водовідведення, тис.грн.</t>
  </si>
  <si>
    <t>електроенергія, тис.грн.</t>
  </si>
  <si>
    <t>Загальна площа, м.кв.</t>
  </si>
  <si>
    <t xml:space="preserve"> тепло-постачання, тис.грн.</t>
  </si>
  <si>
    <t>Показники продукту</t>
  </si>
  <si>
    <t>Показники ефективності</t>
  </si>
  <si>
    <t>Показники якості</t>
  </si>
  <si>
    <t xml:space="preserve"> тепло-постачання, тис. Гкал</t>
  </si>
  <si>
    <t xml:space="preserve"> водопостачання та водовідведення, тис. м.куб.</t>
  </si>
  <si>
    <t>електроенергія, тис. кВт</t>
  </si>
  <si>
    <t xml:space="preserve"> тепло-постачання</t>
  </si>
  <si>
    <t>тепло, %</t>
  </si>
  <si>
    <t>вода, %</t>
  </si>
  <si>
    <t>електроенергія,%</t>
  </si>
  <si>
    <t>обсяг економії, тис. грн.</t>
  </si>
  <si>
    <t>Теплова енергія, . Гкал</t>
  </si>
  <si>
    <t>Електрична енергія,  кВт.год</t>
  </si>
  <si>
    <t>Водопостачання та водовідведення, куб. м</t>
  </si>
  <si>
    <t xml:space="preserve">Тепло </t>
  </si>
  <si>
    <t xml:space="preserve">Вода </t>
  </si>
  <si>
    <t xml:space="preserve">Електроенергія </t>
  </si>
  <si>
    <t>Назва постачальника та дата і номер договору</t>
  </si>
  <si>
    <t xml:space="preserve">Ліміт </t>
  </si>
  <si>
    <t>Фактичне споживання</t>
  </si>
  <si>
    <t>централізованого опалення</t>
  </si>
  <si>
    <t>гарячого водопостачання</t>
  </si>
  <si>
    <t>вентиляція і промивка труб</t>
  </si>
  <si>
    <t>грн.</t>
  </si>
  <si>
    <t>водопостачання та водовідведення</t>
  </si>
  <si>
    <t>водовідведення додаткового об"єму стічних вод, які потрапляють в каналізацію через зливоприймачі та люки каналізаційних колодязів</t>
  </si>
  <si>
    <t>активної електроенергії</t>
  </si>
  <si>
    <t>згідно акту донарахування активної електроенергії</t>
  </si>
  <si>
    <t>реактивної електроенергії</t>
  </si>
  <si>
    <t>куб. м.</t>
  </si>
  <si>
    <t>кВт. год</t>
  </si>
  <si>
    <t>кВАр. год</t>
  </si>
  <si>
    <t>Центр культури та мистецтва ( Миропільська,19)</t>
  </si>
  <si>
    <t>бібліотека ім.Горького</t>
  </si>
  <si>
    <t>КПК 4314030 (КФК 110201)</t>
  </si>
  <si>
    <t>КПК 4314060 (КФК 110204)</t>
  </si>
  <si>
    <t xml:space="preserve">Школи естетичного виховання                 КПК 4311100 (КФК 110205) </t>
  </si>
  <si>
    <t>КПК 4314081 (КФК 10502)</t>
  </si>
  <si>
    <t>Головний бухгалтер</t>
  </si>
  <si>
    <t xml:space="preserve">  тис. Гкал.</t>
  </si>
  <si>
    <t xml:space="preserve">   тис .м.куб.</t>
  </si>
  <si>
    <t xml:space="preserve"> тис.кВат.</t>
  </si>
  <si>
    <t>тис.Гкал.</t>
  </si>
  <si>
    <t xml:space="preserve"> тис.м.куб.</t>
  </si>
  <si>
    <t>тис.кВат</t>
  </si>
  <si>
    <t xml:space="preserve">    тис.Гкал.</t>
  </si>
  <si>
    <t xml:space="preserve">  тис.м.куб.</t>
  </si>
  <si>
    <t xml:space="preserve"> тис.кВат</t>
  </si>
  <si>
    <t xml:space="preserve"> тис.Гкал.</t>
  </si>
  <si>
    <t xml:space="preserve"> тис. м.куб.</t>
  </si>
  <si>
    <t xml:space="preserve">  тис. кВат</t>
  </si>
  <si>
    <t>тис.кВат.</t>
  </si>
  <si>
    <t>натуральні показники</t>
  </si>
  <si>
    <t>Фактично спожито за 2019 рік</t>
  </si>
  <si>
    <t>Ліміти споживання на 2020 рік</t>
  </si>
  <si>
    <t>Єврореконструкція-26000,КП Київтеплоенерго-20000</t>
  </si>
  <si>
    <t>Київтеплоенерго-42,0 ,Єврореконструкція-77,2,Освіта-21,6</t>
  </si>
  <si>
    <t>Київтеплоенерго-7,0 , Єврореконструкція-3,0.</t>
  </si>
  <si>
    <t>ДКТЕК Киїівські електромережі-Джазова -17,2 грн; ДМШ №20-6000; ДШМ №6-15,8</t>
  </si>
  <si>
    <t>Водоканал відділ культури-2,8;ДМШ №6 -4,5</t>
  </si>
  <si>
    <t>Київтеплоенерго</t>
  </si>
  <si>
    <t>Київськи енергитичні послуги</t>
  </si>
  <si>
    <t xml:space="preserve">                                                                                                                                              Г.М.Крутиус</t>
  </si>
  <si>
    <t>4314030 (110201)</t>
  </si>
  <si>
    <t>4314060 (110204)</t>
  </si>
  <si>
    <t>4311100 (110205)</t>
  </si>
  <si>
    <t>4314081 (110502)</t>
  </si>
  <si>
    <t>4310160 (110117)</t>
  </si>
  <si>
    <t>4310160  (110117)      апарат</t>
  </si>
  <si>
    <t>КУЛЬТУРА</t>
  </si>
  <si>
    <t xml:space="preserve"> 4314081 (110502)</t>
  </si>
  <si>
    <t xml:space="preserve"> 4311100 (110205) освІта</t>
  </si>
  <si>
    <t>Відділ культури ДніпРовської РДА    2020  рік</t>
  </si>
  <si>
    <t>4314030 Бібліотеки</t>
  </si>
  <si>
    <t>4314060 Центр культури</t>
  </si>
  <si>
    <t>4311100 Школи мистецтв</t>
  </si>
  <si>
    <t>4314081 Бухгалтерія</t>
  </si>
  <si>
    <t>4314081 Апарат</t>
  </si>
  <si>
    <t>разом культа +освіта</t>
  </si>
  <si>
    <t>разом культа +освіта+апарат</t>
  </si>
  <si>
    <t>Крутиус Г.М.</t>
  </si>
  <si>
    <t xml:space="preserve"> Ліміти споживання теплової,електричної енергії та води в фізичних обсягах по кожній бюджетній установі Відділу культури Дніпровської районної в місті Києві державної адміністраці на 2020 рік</t>
  </si>
  <si>
    <t xml:space="preserve">                                                                       Затвердженно:   " 27 " травня 2020 р. Наказ № </t>
  </si>
  <si>
    <t xml:space="preserve">                                                                       Затвердженно:   " 27 " травня 2020 р. Наказ №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</si>
</sst>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00000"/>
    <numFmt numFmtId="165" formatCode="0.000"/>
    <numFmt numFmtId="166" formatCode="0.00000"/>
    <numFmt numFmtId="167" formatCode="0.0000"/>
    <numFmt numFmtId="168" formatCode="0.0"/>
  </numFmts>
  <fonts count="68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color indexed="8"/>
      <name val="Arial"/>
      <family val="2"/>
      <charset val="204"/>
    </font>
    <font>
      <b/>
      <sz val="11"/>
      <name val="Arial"/>
      <family val="2"/>
      <charset val="204"/>
    </font>
    <font>
      <sz val="12"/>
      <name val="Arial Cyr"/>
      <charset val="204"/>
    </font>
    <font>
      <sz val="11"/>
      <color indexed="8"/>
      <name val="Calibri"/>
      <family val="2"/>
      <charset val="204"/>
    </font>
    <font>
      <sz val="11"/>
      <color indexed="8"/>
      <name val="Arial"/>
      <family val="2"/>
      <charset val="204"/>
    </font>
    <font>
      <sz val="11"/>
      <name val="Arial Cyr"/>
      <charset val="204"/>
    </font>
    <font>
      <sz val="11"/>
      <color indexed="8"/>
      <name val="Times New Roman"/>
      <family val="1"/>
      <charset val="204"/>
    </font>
    <font>
      <sz val="11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FF0000"/>
      <name val="Arial Cyr"/>
      <charset val="204"/>
    </font>
    <font>
      <b/>
      <i/>
      <sz val="11"/>
      <color theme="1"/>
      <name val="Arial"/>
      <family val="2"/>
      <charset val="204"/>
    </font>
    <font>
      <sz val="11"/>
      <color theme="1"/>
      <name val="Calibri"/>
      <family val="2"/>
      <scheme val="minor"/>
    </font>
    <font>
      <b/>
      <sz val="11"/>
      <name val="Arial Cyr"/>
      <charset val="204"/>
    </font>
    <font>
      <b/>
      <sz val="12"/>
      <color indexed="8"/>
      <name val="Calibri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Cyr"/>
      <charset val="204"/>
    </font>
    <font>
      <sz val="12"/>
      <color indexed="8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name val="Arial Cyr"/>
      <charset val="204"/>
    </font>
    <font>
      <sz val="14"/>
      <color indexed="8"/>
      <name val="Calibri"/>
      <family val="2"/>
      <charset val="204"/>
    </font>
    <font>
      <sz val="16"/>
      <color indexed="8"/>
      <name val="Times New Roman"/>
      <family val="1"/>
      <charset val="204"/>
    </font>
    <font>
      <sz val="16"/>
      <color indexed="8"/>
      <name val="Arial"/>
      <family val="2"/>
      <charset val="204"/>
    </font>
    <font>
      <sz val="16"/>
      <name val="Arial Cyr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FF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4"/>
      <color indexed="8"/>
      <name val="Times New Roman"/>
      <family val="1"/>
      <charset val="204"/>
    </font>
    <font>
      <sz val="14"/>
      <name val="Arial"/>
      <family val="2"/>
      <charset val="204"/>
    </font>
    <font>
      <sz val="10"/>
      <color indexed="8"/>
      <name val="Times New Roman"/>
      <family val="1"/>
      <charset val="204"/>
    </font>
    <font>
      <sz val="14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0"/>
      <color rgb="FFFF0000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0"/>
      <color rgb="FFFF0000"/>
      <name val="Times New Roman"/>
      <family val="1"/>
      <charset val="204"/>
    </font>
    <font>
      <i/>
      <sz val="11"/>
      <color rgb="FFFF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rgb="FFFF0000"/>
      <name val="Calibri"/>
      <family val="2"/>
      <scheme val="minor"/>
    </font>
    <font>
      <b/>
      <sz val="11"/>
      <color indexed="8"/>
      <name val="Arial"/>
      <family val="2"/>
      <charset val="204"/>
    </font>
    <font>
      <sz val="14"/>
      <name val="Calibri"/>
      <family val="2"/>
      <scheme val="minor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8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0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top" wrapText="1"/>
    </xf>
    <xf numFmtId="0" fontId="7" fillId="2" borderId="0" xfId="0" applyFont="1" applyFill="1"/>
    <xf numFmtId="0" fontId="9" fillId="0" borderId="0" xfId="0" applyFont="1"/>
    <xf numFmtId="0" fontId="7" fillId="3" borderId="0" xfId="0" applyFont="1" applyFill="1"/>
    <xf numFmtId="0" fontId="9" fillId="0" borderId="5" xfId="0" applyFont="1" applyFill="1" applyBorder="1" applyAlignment="1">
      <alignment horizontal="center" vertical="top" wrapText="1"/>
    </xf>
    <xf numFmtId="0" fontId="7" fillId="4" borderId="0" xfId="0" applyFont="1" applyFill="1"/>
    <xf numFmtId="0" fontId="7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1" fontId="9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0" fontId="7" fillId="6" borderId="0" xfId="0" applyFont="1" applyFill="1"/>
    <xf numFmtId="0" fontId="7" fillId="5" borderId="2" xfId="0" applyFont="1" applyFill="1" applyBorder="1" applyAlignment="1">
      <alignment horizontal="center" vertical="center"/>
    </xf>
    <xf numFmtId="2" fontId="7" fillId="0" borderId="0" xfId="0" applyNumberFormat="1" applyFont="1"/>
    <xf numFmtId="0" fontId="3" fillId="5" borderId="6" xfId="0" applyFont="1" applyFill="1" applyBorder="1" applyAlignment="1">
      <alignment horizontal="center" vertical="center"/>
    </xf>
    <xf numFmtId="1" fontId="3" fillId="5" borderId="6" xfId="0" applyNumberFormat="1" applyFont="1" applyFill="1" applyBorder="1" applyAlignment="1">
      <alignment horizontal="center" vertical="center"/>
    </xf>
    <xf numFmtId="1" fontId="3" fillId="0" borderId="6" xfId="0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9" fillId="5" borderId="3" xfId="0" applyFont="1" applyFill="1" applyBorder="1" applyAlignment="1">
      <alignment horizontal="center" vertical="center"/>
    </xf>
    <xf numFmtId="1" fontId="9" fillId="5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" fontId="9" fillId="5" borderId="2" xfId="0" applyNumberFormat="1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1" fontId="11" fillId="5" borderId="6" xfId="0" applyNumberFormat="1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3" fillId="0" borderId="0" xfId="0" applyFont="1"/>
    <xf numFmtId="0" fontId="3" fillId="0" borderId="6" xfId="0" applyFont="1" applyFill="1" applyBorder="1" applyAlignment="1">
      <alignment horizontal="center" vertical="center"/>
    </xf>
    <xf numFmtId="0" fontId="9" fillId="5" borderId="1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center" vertical="center"/>
    </xf>
    <xf numFmtId="1" fontId="14" fillId="5" borderId="6" xfId="0" applyNumberFormat="1" applyFont="1" applyFill="1" applyBorder="1" applyAlignment="1">
      <alignment horizontal="center" vertical="center"/>
    </xf>
    <xf numFmtId="0" fontId="8" fillId="5" borderId="3" xfId="0" applyNumberFormat="1" applyFont="1" applyFill="1" applyBorder="1" applyAlignment="1">
      <alignment horizontal="center"/>
    </xf>
    <xf numFmtId="1" fontId="8" fillId="5" borderId="3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>
      <alignment horizontal="center"/>
    </xf>
    <xf numFmtId="1" fontId="8" fillId="5" borderId="1" xfId="0" applyNumberFormat="1" applyFont="1" applyFill="1" applyBorder="1" applyAlignment="1">
      <alignment horizontal="center"/>
    </xf>
    <xf numFmtId="0" fontId="8" fillId="5" borderId="1" xfId="0" applyNumberFormat="1" applyFont="1" applyFill="1" applyBorder="1" applyAlignment="1">
      <alignment horizontal="center" vertical="center"/>
    </xf>
    <xf numFmtId="1" fontId="8" fillId="5" borderId="1" xfId="0" applyNumberFormat="1" applyFont="1" applyFill="1" applyBorder="1" applyAlignment="1">
      <alignment horizontal="center" vertical="center"/>
    </xf>
    <xf numFmtId="1" fontId="8" fillId="5" borderId="2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7" fillId="5" borderId="0" xfId="0" applyFont="1" applyFill="1"/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9" fillId="0" borderId="14" xfId="0" applyNumberFormat="1" applyFont="1" applyFill="1" applyBorder="1" applyAlignment="1">
      <alignment horizontal="center" vertical="center"/>
    </xf>
    <xf numFmtId="0" fontId="9" fillId="0" borderId="15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9" fillId="5" borderId="5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7" fillId="5" borderId="0" xfId="0" applyFont="1" applyFill="1" applyAlignment="1"/>
    <xf numFmtId="0" fontId="7" fillId="5" borderId="0" xfId="0" applyFont="1" applyFill="1" applyBorder="1" applyAlignment="1">
      <alignment horizontal="center" vertical="center" textRotation="90" wrapText="1"/>
    </xf>
    <xf numFmtId="0" fontId="3" fillId="5" borderId="0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0" fontId="16" fillId="0" borderId="0" xfId="0" applyFont="1"/>
    <xf numFmtId="0" fontId="17" fillId="5" borderId="1" xfId="0" applyFont="1" applyFill="1" applyBorder="1" applyAlignment="1">
      <alignment horizontal="center"/>
    </xf>
    <xf numFmtId="0" fontId="18" fillId="5" borderId="7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/>
    </xf>
    <xf numFmtId="0" fontId="18" fillId="5" borderId="1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center" wrapText="1"/>
    </xf>
    <xf numFmtId="0" fontId="18" fillId="5" borderId="8" xfId="0" applyFont="1" applyFill="1" applyBorder="1" applyAlignment="1">
      <alignment horizontal="center"/>
    </xf>
    <xf numFmtId="0" fontId="19" fillId="5" borderId="1" xfId="0" applyFont="1" applyFill="1" applyBorder="1"/>
    <xf numFmtId="0" fontId="19" fillId="5" borderId="1" xfId="0" applyFont="1" applyFill="1" applyBorder="1" applyAlignment="1">
      <alignment horizontal="center" vertical="center"/>
    </xf>
    <xf numFmtId="2" fontId="18" fillId="5" borderId="1" xfId="0" applyNumberFormat="1" applyFont="1" applyFill="1" applyBorder="1" applyAlignment="1">
      <alignment horizontal="center"/>
    </xf>
    <xf numFmtId="2" fontId="18" fillId="5" borderId="8" xfId="0" applyNumberFormat="1" applyFont="1" applyFill="1" applyBorder="1" applyAlignment="1">
      <alignment horizontal="center"/>
    </xf>
    <xf numFmtId="1" fontId="18" fillId="5" borderId="1" xfId="0" applyNumberFormat="1" applyFont="1" applyFill="1" applyBorder="1" applyAlignment="1">
      <alignment horizontal="center"/>
    </xf>
    <xf numFmtId="1" fontId="18" fillId="5" borderId="8" xfId="0" applyNumberFormat="1" applyFont="1" applyFill="1" applyBorder="1" applyAlignment="1">
      <alignment horizontal="center"/>
    </xf>
    <xf numFmtId="2" fontId="18" fillId="5" borderId="8" xfId="0" applyNumberFormat="1" applyFont="1" applyFill="1" applyBorder="1" applyAlignment="1">
      <alignment horizontal="center" vertical="center"/>
    </xf>
    <xf numFmtId="2" fontId="19" fillId="5" borderId="1" xfId="0" applyNumberFormat="1" applyFont="1" applyFill="1" applyBorder="1" applyAlignment="1">
      <alignment horizontal="center" vertical="center"/>
    </xf>
    <xf numFmtId="1" fontId="19" fillId="5" borderId="8" xfId="0" applyNumberFormat="1" applyFont="1" applyFill="1" applyBorder="1"/>
    <xf numFmtId="2" fontId="19" fillId="5" borderId="8" xfId="0" applyNumberFormat="1" applyFont="1" applyFill="1" applyBorder="1" applyAlignment="1">
      <alignment horizontal="center" vertical="center"/>
    </xf>
    <xf numFmtId="0" fontId="17" fillId="5" borderId="5" xfId="0" applyFont="1" applyFill="1" applyBorder="1" applyAlignment="1">
      <alignment horizontal="center"/>
    </xf>
    <xf numFmtId="0" fontId="18" fillId="5" borderId="0" xfId="0" applyFont="1" applyFill="1" applyBorder="1" applyAlignment="1">
      <alignment horizontal="center"/>
    </xf>
    <xf numFmtId="0" fontId="18" fillId="5" borderId="5" xfId="0" applyFont="1" applyFill="1" applyBorder="1" applyAlignment="1">
      <alignment horizontal="center"/>
    </xf>
    <xf numFmtId="2" fontId="18" fillId="5" borderId="5" xfId="0" applyNumberFormat="1" applyFont="1" applyFill="1" applyBorder="1" applyAlignment="1">
      <alignment horizontal="center"/>
    </xf>
    <xf numFmtId="2" fontId="18" fillId="5" borderId="9" xfId="0" applyNumberFormat="1" applyFont="1" applyFill="1" applyBorder="1" applyAlignment="1">
      <alignment horizontal="center"/>
    </xf>
    <xf numFmtId="1" fontId="19" fillId="5" borderId="8" xfId="0" applyNumberFormat="1" applyFont="1" applyFill="1" applyBorder="1" applyAlignment="1">
      <alignment horizontal="center" vertical="top"/>
    </xf>
    <xf numFmtId="2" fontId="19" fillId="5" borderId="10" xfId="0" applyNumberFormat="1" applyFont="1" applyFill="1" applyBorder="1" applyAlignment="1">
      <alignment horizontal="center" vertical="center"/>
    </xf>
    <xf numFmtId="0" fontId="19" fillId="5" borderId="3" xfId="0" applyFont="1" applyFill="1" applyBorder="1" applyAlignment="1">
      <alignment horizontal="center" vertical="center"/>
    </xf>
    <xf numFmtId="2" fontId="19" fillId="5" borderId="3" xfId="0" applyNumberFormat="1" applyFont="1" applyFill="1" applyBorder="1" applyAlignment="1">
      <alignment horizontal="center" vertical="center"/>
    </xf>
    <xf numFmtId="0" fontId="17" fillId="5" borderId="0" xfId="0" applyFont="1" applyFill="1" applyAlignment="1">
      <alignment horizontal="center"/>
    </xf>
    <xf numFmtId="0" fontId="18" fillId="5" borderId="0" xfId="0" applyFont="1" applyFill="1" applyAlignment="1">
      <alignment horizontal="center"/>
    </xf>
    <xf numFmtId="0" fontId="4" fillId="5" borderId="0" xfId="0" applyFont="1" applyFill="1"/>
    <xf numFmtId="0" fontId="18" fillId="5" borderId="0" xfId="0" applyFont="1" applyFill="1" applyAlignment="1">
      <alignment horizontal="center" wrapText="1"/>
    </xf>
    <xf numFmtId="0" fontId="20" fillId="0" borderId="0" xfId="0" applyFont="1"/>
    <xf numFmtId="0" fontId="17" fillId="5" borderId="0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 vertical="center"/>
    </xf>
    <xf numFmtId="0" fontId="19" fillId="5" borderId="0" xfId="0" applyFont="1" applyFill="1" applyBorder="1"/>
    <xf numFmtId="2" fontId="19" fillId="5" borderId="0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wrapText="1"/>
    </xf>
    <xf numFmtId="2" fontId="4" fillId="0" borderId="0" xfId="0" applyNumberFormat="1" applyFont="1"/>
    <xf numFmtId="0" fontId="18" fillId="5" borderId="11" xfId="0" applyFont="1" applyFill="1" applyBorder="1" applyAlignment="1">
      <alignment horizontal="center"/>
    </xf>
    <xf numFmtId="0" fontId="18" fillId="5" borderId="2" xfId="0" applyFont="1" applyFill="1" applyBorder="1" applyAlignment="1">
      <alignment horizontal="center"/>
    </xf>
    <xf numFmtId="2" fontId="18" fillId="5" borderId="2" xfId="0" applyNumberFormat="1" applyFont="1" applyFill="1" applyBorder="1" applyAlignment="1">
      <alignment horizontal="center"/>
    </xf>
    <xf numFmtId="2" fontId="18" fillId="5" borderId="12" xfId="0" applyNumberFormat="1" applyFont="1" applyFill="1" applyBorder="1" applyAlignment="1">
      <alignment horizontal="center"/>
    </xf>
    <xf numFmtId="0" fontId="2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5" borderId="7" xfId="0" applyFont="1" applyFill="1" applyBorder="1" applyAlignment="1">
      <alignment horizontal="center" wrapText="1"/>
    </xf>
    <xf numFmtId="0" fontId="19" fillId="5" borderId="1" xfId="0" applyFont="1" applyFill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5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/>
    <xf numFmtId="0" fontId="28" fillId="0" borderId="0" xfId="0" applyFont="1"/>
    <xf numFmtId="0" fontId="29" fillId="0" borderId="0" xfId="0" applyFont="1"/>
    <xf numFmtId="2" fontId="29" fillId="0" borderId="0" xfId="0" applyNumberFormat="1" applyFont="1"/>
    <xf numFmtId="1" fontId="29" fillId="0" borderId="0" xfId="0" applyNumberFormat="1" applyFont="1"/>
    <xf numFmtId="165" fontId="29" fillId="0" borderId="0" xfId="0" applyNumberFormat="1" applyFont="1"/>
    <xf numFmtId="0" fontId="31" fillId="0" borderId="0" xfId="0" applyFont="1" applyAlignment="1">
      <alignment horizontal="center" vertical="center"/>
    </xf>
    <xf numFmtId="0" fontId="30" fillId="0" borderId="1" xfId="0" applyNumberFormat="1" applyFont="1" applyFill="1" applyBorder="1" applyAlignment="1">
      <alignment horizontal="left" vertical="center" wrapText="1"/>
    </xf>
    <xf numFmtId="2" fontId="32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0" fontId="30" fillId="0" borderId="1" xfId="0" applyNumberFormat="1" applyFont="1" applyFill="1" applyBorder="1" applyAlignment="1">
      <alignment horizontal="center"/>
    </xf>
    <xf numFmtId="0" fontId="33" fillId="0" borderId="1" xfId="0" applyNumberFormat="1" applyFont="1" applyFill="1" applyBorder="1" applyAlignment="1">
      <alignment horizontal="center"/>
    </xf>
    <xf numFmtId="165" fontId="30" fillId="0" borderId="1" xfId="0" applyNumberFormat="1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2" fontId="30" fillId="0" borderId="1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31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34" fillId="0" borderId="1" xfId="0" applyNumberFormat="1" applyFont="1" applyFill="1" applyBorder="1" applyAlignment="1">
      <alignment horizontal="left" vertical="center" wrapText="1"/>
    </xf>
    <xf numFmtId="0" fontId="35" fillId="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/>
    </xf>
    <xf numFmtId="2" fontId="35" fillId="0" borderId="1" xfId="0" applyNumberFormat="1" applyFont="1" applyFill="1" applyBorder="1" applyAlignment="1">
      <alignment horizontal="center" vertical="center" wrapText="1"/>
    </xf>
    <xf numFmtId="0" fontId="36" fillId="0" borderId="0" xfId="0" applyFont="1" applyAlignment="1">
      <alignment horizontal="center" vertical="center"/>
    </xf>
    <xf numFmtId="0" fontId="37" fillId="0" borderId="0" xfId="0" applyFont="1" applyAlignment="1">
      <alignment vertical="center"/>
    </xf>
    <xf numFmtId="0" fontId="31" fillId="0" borderId="0" xfId="0" applyFont="1" applyFill="1" applyAlignment="1">
      <alignment horizontal="center" vertical="center" wrapText="1"/>
    </xf>
    <xf numFmtId="0" fontId="0" fillId="0" borderId="0" xfId="0" applyNumberFormat="1" applyFill="1"/>
    <xf numFmtId="0" fontId="31" fillId="0" borderId="0" xfId="0" applyNumberFormat="1" applyFont="1" applyFill="1" applyAlignment="1">
      <alignment horizontal="center" vertical="center"/>
    </xf>
    <xf numFmtId="0" fontId="32" fillId="0" borderId="1" xfId="0" applyNumberFormat="1" applyFont="1" applyFill="1" applyBorder="1" applyAlignment="1">
      <alignment horizontal="center" vertical="center" wrapText="1"/>
    </xf>
    <xf numFmtId="0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NumberFormat="1" applyFont="1" applyFill="1" applyBorder="1" applyAlignment="1">
      <alignment horizontal="center" vertical="center" wrapText="1"/>
    </xf>
    <xf numFmtId="165" fontId="30" fillId="0" borderId="0" xfId="0" applyNumberFormat="1" applyFont="1" applyFill="1" applyBorder="1" applyAlignment="1">
      <alignment horizontal="center" vertical="center" wrapText="1"/>
    </xf>
    <xf numFmtId="165" fontId="31" fillId="0" borderId="0" xfId="0" applyNumberFormat="1" applyFont="1" applyFill="1" applyBorder="1" applyAlignment="1">
      <alignment horizontal="center" vertical="center" wrapText="1"/>
    </xf>
    <xf numFmtId="9" fontId="31" fillId="0" borderId="1" xfId="0" applyNumberFormat="1" applyFont="1" applyFill="1" applyBorder="1" applyAlignment="1">
      <alignment horizontal="center" vertical="center" wrapText="1"/>
    </xf>
    <xf numFmtId="9" fontId="30" fillId="0" borderId="1" xfId="0" applyNumberFormat="1" applyFont="1" applyFill="1" applyBorder="1" applyAlignment="1">
      <alignment horizontal="center" vertical="center" wrapText="1"/>
    </xf>
    <xf numFmtId="2" fontId="34" fillId="0" borderId="1" xfId="0" applyNumberFormat="1" applyFont="1" applyFill="1" applyBorder="1" applyAlignment="1">
      <alignment horizontal="center" vertical="center" wrapText="1"/>
    </xf>
    <xf numFmtId="9" fontId="36" fillId="0" borderId="1" xfId="0" applyNumberFormat="1" applyFont="1" applyFill="1" applyBorder="1" applyAlignment="1">
      <alignment horizontal="center" vertical="center" wrapText="1"/>
    </xf>
    <xf numFmtId="9" fontId="34" fillId="0" borderId="1" xfId="0" applyNumberFormat="1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 vertical="center" wrapText="1"/>
    </xf>
    <xf numFmtId="2" fontId="40" fillId="8" borderId="0" xfId="0" applyNumberFormat="1" applyFont="1" applyFill="1" applyAlignment="1">
      <alignment horizontal="center"/>
    </xf>
    <xf numFmtId="0" fontId="40" fillId="8" borderId="0" xfId="0" applyFont="1" applyFill="1" applyAlignment="1">
      <alignment horizontal="center"/>
    </xf>
    <xf numFmtId="0" fontId="40" fillId="9" borderId="0" xfId="0" applyFont="1" applyFill="1" applyAlignment="1">
      <alignment horizontal="center"/>
    </xf>
    <xf numFmtId="2" fontId="40" fillId="9" borderId="0" xfId="0" applyNumberFormat="1" applyFont="1" applyFill="1" applyAlignment="1">
      <alignment horizontal="center"/>
    </xf>
    <xf numFmtId="0" fontId="40" fillId="10" borderId="0" xfId="0" applyFont="1" applyFill="1" applyAlignment="1">
      <alignment horizontal="center"/>
    </xf>
    <xf numFmtId="2" fontId="40" fillId="10" borderId="0" xfId="0" applyNumberFormat="1" applyFont="1" applyFill="1" applyAlignment="1">
      <alignment horizontal="center"/>
    </xf>
    <xf numFmtId="0" fontId="42" fillId="0" borderId="1" xfId="0" applyFont="1" applyFill="1" applyBorder="1" applyAlignment="1">
      <alignment horizontal="center" wrapText="1"/>
    </xf>
    <xf numFmtId="0" fontId="22" fillId="0" borderId="5" xfId="0" applyFont="1" applyFill="1" applyBorder="1" applyAlignment="1">
      <alignment horizontal="center" vertical="top" wrapText="1"/>
    </xf>
    <xf numFmtId="0" fontId="42" fillId="0" borderId="5" xfId="0" applyFont="1" applyFill="1" applyBorder="1" applyAlignment="1">
      <alignment horizontal="center" vertical="top" wrapText="1"/>
    </xf>
    <xf numFmtId="2" fontId="43" fillId="8" borderId="2" xfId="0" applyNumberFormat="1" applyFont="1" applyFill="1" applyBorder="1" applyAlignment="1">
      <alignment horizontal="center" wrapText="1"/>
    </xf>
    <xf numFmtId="0" fontId="43" fillId="8" borderId="2" xfId="0" applyFont="1" applyFill="1" applyBorder="1" applyAlignment="1">
      <alignment horizontal="center" wrapText="1"/>
    </xf>
    <xf numFmtId="0" fontId="43" fillId="9" borderId="2" xfId="0" applyFont="1" applyFill="1" applyBorder="1" applyAlignment="1">
      <alignment horizontal="center" wrapText="1"/>
    </xf>
    <xf numFmtId="0" fontId="43" fillId="10" borderId="2" xfId="0" applyFont="1" applyFill="1" applyBorder="1" applyAlignment="1">
      <alignment horizontal="center" wrapText="1"/>
    </xf>
    <xf numFmtId="0" fontId="44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0" fontId="45" fillId="5" borderId="1" xfId="0" applyNumberFormat="1" applyFont="1" applyFill="1" applyBorder="1" applyAlignment="1">
      <alignment horizontal="center" vertical="center"/>
    </xf>
    <xf numFmtId="0" fontId="46" fillId="11" borderId="1" xfId="0" applyNumberFormat="1" applyFont="1" applyFill="1" applyBorder="1" applyAlignment="1">
      <alignment horizontal="center" vertical="center"/>
    </xf>
    <xf numFmtId="0" fontId="47" fillId="11" borderId="1" xfId="0" applyFont="1" applyFill="1" applyBorder="1" applyAlignment="1">
      <alignment horizontal="center" vertical="top" wrapText="1"/>
    </xf>
    <xf numFmtId="2" fontId="47" fillId="11" borderId="1" xfId="0" applyNumberFormat="1" applyFont="1" applyFill="1" applyBorder="1" applyAlignment="1">
      <alignment horizontal="center" vertical="top" wrapText="1"/>
    </xf>
    <xf numFmtId="0" fontId="47" fillId="12" borderId="1" xfId="0" applyFont="1" applyFill="1" applyBorder="1" applyAlignment="1">
      <alignment horizontal="center" vertical="top" wrapText="1"/>
    </xf>
    <xf numFmtId="2" fontId="47" fillId="12" borderId="1" xfId="0" applyNumberFormat="1" applyFont="1" applyFill="1" applyBorder="1" applyAlignment="1">
      <alignment horizontal="center" vertical="top" wrapText="1"/>
    </xf>
    <xf numFmtId="0" fontId="46" fillId="2" borderId="1" xfId="0" applyNumberFormat="1" applyFont="1" applyFill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top" wrapText="1"/>
    </xf>
    <xf numFmtId="0" fontId="48" fillId="2" borderId="1" xfId="0" applyFont="1" applyFill="1" applyBorder="1" applyAlignment="1">
      <alignment horizontal="center"/>
    </xf>
    <xf numFmtId="2" fontId="47" fillId="2" borderId="1" xfId="0" applyNumberFormat="1" applyFont="1" applyFill="1" applyBorder="1" applyAlignment="1">
      <alignment horizontal="center" vertical="top" wrapText="1"/>
    </xf>
    <xf numFmtId="0" fontId="44" fillId="0" borderId="2" xfId="0" applyFont="1" applyFill="1" applyBorder="1" applyAlignment="1">
      <alignment horizontal="center" vertical="center"/>
    </xf>
    <xf numFmtId="0" fontId="44" fillId="0" borderId="13" xfId="0" applyFont="1" applyFill="1" applyBorder="1" applyAlignment="1">
      <alignment horizontal="center" vertical="center"/>
    </xf>
    <xf numFmtId="0" fontId="42" fillId="0" borderId="14" xfId="0" applyFont="1" applyFill="1" applyBorder="1" applyAlignment="1">
      <alignment horizontal="center" vertical="center"/>
    </xf>
    <xf numFmtId="0" fontId="45" fillId="5" borderId="14" xfId="0" applyNumberFormat="1" applyFont="1" applyFill="1" applyBorder="1" applyAlignment="1">
      <alignment horizontal="center" vertical="center"/>
    </xf>
    <xf numFmtId="0" fontId="42" fillId="0" borderId="15" xfId="0" applyFont="1" applyFill="1" applyBorder="1" applyAlignment="1">
      <alignment horizontal="center" vertical="center"/>
    </xf>
    <xf numFmtId="0" fontId="46" fillId="11" borderId="19" xfId="0" applyNumberFormat="1" applyFont="1" applyFill="1" applyBorder="1" applyAlignment="1">
      <alignment horizontal="center" vertical="center"/>
    </xf>
    <xf numFmtId="0" fontId="0" fillId="11" borderId="6" xfId="0" applyNumberFormat="1" applyFont="1" applyFill="1" applyBorder="1" applyAlignment="1">
      <alignment horizontal="center" vertical="center"/>
    </xf>
    <xf numFmtId="2" fontId="0" fillId="11" borderId="6" xfId="0" applyNumberFormat="1" applyFont="1" applyFill="1" applyBorder="1" applyAlignment="1">
      <alignment horizontal="center" vertical="center"/>
    </xf>
    <xf numFmtId="0" fontId="0" fillId="12" borderId="6" xfId="0" applyNumberFormat="1" applyFont="1" applyFill="1" applyBorder="1" applyAlignment="1">
      <alignment horizontal="center" vertical="center"/>
    </xf>
    <xf numFmtId="2" fontId="0" fillId="12" borderId="6" xfId="0" applyNumberFormat="1" applyFont="1" applyFill="1" applyBorder="1" applyAlignment="1">
      <alignment horizontal="center" vertical="center"/>
    </xf>
    <xf numFmtId="0" fontId="46" fillId="2" borderId="6" xfId="0" applyNumberFormat="1" applyFont="1" applyFill="1" applyBorder="1" applyAlignment="1">
      <alignment horizontal="center" vertical="center"/>
    </xf>
    <xf numFmtId="0" fontId="0" fillId="2" borderId="6" xfId="0" applyNumberFormat="1" applyFont="1" applyFill="1" applyBorder="1" applyAlignment="1">
      <alignment horizontal="center" vertical="center"/>
    </xf>
    <xf numFmtId="2" fontId="0" fillId="2" borderId="6" xfId="0" applyNumberFormat="1" applyFont="1" applyFill="1" applyBorder="1" applyAlignment="1">
      <alignment horizontal="center" vertical="center"/>
    </xf>
    <xf numFmtId="0" fontId="44" fillId="0" borderId="3" xfId="0" applyFont="1" applyFill="1" applyBorder="1" applyAlignment="1">
      <alignment horizontal="center" vertical="center"/>
    </xf>
    <xf numFmtId="0" fontId="42" fillId="0" borderId="3" xfId="0" applyFont="1" applyFill="1" applyBorder="1" applyAlignment="1">
      <alignment horizontal="center" vertical="center"/>
    </xf>
    <xf numFmtId="0" fontId="45" fillId="5" borderId="3" xfId="0" applyNumberFormat="1" applyFont="1" applyFill="1" applyBorder="1" applyAlignment="1">
      <alignment horizontal="center" vertical="center"/>
    </xf>
    <xf numFmtId="0" fontId="46" fillId="11" borderId="3" xfId="0" applyNumberFormat="1" applyFont="1" applyFill="1" applyBorder="1" applyAlignment="1">
      <alignment horizontal="center" vertical="center"/>
    </xf>
    <xf numFmtId="0" fontId="48" fillId="11" borderId="3" xfId="0" applyFont="1" applyFill="1" applyBorder="1" applyAlignment="1">
      <alignment horizontal="center"/>
    </xf>
    <xf numFmtId="2" fontId="48" fillId="11" borderId="3" xfId="0" applyNumberFormat="1" applyFont="1" applyFill="1" applyBorder="1" applyAlignment="1">
      <alignment horizontal="center"/>
    </xf>
    <xf numFmtId="0" fontId="0" fillId="12" borderId="3" xfId="0" applyNumberFormat="1" applyFont="1" applyFill="1" applyBorder="1" applyAlignment="1">
      <alignment horizontal="center" vertical="center"/>
    </xf>
    <xf numFmtId="0" fontId="48" fillId="12" borderId="3" xfId="0" applyNumberFormat="1" applyFont="1" applyFill="1" applyBorder="1" applyAlignment="1">
      <alignment horizontal="center"/>
    </xf>
    <xf numFmtId="0" fontId="48" fillId="12" borderId="3" xfId="0" applyFont="1" applyFill="1" applyBorder="1" applyAlignment="1">
      <alignment horizontal="center"/>
    </xf>
    <xf numFmtId="2" fontId="48" fillId="12" borderId="3" xfId="0" applyNumberFormat="1" applyFont="1" applyFill="1" applyBorder="1" applyAlignment="1">
      <alignment horizontal="center"/>
    </xf>
    <xf numFmtId="0" fontId="46" fillId="2" borderId="3" xfId="0" applyNumberFormat="1" applyFont="1" applyFill="1" applyBorder="1" applyAlignment="1">
      <alignment horizontal="center" vertical="center"/>
    </xf>
    <xf numFmtId="0" fontId="48" fillId="2" borderId="3" xfId="0" applyFont="1" applyFill="1" applyBorder="1" applyAlignment="1">
      <alignment horizontal="center"/>
    </xf>
    <xf numFmtId="2" fontId="48" fillId="2" borderId="3" xfId="0" applyNumberFormat="1" applyFont="1" applyFill="1" applyBorder="1" applyAlignment="1">
      <alignment horizontal="center"/>
    </xf>
    <xf numFmtId="0" fontId="48" fillId="11" borderId="1" xfId="0" applyFont="1" applyFill="1" applyBorder="1" applyAlignment="1">
      <alignment horizontal="center"/>
    </xf>
    <xf numFmtId="2" fontId="48" fillId="11" borderId="1" xfId="0" applyNumberFormat="1" applyFont="1" applyFill="1" applyBorder="1" applyAlignment="1">
      <alignment horizontal="center"/>
    </xf>
    <xf numFmtId="0" fontId="0" fillId="12" borderId="1" xfId="0" applyNumberFormat="1" applyFont="1" applyFill="1" applyBorder="1" applyAlignment="1">
      <alignment horizontal="center" vertical="center"/>
    </xf>
    <xf numFmtId="0" fontId="48" fillId="12" borderId="1" xfId="0" applyNumberFormat="1" applyFont="1" applyFill="1" applyBorder="1" applyAlignment="1">
      <alignment horizontal="center"/>
    </xf>
    <xf numFmtId="0" fontId="48" fillId="12" borderId="1" xfId="0" applyFont="1" applyFill="1" applyBorder="1" applyAlignment="1">
      <alignment horizontal="center"/>
    </xf>
    <xf numFmtId="2" fontId="48" fillId="12" borderId="1" xfId="0" applyNumberFormat="1" applyFont="1" applyFill="1" applyBorder="1" applyAlignment="1">
      <alignment horizontal="center"/>
    </xf>
    <xf numFmtId="2" fontId="48" fillId="2" borderId="1" xfId="0" applyNumberFormat="1" applyFont="1" applyFill="1" applyBorder="1" applyAlignment="1">
      <alignment horizontal="center"/>
    </xf>
    <xf numFmtId="0" fontId="48" fillId="12" borderId="1" xfId="0" applyNumberFormat="1" applyFont="1" applyFill="1" applyBorder="1" applyAlignment="1">
      <alignment horizontal="center" vertical="center"/>
    </xf>
    <xf numFmtId="0" fontId="48" fillId="12" borderId="1" xfId="0" applyFont="1" applyFill="1" applyBorder="1" applyAlignment="1">
      <alignment horizontal="center" vertical="center"/>
    </xf>
    <xf numFmtId="0" fontId="48" fillId="2" borderId="1" xfId="0" applyFont="1" applyFill="1" applyBorder="1" applyAlignment="1">
      <alignment horizontal="center" vertical="center"/>
    </xf>
    <xf numFmtId="2" fontId="48" fillId="2" borderId="1" xfId="0" applyNumberFormat="1" applyFont="1" applyFill="1" applyBorder="1" applyAlignment="1">
      <alignment horizontal="center" vertical="center"/>
    </xf>
    <xf numFmtId="0" fontId="49" fillId="2" borderId="1" xfId="0" applyFont="1" applyFill="1" applyBorder="1" applyAlignment="1">
      <alignment horizontal="center"/>
    </xf>
    <xf numFmtId="1" fontId="48" fillId="2" borderId="1" xfId="0" applyNumberFormat="1" applyFont="1" applyFill="1" applyBorder="1" applyAlignment="1">
      <alignment horizontal="center"/>
    </xf>
    <xf numFmtId="1" fontId="42" fillId="0" borderId="3" xfId="0" applyNumberFormat="1" applyFont="1" applyFill="1" applyBorder="1" applyAlignment="1">
      <alignment horizontal="center" vertical="center"/>
    </xf>
    <xf numFmtId="1" fontId="50" fillId="0" borderId="3" xfId="0" applyNumberFormat="1" applyFont="1" applyFill="1" applyBorder="1" applyAlignment="1">
      <alignment horizontal="center" vertical="center"/>
    </xf>
    <xf numFmtId="1" fontId="48" fillId="2" borderId="3" xfId="0" applyNumberFormat="1" applyFon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38" fillId="2" borderId="1" xfId="0" applyNumberFormat="1" applyFont="1" applyFill="1" applyBorder="1" applyAlignment="1">
      <alignment horizontal="center" vertical="center"/>
    </xf>
    <xf numFmtId="1" fontId="51" fillId="2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51" fillId="2" borderId="1" xfId="0" applyFont="1" applyFill="1" applyBorder="1" applyAlignment="1">
      <alignment horizontal="center"/>
    </xf>
    <xf numFmtId="2" fontId="51" fillId="2" borderId="1" xfId="0" applyNumberFormat="1" applyFont="1" applyFill="1" applyBorder="1" applyAlignment="1">
      <alignment horizontal="center"/>
    </xf>
    <xf numFmtId="166" fontId="48" fillId="2" borderId="1" xfId="0" applyNumberFormat="1" applyFont="1" applyFill="1" applyBorder="1" applyAlignment="1">
      <alignment horizontal="center"/>
    </xf>
    <xf numFmtId="1" fontId="42" fillId="0" borderId="14" xfId="0" applyNumberFormat="1" applyFont="1" applyFill="1" applyBorder="1" applyAlignment="1">
      <alignment horizontal="center" vertical="center"/>
    </xf>
    <xf numFmtId="1" fontId="0" fillId="2" borderId="6" xfId="0" applyNumberFormat="1" applyFont="1" applyFill="1" applyBorder="1" applyAlignment="1">
      <alignment horizontal="center" vertical="center"/>
    </xf>
    <xf numFmtId="0" fontId="42" fillId="5" borderId="3" xfId="0" applyFont="1" applyFill="1" applyBorder="1" applyAlignment="1">
      <alignment horizontal="center" vertical="center"/>
    </xf>
    <xf numFmtId="0" fontId="49" fillId="11" borderId="1" xfId="0" applyFont="1" applyFill="1" applyBorder="1" applyAlignment="1">
      <alignment horizontal="center"/>
    </xf>
    <xf numFmtId="0" fontId="42" fillId="0" borderId="5" xfId="0" applyFont="1" applyFill="1" applyBorder="1" applyAlignment="1">
      <alignment horizontal="center" vertical="center"/>
    </xf>
    <xf numFmtId="0" fontId="47" fillId="11" borderId="3" xfId="0" applyFont="1" applyFill="1" applyBorder="1" applyAlignment="1">
      <alignment horizontal="center" vertical="top" wrapText="1"/>
    </xf>
    <xf numFmtId="0" fontId="47" fillId="12" borderId="3" xfId="0" applyFont="1" applyFill="1" applyBorder="1" applyAlignment="1">
      <alignment horizontal="center" vertical="top" wrapText="1"/>
    </xf>
    <xf numFmtId="0" fontId="48" fillId="2" borderId="1" xfId="0" applyNumberFormat="1" applyFont="1" applyFill="1" applyBorder="1" applyAlignment="1">
      <alignment horizontal="center"/>
    </xf>
    <xf numFmtId="165" fontId="48" fillId="12" borderId="1" xfId="0" applyNumberFormat="1" applyFont="1" applyFill="1" applyBorder="1" applyAlignment="1">
      <alignment horizontal="center"/>
    </xf>
    <xf numFmtId="165" fontId="48" fillId="12" borderId="3" xfId="0" applyNumberFormat="1" applyFont="1" applyFill="1" applyBorder="1" applyAlignment="1">
      <alignment horizontal="center"/>
    </xf>
    <xf numFmtId="2" fontId="48" fillId="12" borderId="1" xfId="0" applyNumberFormat="1" applyFont="1" applyFill="1" applyBorder="1" applyAlignment="1">
      <alignment horizontal="center" vertical="center"/>
    </xf>
    <xf numFmtId="0" fontId="30" fillId="11" borderId="6" xfId="0" applyNumberFormat="1" applyFont="1" applyFill="1" applyBorder="1" applyAlignment="1">
      <alignment horizontal="center" vertical="center"/>
    </xf>
    <xf numFmtId="0" fontId="48" fillId="11" borderId="6" xfId="0" applyFont="1" applyFill="1" applyBorder="1" applyAlignment="1">
      <alignment horizontal="center"/>
    </xf>
    <xf numFmtId="2" fontId="48" fillId="11" borderId="6" xfId="0" applyNumberFormat="1" applyFont="1" applyFill="1" applyBorder="1" applyAlignment="1">
      <alignment horizontal="center"/>
    </xf>
    <xf numFmtId="0" fontId="48" fillId="11" borderId="1" xfId="0" applyNumberFormat="1" applyFont="1" applyFill="1" applyBorder="1" applyAlignment="1">
      <alignment horizontal="center"/>
    </xf>
    <xf numFmtId="0" fontId="46" fillId="11" borderId="6" xfId="0" applyNumberFormat="1" applyFont="1" applyFill="1" applyBorder="1" applyAlignment="1">
      <alignment horizontal="center" vertical="center"/>
    </xf>
    <xf numFmtId="2" fontId="46" fillId="11" borderId="6" xfId="0" applyNumberFormat="1" applyFont="1" applyFill="1" applyBorder="1" applyAlignment="1">
      <alignment horizontal="center" vertical="center"/>
    </xf>
    <xf numFmtId="0" fontId="48" fillId="11" borderId="3" xfId="0" applyNumberFormat="1" applyFont="1" applyFill="1" applyBorder="1" applyAlignment="1">
      <alignment horizontal="center"/>
    </xf>
    <xf numFmtId="0" fontId="42" fillId="0" borderId="2" xfId="0" applyFont="1" applyFill="1" applyBorder="1" applyAlignment="1">
      <alignment horizontal="center" vertical="center"/>
    </xf>
    <xf numFmtId="165" fontId="0" fillId="12" borderId="6" xfId="0" applyNumberFormat="1" applyFont="1" applyFill="1" applyBorder="1" applyAlignment="1">
      <alignment horizontal="center" vertical="center"/>
    </xf>
    <xf numFmtId="0" fontId="45" fillId="5" borderId="6" xfId="0" applyNumberFormat="1" applyFont="1" applyFill="1" applyBorder="1" applyAlignment="1">
      <alignment horizontal="center" vertical="center"/>
    </xf>
    <xf numFmtId="2" fontId="42" fillId="0" borderId="3" xfId="0" applyNumberFormat="1" applyFont="1" applyFill="1" applyBorder="1" applyAlignment="1">
      <alignment horizontal="center" vertical="center"/>
    </xf>
    <xf numFmtId="0" fontId="51" fillId="11" borderId="3" xfId="0" applyNumberFormat="1" applyFont="1" applyFill="1" applyBorder="1" applyAlignment="1">
      <alignment horizontal="center"/>
    </xf>
    <xf numFmtId="0" fontId="51" fillId="11" borderId="3" xfId="0" applyFont="1" applyFill="1" applyBorder="1" applyAlignment="1">
      <alignment horizontal="center"/>
    </xf>
    <xf numFmtId="2" fontId="51" fillId="11" borderId="3" xfId="0" applyNumberFormat="1" applyFont="1" applyFill="1" applyBorder="1" applyAlignment="1">
      <alignment horizontal="center"/>
    </xf>
    <xf numFmtId="0" fontId="38" fillId="2" borderId="3" xfId="0" applyNumberFormat="1" applyFont="1" applyFill="1" applyBorder="1" applyAlignment="1">
      <alignment horizontal="center" vertical="center"/>
    </xf>
    <xf numFmtId="2" fontId="51" fillId="2" borderId="3" xfId="0" applyNumberFormat="1" applyFont="1" applyFill="1" applyBorder="1" applyAlignment="1">
      <alignment horizontal="center"/>
    </xf>
    <xf numFmtId="0" fontId="51" fillId="2" borderId="3" xfId="0" applyFont="1" applyFill="1" applyBorder="1" applyAlignment="1">
      <alignment horizontal="center"/>
    </xf>
    <xf numFmtId="0" fontId="51" fillId="11" borderId="1" xfId="0" applyFont="1" applyFill="1" applyBorder="1" applyAlignment="1">
      <alignment horizontal="center"/>
    </xf>
    <xf numFmtId="2" fontId="51" fillId="11" borderId="1" xfId="0" applyNumberFormat="1" applyFont="1" applyFill="1" applyBorder="1" applyAlignment="1">
      <alignment horizontal="center"/>
    </xf>
    <xf numFmtId="166" fontId="51" fillId="2" borderId="1" xfId="0" applyNumberFormat="1" applyFont="1" applyFill="1" applyBorder="1" applyAlignment="1">
      <alignment horizontal="center"/>
    </xf>
    <xf numFmtId="2" fontId="42" fillId="0" borderId="14" xfId="0" applyNumberFormat="1" applyFont="1" applyFill="1" applyBorder="1" applyAlignment="1">
      <alignment horizontal="center" vertical="center"/>
    </xf>
    <xf numFmtId="0" fontId="38" fillId="11" borderId="6" xfId="0" applyNumberFormat="1" applyFont="1" applyFill="1" applyBorder="1" applyAlignment="1">
      <alignment horizontal="center" vertical="center"/>
    </xf>
    <xf numFmtId="2" fontId="38" fillId="11" borderId="6" xfId="0" applyNumberFormat="1" applyFont="1" applyFill="1" applyBorder="1" applyAlignment="1">
      <alignment horizontal="center" vertical="center"/>
    </xf>
    <xf numFmtId="1" fontId="52" fillId="2" borderId="6" xfId="0" applyNumberFormat="1" applyFont="1" applyFill="1" applyBorder="1" applyAlignment="1">
      <alignment horizontal="center" vertical="center"/>
    </xf>
    <xf numFmtId="0" fontId="52" fillId="2" borderId="6" xfId="0" applyNumberFormat="1" applyFont="1" applyFill="1" applyBorder="1" applyAlignment="1">
      <alignment horizontal="center" vertical="center"/>
    </xf>
    <xf numFmtId="2" fontId="52" fillId="2" borderId="6" xfId="0" applyNumberFormat="1" applyFont="1" applyFill="1" applyBorder="1" applyAlignment="1">
      <alignment horizontal="center" vertical="center"/>
    </xf>
    <xf numFmtId="2" fontId="51" fillId="12" borderId="3" xfId="0" applyNumberFormat="1" applyFont="1" applyFill="1" applyBorder="1" applyAlignment="1">
      <alignment horizontal="center"/>
    </xf>
    <xf numFmtId="0" fontId="53" fillId="12" borderId="3" xfId="0" applyFont="1" applyFill="1" applyBorder="1" applyAlignment="1">
      <alignment horizontal="center" vertical="top" wrapText="1"/>
    </xf>
    <xf numFmtId="0" fontId="51" fillId="12" borderId="3" xfId="0" applyFont="1" applyFill="1" applyBorder="1" applyAlignment="1">
      <alignment horizontal="center"/>
    </xf>
    <xf numFmtId="2" fontId="51" fillId="12" borderId="1" xfId="0" applyNumberFormat="1" applyFont="1" applyFill="1" applyBorder="1" applyAlignment="1">
      <alignment horizontal="center"/>
    </xf>
    <xf numFmtId="0" fontId="51" fillId="12" borderId="1" xfId="0" applyFont="1" applyFill="1" applyBorder="1" applyAlignment="1">
      <alignment horizontal="center"/>
    </xf>
    <xf numFmtId="0" fontId="53" fillId="12" borderId="1" xfId="0" applyFont="1" applyFill="1" applyBorder="1" applyAlignment="1">
      <alignment horizontal="center" vertical="top" wrapText="1"/>
    </xf>
    <xf numFmtId="2" fontId="42" fillId="0" borderId="5" xfId="0" applyNumberFormat="1" applyFont="1" applyFill="1" applyBorder="1" applyAlignment="1">
      <alignment horizontal="center" vertical="center"/>
    </xf>
    <xf numFmtId="2" fontId="52" fillId="12" borderId="6" xfId="0" applyNumberFormat="1" applyFont="1" applyFill="1" applyBorder="1" applyAlignment="1">
      <alignment horizontal="center" vertical="center"/>
    </xf>
    <xf numFmtId="0" fontId="52" fillId="12" borderId="6" xfId="0" applyNumberFormat="1" applyFont="1" applyFill="1" applyBorder="1" applyAlignment="1">
      <alignment horizontal="center" vertical="center"/>
    </xf>
    <xf numFmtId="0" fontId="54" fillId="2" borderId="1" xfId="0" applyNumberFormat="1" applyFont="1" applyFill="1" applyBorder="1" applyAlignment="1">
      <alignment horizontal="center" vertical="center"/>
    </xf>
    <xf numFmtId="0" fontId="45" fillId="5" borderId="2" xfId="0" applyNumberFormat="1" applyFont="1" applyFill="1" applyBorder="1" applyAlignment="1">
      <alignment horizontal="center" vertical="center"/>
    </xf>
    <xf numFmtId="1" fontId="52" fillId="2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2" fontId="52" fillId="2" borderId="1" xfId="0" applyNumberFormat="1" applyFont="1" applyFill="1" applyBorder="1" applyAlignment="1">
      <alignment horizontal="center" vertical="center"/>
    </xf>
    <xf numFmtId="1" fontId="52" fillId="2" borderId="20" xfId="0" applyNumberFormat="1" applyFont="1" applyFill="1" applyBorder="1" applyAlignment="1">
      <alignment horizontal="center" vertical="center"/>
    </xf>
    <xf numFmtId="0" fontId="52" fillId="2" borderId="20" xfId="0" applyNumberFormat="1" applyFont="1" applyFill="1" applyBorder="1" applyAlignment="1">
      <alignment horizontal="center" vertical="center"/>
    </xf>
    <xf numFmtId="2" fontId="52" fillId="2" borderId="20" xfId="0" applyNumberFormat="1" applyFont="1" applyFill="1" applyBorder="1" applyAlignment="1">
      <alignment horizontal="center" vertical="center"/>
    </xf>
    <xf numFmtId="0" fontId="48" fillId="2" borderId="3" xfId="0" applyNumberFormat="1" applyFont="1" applyFill="1" applyBorder="1" applyAlignment="1">
      <alignment horizontal="center"/>
    </xf>
    <xf numFmtId="166" fontId="42" fillId="0" borderId="3" xfId="0" applyNumberFormat="1" applyFont="1" applyFill="1" applyBorder="1" applyAlignment="1">
      <alignment horizontal="center" vertical="center"/>
    </xf>
    <xf numFmtId="166" fontId="45" fillId="5" borderId="3" xfId="0" applyNumberFormat="1" applyFont="1" applyFill="1" applyBorder="1" applyAlignment="1">
      <alignment horizontal="center" vertical="center"/>
    </xf>
    <xf numFmtId="166" fontId="42" fillId="0" borderId="5" xfId="0" applyNumberFormat="1" applyFont="1" applyFill="1" applyBorder="1" applyAlignment="1">
      <alignment horizontal="center" vertical="center"/>
    </xf>
    <xf numFmtId="166" fontId="42" fillId="0" borderId="14" xfId="0" applyNumberFormat="1" applyFont="1" applyFill="1" applyBorder="1" applyAlignment="1">
      <alignment horizontal="center" vertical="center"/>
    </xf>
    <xf numFmtId="166" fontId="45" fillId="5" borderId="14" xfId="0" applyNumberFormat="1" applyFont="1" applyFill="1" applyBorder="1" applyAlignment="1">
      <alignment horizontal="center" vertical="center"/>
    </xf>
    <xf numFmtId="0" fontId="49" fillId="2" borderId="3" xfId="0" applyFont="1" applyFill="1" applyBorder="1" applyAlignment="1">
      <alignment horizontal="center"/>
    </xf>
    <xf numFmtId="0" fontId="55" fillId="11" borderId="3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165" fontId="42" fillId="0" borderId="14" xfId="0" applyNumberFormat="1" applyFont="1" applyFill="1" applyBorder="1" applyAlignment="1">
      <alignment horizontal="center" vertical="center"/>
    </xf>
    <xf numFmtId="0" fontId="46" fillId="12" borderId="6" xfId="0" applyNumberFormat="1" applyFont="1" applyFill="1" applyBorder="1" applyAlignment="1">
      <alignment horizontal="center" vertical="center"/>
    </xf>
    <xf numFmtId="2" fontId="46" fillId="12" borderId="6" xfId="0" applyNumberFormat="1" applyFont="1" applyFill="1" applyBorder="1" applyAlignment="1">
      <alignment horizontal="center" vertical="center"/>
    </xf>
    <xf numFmtId="1" fontId="46" fillId="2" borderId="6" xfId="0" applyNumberFormat="1" applyFont="1" applyFill="1" applyBorder="1" applyAlignment="1">
      <alignment horizontal="center" vertical="center"/>
    </xf>
    <xf numFmtId="167" fontId="46" fillId="2" borderId="6" xfId="0" applyNumberFormat="1" applyFont="1" applyFill="1" applyBorder="1" applyAlignment="1">
      <alignment horizontal="center" vertical="center"/>
    </xf>
    <xf numFmtId="2" fontId="46" fillId="2" borderId="6" xfId="0" applyNumberFormat="1" applyFont="1" applyFill="1" applyBorder="1" applyAlignment="1">
      <alignment horizontal="center" vertical="center"/>
    </xf>
    <xf numFmtId="1" fontId="56" fillId="11" borderId="3" xfId="0" applyNumberFormat="1" applyFont="1" applyFill="1" applyBorder="1" applyAlignment="1">
      <alignment horizontal="center" vertical="center"/>
    </xf>
    <xf numFmtId="165" fontId="56" fillId="11" borderId="3" xfId="0" applyNumberFormat="1" applyFont="1" applyFill="1" applyBorder="1" applyAlignment="1">
      <alignment horizontal="center" vertical="center"/>
    </xf>
    <xf numFmtId="2" fontId="56" fillId="11" borderId="3" xfId="0" applyNumberFormat="1" applyFont="1" applyFill="1" applyBorder="1" applyAlignment="1">
      <alignment horizontal="center" vertical="center"/>
    </xf>
    <xf numFmtId="1" fontId="0" fillId="12" borderId="3" xfId="0" applyNumberFormat="1" applyFont="1" applyFill="1" applyBorder="1" applyAlignment="1">
      <alignment horizontal="center" vertical="center"/>
    </xf>
    <xf numFmtId="2" fontId="0" fillId="12" borderId="3" xfId="0" applyNumberFormat="1" applyFont="1" applyFill="1" applyBorder="1" applyAlignment="1">
      <alignment horizontal="center" vertical="center"/>
    </xf>
    <xf numFmtId="2" fontId="0" fillId="2" borderId="3" xfId="0" applyNumberFormat="1" applyFont="1" applyFill="1" applyBorder="1" applyAlignment="1">
      <alignment horizontal="center" vertical="center"/>
    </xf>
    <xf numFmtId="1" fontId="0" fillId="10" borderId="3" xfId="0" applyNumberFormat="1" applyFont="1" applyFill="1" applyBorder="1" applyAlignment="1">
      <alignment horizontal="center" vertical="center"/>
    </xf>
    <xf numFmtId="0" fontId="40" fillId="10" borderId="3" xfId="0" applyFont="1" applyFill="1" applyBorder="1" applyAlignment="1">
      <alignment horizontal="center"/>
    </xf>
    <xf numFmtId="2" fontId="0" fillId="10" borderId="3" xfId="0" applyNumberFormat="1" applyFont="1" applyFill="1" applyBorder="1" applyAlignment="1">
      <alignment horizontal="center" vertical="center"/>
    </xf>
    <xf numFmtId="0" fontId="42" fillId="0" borderId="3" xfId="0" applyNumberFormat="1" applyFont="1" applyFill="1" applyBorder="1" applyAlignment="1">
      <alignment horizontal="center" vertical="center"/>
    </xf>
    <xf numFmtId="1" fontId="56" fillId="11" borderId="1" xfId="0" applyNumberFormat="1" applyFont="1" applyFill="1" applyBorder="1" applyAlignment="1">
      <alignment horizontal="center" vertical="center"/>
    </xf>
    <xf numFmtId="165" fontId="56" fillId="11" borderId="1" xfId="0" applyNumberFormat="1" applyFont="1" applyFill="1" applyBorder="1" applyAlignment="1">
      <alignment horizontal="center" vertical="center"/>
    </xf>
    <xf numFmtId="2" fontId="56" fillId="11" borderId="1" xfId="0" applyNumberFormat="1" applyFont="1" applyFill="1" applyBorder="1" applyAlignment="1">
      <alignment horizontal="center" vertical="center"/>
    </xf>
    <xf numFmtId="1" fontId="0" fillId="12" borderId="1" xfId="0" applyNumberFormat="1" applyFont="1" applyFill="1" applyBorder="1" applyAlignment="1">
      <alignment horizontal="center" vertical="center"/>
    </xf>
    <xf numFmtId="2" fontId="0" fillId="12" borderId="1" xfId="0" applyNumberFormat="1" applyFont="1" applyFill="1" applyBorder="1" applyAlignment="1">
      <alignment horizontal="center" vertical="center"/>
    </xf>
    <xf numFmtId="2" fontId="0" fillId="2" borderId="1" xfId="0" applyNumberFormat="1" applyFont="1" applyFill="1" applyBorder="1" applyAlignment="1">
      <alignment horizontal="center" vertical="center"/>
    </xf>
    <xf numFmtId="1" fontId="0" fillId="10" borderId="1" xfId="0" applyNumberFormat="1" applyFont="1" applyFill="1" applyBorder="1" applyAlignment="1">
      <alignment horizontal="center" vertical="center"/>
    </xf>
    <xf numFmtId="2" fontId="0" fillId="10" borderId="1" xfId="0" applyNumberFormat="1" applyFont="1" applyFill="1" applyBorder="1" applyAlignment="1">
      <alignment horizontal="center" vertical="center"/>
    </xf>
    <xf numFmtId="0" fontId="56" fillId="12" borderId="1" xfId="0" applyNumberFormat="1" applyFont="1" applyFill="1" applyBorder="1" applyAlignment="1">
      <alignment horizontal="center" vertical="center"/>
    </xf>
    <xf numFmtId="1" fontId="56" fillId="12" borderId="1" xfId="0" applyNumberFormat="1" applyFont="1" applyFill="1" applyBorder="1" applyAlignment="1">
      <alignment horizontal="center" vertical="center"/>
    </xf>
    <xf numFmtId="2" fontId="56" fillId="12" borderId="1" xfId="0" applyNumberFormat="1" applyFont="1" applyFill="1" applyBorder="1" applyAlignment="1">
      <alignment horizontal="center" vertical="center"/>
    </xf>
    <xf numFmtId="2" fontId="56" fillId="2" borderId="1" xfId="0" applyNumberFormat="1" applyFont="1" applyFill="1" applyBorder="1" applyAlignment="1">
      <alignment horizontal="center" vertical="center"/>
    </xf>
    <xf numFmtId="2" fontId="0" fillId="10" borderId="2" xfId="0" applyNumberFormat="1" applyFont="1" applyFill="1" applyBorder="1" applyAlignment="1">
      <alignment horizontal="center" vertical="center"/>
    </xf>
    <xf numFmtId="0" fontId="42" fillId="0" borderId="14" xfId="0" applyNumberFormat="1" applyFont="1" applyFill="1" applyBorder="1" applyAlignment="1">
      <alignment horizontal="center" vertical="center"/>
    </xf>
    <xf numFmtId="2" fontId="56" fillId="11" borderId="19" xfId="0" applyNumberFormat="1" applyFont="1" applyFill="1" applyBorder="1" applyAlignment="1">
      <alignment horizontal="center" vertical="center"/>
    </xf>
    <xf numFmtId="2" fontId="56" fillId="11" borderId="6" xfId="0" applyNumberFormat="1" applyFont="1" applyFill="1" applyBorder="1" applyAlignment="1">
      <alignment horizontal="center" vertical="center"/>
    </xf>
    <xf numFmtId="1" fontId="0" fillId="12" borderId="6" xfId="0" applyNumberFormat="1" applyFont="1" applyFill="1" applyBorder="1" applyAlignment="1">
      <alignment horizontal="center" vertical="center"/>
    </xf>
    <xf numFmtId="1" fontId="0" fillId="10" borderId="6" xfId="0" applyNumberFormat="1" applyFont="1" applyFill="1" applyBorder="1" applyAlignment="1">
      <alignment horizontal="center" vertical="center"/>
    </xf>
    <xf numFmtId="2" fontId="0" fillId="10" borderId="6" xfId="0" applyNumberFormat="1" applyFont="1" applyFill="1" applyBorder="1" applyAlignment="1">
      <alignment horizontal="center" vertical="center"/>
    </xf>
    <xf numFmtId="2" fontId="5" fillId="8" borderId="3" xfId="0" applyNumberFormat="1" applyFont="1" applyFill="1" applyBorder="1" applyAlignment="1">
      <alignment horizontal="center" vertical="center"/>
    </xf>
    <xf numFmtId="0" fontId="40" fillId="8" borderId="3" xfId="0" applyFont="1" applyFill="1" applyBorder="1" applyAlignment="1">
      <alignment horizontal="center"/>
    </xf>
    <xf numFmtId="2" fontId="40" fillId="8" borderId="3" xfId="0" applyNumberFormat="1" applyFont="1" applyFill="1" applyBorder="1" applyAlignment="1">
      <alignment horizontal="center"/>
    </xf>
    <xf numFmtId="2" fontId="5" fillId="9" borderId="3" xfId="0" applyNumberFormat="1" applyFont="1" applyFill="1" applyBorder="1" applyAlignment="1">
      <alignment horizontal="center" vertical="center"/>
    </xf>
    <xf numFmtId="0" fontId="43" fillId="9" borderId="1" xfId="0" applyFont="1" applyFill="1" applyBorder="1" applyAlignment="1">
      <alignment horizontal="center" vertical="top" wrapText="1"/>
    </xf>
    <xf numFmtId="0" fontId="40" fillId="9" borderId="3" xfId="0" applyFont="1" applyFill="1" applyBorder="1" applyAlignment="1">
      <alignment horizontal="center"/>
    </xf>
    <xf numFmtId="2" fontId="5" fillId="10" borderId="3" xfId="0" applyNumberFormat="1" applyFont="1" applyFill="1" applyBorder="1" applyAlignment="1">
      <alignment horizontal="center" vertical="center"/>
    </xf>
    <xf numFmtId="1" fontId="40" fillId="10" borderId="3" xfId="0" applyNumberFormat="1" applyFont="1" applyFill="1" applyBorder="1" applyAlignment="1">
      <alignment horizontal="center"/>
    </xf>
    <xf numFmtId="0" fontId="40" fillId="8" borderId="1" xfId="0" applyFont="1" applyFill="1" applyBorder="1" applyAlignment="1">
      <alignment horizontal="center"/>
    </xf>
    <xf numFmtId="0" fontId="40" fillId="9" borderId="1" xfId="0" applyFont="1" applyFill="1" applyBorder="1" applyAlignment="1">
      <alignment horizontal="center"/>
    </xf>
    <xf numFmtId="1" fontId="40" fillId="10" borderId="1" xfId="0" applyNumberFormat="1" applyFont="1" applyFill="1" applyBorder="1" applyAlignment="1">
      <alignment horizontal="center"/>
    </xf>
    <xf numFmtId="0" fontId="40" fillId="10" borderId="1" xfId="0" applyFont="1" applyFill="1" applyBorder="1" applyAlignment="1">
      <alignment horizontal="center"/>
    </xf>
    <xf numFmtId="0" fontId="42" fillId="0" borderId="5" xfId="0" applyNumberFormat="1" applyFont="1" applyFill="1" applyBorder="1" applyAlignment="1">
      <alignment horizontal="center" vertical="center"/>
    </xf>
    <xf numFmtId="164" fontId="42" fillId="0" borderId="14" xfId="0" applyNumberFormat="1" applyFont="1" applyFill="1" applyBorder="1" applyAlignment="1">
      <alignment horizontal="center" vertical="center"/>
    </xf>
    <xf numFmtId="2" fontId="5" fillId="8" borderId="10" xfId="0" applyNumberFormat="1" applyFont="1" applyFill="1" applyBorder="1" applyAlignment="1">
      <alignment horizontal="center" vertical="center"/>
    </xf>
    <xf numFmtId="0" fontId="5" fillId="8" borderId="6" xfId="0" applyNumberFormat="1" applyFont="1" applyFill="1" applyBorder="1" applyAlignment="1">
      <alignment horizontal="center" vertical="center"/>
    </xf>
    <xf numFmtId="0" fontId="0" fillId="9" borderId="6" xfId="0" applyNumberFormat="1" applyFont="1" applyFill="1" applyBorder="1" applyAlignment="1">
      <alignment horizontal="center" vertical="center"/>
    </xf>
    <xf numFmtId="2" fontId="5" fillId="9" borderId="6" xfId="0" applyNumberFormat="1" applyFont="1" applyFill="1" applyBorder="1" applyAlignment="1">
      <alignment horizontal="center" vertical="center"/>
    </xf>
    <xf numFmtId="0" fontId="0" fillId="10" borderId="6" xfId="0" applyNumberFormat="1" applyFont="1" applyFill="1" applyBorder="1" applyAlignment="1">
      <alignment horizontal="center" vertical="center"/>
    </xf>
    <xf numFmtId="2" fontId="5" fillId="10" borderId="6" xfId="0" applyNumberFormat="1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/>
    </xf>
    <xf numFmtId="1" fontId="22" fillId="0" borderId="3" xfId="0" applyNumberFormat="1" applyFont="1" applyFill="1" applyBorder="1" applyAlignment="1">
      <alignment horizontal="center" vertical="center"/>
    </xf>
    <xf numFmtId="0" fontId="5" fillId="8" borderId="3" xfId="0" applyNumberFormat="1" applyFont="1" applyFill="1" applyBorder="1" applyAlignment="1">
      <alignment horizontal="center" vertical="center"/>
    </xf>
    <xf numFmtId="0" fontId="40" fillId="8" borderId="3" xfId="0" applyNumberFormat="1" applyFont="1" applyFill="1" applyBorder="1" applyAlignment="1">
      <alignment horizontal="center"/>
    </xf>
    <xf numFmtId="0" fontId="5" fillId="9" borderId="3" xfId="0" applyNumberFormat="1" applyFont="1" applyFill="1" applyBorder="1" applyAlignment="1">
      <alignment horizontal="center" vertical="center"/>
    </xf>
    <xf numFmtId="0" fontId="43" fillId="9" borderId="1" xfId="0" applyNumberFormat="1" applyFont="1" applyFill="1" applyBorder="1" applyAlignment="1">
      <alignment horizontal="center" vertical="top" wrapText="1"/>
    </xf>
    <xf numFmtId="0" fontId="5" fillId="10" borderId="3" xfId="0" applyNumberFormat="1" applyFont="1" applyFill="1" applyBorder="1" applyAlignment="1">
      <alignment horizontal="center" vertical="center"/>
    </xf>
    <xf numFmtId="0" fontId="5" fillId="8" borderId="19" xfId="0" applyNumberFormat="1" applyFont="1" applyFill="1" applyBorder="1" applyAlignment="1">
      <alignment horizontal="center" vertical="center"/>
    </xf>
    <xf numFmtId="2" fontId="5" fillId="8" borderId="6" xfId="0" applyNumberFormat="1" applyFont="1" applyFill="1" applyBorder="1" applyAlignment="1">
      <alignment horizontal="center" vertical="center"/>
    </xf>
    <xf numFmtId="2" fontId="0" fillId="9" borderId="6" xfId="0" applyNumberFormat="1" applyFont="1" applyFill="1" applyBorder="1" applyAlignment="1">
      <alignment horizontal="center" vertical="center"/>
    </xf>
    <xf numFmtId="0" fontId="40" fillId="9" borderId="3" xfId="0" applyNumberFormat="1" applyFont="1" applyFill="1" applyBorder="1" applyAlignment="1">
      <alignment horizontal="center"/>
    </xf>
    <xf numFmtId="0" fontId="40" fillId="10" borderId="3" xfId="0" applyNumberFormat="1" applyFont="1" applyFill="1" applyBorder="1" applyAlignment="1">
      <alignment horizontal="center"/>
    </xf>
    <xf numFmtId="0" fontId="40" fillId="8" borderId="1" xfId="0" applyNumberFormat="1" applyFont="1" applyFill="1" applyBorder="1" applyAlignment="1">
      <alignment horizontal="center"/>
    </xf>
    <xf numFmtId="0" fontId="40" fillId="9" borderId="1" xfId="0" applyNumberFormat="1" applyFont="1" applyFill="1" applyBorder="1" applyAlignment="1">
      <alignment horizontal="center"/>
    </xf>
    <xf numFmtId="0" fontId="40" fillId="10" borderId="1" xfId="0" applyNumberFormat="1" applyFont="1" applyFill="1" applyBorder="1" applyAlignment="1">
      <alignment horizontal="center"/>
    </xf>
    <xf numFmtId="0" fontId="22" fillId="0" borderId="5" xfId="0" applyNumberFormat="1" applyFont="1" applyFill="1" applyBorder="1" applyAlignment="1">
      <alignment horizontal="center" vertical="center"/>
    </xf>
    <xf numFmtId="1" fontId="22" fillId="0" borderId="5" xfId="0" applyNumberFormat="1" applyFont="1" applyFill="1" applyBorder="1" applyAlignment="1">
      <alignment horizontal="center" vertical="center"/>
    </xf>
    <xf numFmtId="2" fontId="5" fillId="8" borderId="19" xfId="0" applyNumberFormat="1" applyFont="1" applyFill="1" applyBorder="1" applyAlignment="1">
      <alignment horizontal="center" vertical="center"/>
    </xf>
    <xf numFmtId="0" fontId="44" fillId="0" borderId="0" xfId="0" applyFont="1" applyFill="1" applyBorder="1" applyAlignment="1">
      <alignment horizontal="center" vertical="center" textRotation="90" wrapText="1"/>
    </xf>
    <xf numFmtId="0" fontId="44" fillId="0" borderId="0" xfId="0" applyFont="1" applyFill="1" applyBorder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1" fontId="57" fillId="8" borderId="0" xfId="0" applyNumberFormat="1" applyFont="1" applyFill="1" applyBorder="1" applyAlignment="1">
      <alignment horizontal="center" vertical="center"/>
    </xf>
    <xf numFmtId="2" fontId="57" fillId="8" borderId="0" xfId="0" applyNumberFormat="1" applyFont="1" applyFill="1" applyBorder="1" applyAlignment="1">
      <alignment horizontal="center" vertical="center"/>
    </xf>
    <xf numFmtId="0" fontId="0" fillId="9" borderId="0" xfId="0" applyNumberFormat="1" applyFont="1" applyFill="1" applyBorder="1" applyAlignment="1">
      <alignment horizontal="center" vertical="center"/>
    </xf>
    <xf numFmtId="1" fontId="0" fillId="9" borderId="0" xfId="0" applyNumberFormat="1" applyFont="1" applyFill="1" applyBorder="1" applyAlignment="1">
      <alignment horizontal="center" vertical="center"/>
    </xf>
    <xf numFmtId="165" fontId="0" fillId="9" borderId="0" xfId="0" applyNumberFormat="1" applyFont="1" applyFill="1" applyBorder="1" applyAlignment="1">
      <alignment horizontal="center" vertical="center"/>
    </xf>
    <xf numFmtId="2" fontId="0" fillId="9" borderId="0" xfId="0" applyNumberFormat="1" applyFont="1" applyFill="1" applyBorder="1" applyAlignment="1">
      <alignment horizontal="center" vertical="center"/>
    </xf>
    <xf numFmtId="1" fontId="0" fillId="10" borderId="0" xfId="0" applyNumberFormat="1" applyFont="1" applyFill="1" applyBorder="1" applyAlignment="1">
      <alignment horizontal="center" vertical="center"/>
    </xf>
    <xf numFmtId="2" fontId="0" fillId="10" borderId="0" xfId="0" applyNumberFormat="1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4" fillId="0" borderId="0" xfId="0" applyFont="1" applyFill="1" applyAlignment="1">
      <alignment horizontal="center"/>
    </xf>
    <xf numFmtId="0" fontId="40" fillId="0" borderId="0" xfId="0" applyFont="1" applyFill="1" applyAlignment="1">
      <alignment horizontal="center"/>
    </xf>
    <xf numFmtId="0" fontId="58" fillId="0" borderId="0" xfId="0" applyFont="1" applyFill="1" applyAlignment="1">
      <alignment horizontal="center"/>
    </xf>
    <xf numFmtId="0" fontId="40" fillId="0" borderId="0" xfId="0" applyFont="1" applyFill="1" applyBorder="1" applyAlignment="1">
      <alignment horizontal="center"/>
    </xf>
    <xf numFmtId="0" fontId="58" fillId="0" borderId="0" xfId="0" applyFont="1" applyFill="1" applyBorder="1" applyAlignment="1">
      <alignment horizontal="center"/>
    </xf>
    <xf numFmtId="165" fontId="58" fillId="0" borderId="0" xfId="0" applyNumberFormat="1" applyFont="1" applyFill="1" applyBorder="1" applyAlignment="1">
      <alignment horizontal="center"/>
    </xf>
    <xf numFmtId="164" fontId="0" fillId="0" borderId="0" xfId="0" applyNumberFormat="1" applyBorder="1"/>
    <xf numFmtId="0" fontId="59" fillId="0" borderId="0" xfId="0" applyFont="1" applyBorder="1" applyAlignment="1">
      <alignment horizontal="left"/>
    </xf>
    <xf numFmtId="0" fontId="29" fillId="0" borderId="0" xfId="0" applyFont="1" applyAlignment="1">
      <alignment horizontal="center" vertical="center"/>
    </xf>
    <xf numFmtId="168" fontId="29" fillId="0" borderId="0" xfId="0" applyNumberFormat="1" applyFont="1"/>
    <xf numFmtId="0" fontId="18" fillId="5" borderId="3" xfId="0" applyFont="1" applyFill="1" applyBorder="1" applyAlignment="1">
      <alignment horizontal="center"/>
    </xf>
    <xf numFmtId="0" fontId="9" fillId="5" borderId="2" xfId="0" applyFont="1" applyFill="1" applyBorder="1" applyAlignment="1">
      <alignment horizontal="center" vertical="center"/>
    </xf>
    <xf numFmtId="0" fontId="3" fillId="5" borderId="19" xfId="0" applyFont="1" applyFill="1" applyBorder="1" applyAlignment="1">
      <alignment horizontal="center" vertical="center"/>
    </xf>
    <xf numFmtId="0" fontId="3" fillId="5" borderId="15" xfId="0" applyFont="1" applyFill="1" applyBorder="1" applyAlignment="1">
      <alignment horizontal="center" vertical="center"/>
    </xf>
    <xf numFmtId="0" fontId="37" fillId="0" borderId="13" xfId="0" applyFont="1" applyFill="1" applyBorder="1" applyAlignment="1">
      <alignment horizontal="center" vertical="center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16" xfId="0" applyNumberFormat="1" applyFont="1" applyFill="1" applyBorder="1" applyAlignment="1">
      <alignment horizontal="center" vertical="center"/>
    </xf>
    <xf numFmtId="0" fontId="60" fillId="0" borderId="17" xfId="0" applyNumberFormat="1" applyFont="1" applyFill="1" applyBorder="1" applyAlignment="1">
      <alignment horizontal="center" vertical="center"/>
    </xf>
    <xf numFmtId="0" fontId="3" fillId="0" borderId="18" xfId="0" applyNumberFormat="1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3" fillId="0" borderId="15" xfId="0" applyNumberFormat="1" applyFont="1" applyFill="1" applyBorder="1" applyAlignment="1">
      <alignment horizontal="center" vertical="center"/>
    </xf>
    <xf numFmtId="0" fontId="37" fillId="0" borderId="21" xfId="0" applyFont="1" applyFill="1" applyBorder="1" applyAlignment="1">
      <alignment horizontal="center" vertical="center"/>
    </xf>
    <xf numFmtId="0" fontId="3" fillId="0" borderId="13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2" fontId="42" fillId="0" borderId="15" xfId="0" applyNumberFormat="1" applyFont="1" applyFill="1" applyBorder="1" applyAlignment="1">
      <alignment horizontal="center" vertical="center"/>
    </xf>
    <xf numFmtId="2" fontId="9" fillId="5" borderId="1" xfId="0" applyNumberFormat="1" applyFont="1" applyFill="1" applyBorder="1" applyAlignment="1">
      <alignment horizontal="center" vertical="center"/>
    </xf>
    <xf numFmtId="2" fontId="3" fillId="5" borderId="6" xfId="0" applyNumberFormat="1" applyFont="1" applyFill="1" applyBorder="1" applyAlignment="1">
      <alignment horizontal="center" vertical="center"/>
    </xf>
    <xf numFmtId="2" fontId="9" fillId="5" borderId="3" xfId="0" applyNumberFormat="1" applyFont="1" applyFill="1" applyBorder="1" applyAlignment="1">
      <alignment horizontal="center" vertical="center"/>
    </xf>
    <xf numFmtId="2" fontId="9" fillId="5" borderId="6" xfId="0" applyNumberFormat="1" applyFont="1" applyFill="1" applyBorder="1" applyAlignment="1">
      <alignment horizontal="center" vertical="center"/>
    </xf>
    <xf numFmtId="2" fontId="3" fillId="5" borderId="1" xfId="0" applyNumberFormat="1" applyFont="1" applyFill="1" applyBorder="1" applyAlignment="1">
      <alignment horizontal="center" vertical="center"/>
    </xf>
    <xf numFmtId="2" fontId="3" fillId="5" borderId="3" xfId="0" applyNumberFormat="1" applyFont="1" applyFill="1" applyBorder="1" applyAlignment="1">
      <alignment horizontal="center" vertical="center"/>
    </xf>
    <xf numFmtId="2" fontId="9" fillId="5" borderId="5" xfId="0" applyNumberFormat="1" applyFont="1" applyFill="1" applyBorder="1" applyAlignment="1">
      <alignment horizontal="center" vertical="center"/>
    </xf>
    <xf numFmtId="2" fontId="3" fillId="5" borderId="22" xfId="0" applyNumberFormat="1" applyFont="1" applyFill="1" applyBorder="1" applyAlignment="1">
      <alignment horizontal="center" vertical="center"/>
    </xf>
    <xf numFmtId="2" fontId="9" fillId="0" borderId="3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2" fontId="3" fillId="0" borderId="14" xfId="0" applyNumberFormat="1" applyFont="1" applyFill="1" applyBorder="1" applyAlignment="1">
      <alignment horizontal="center" vertical="center"/>
    </xf>
    <xf numFmtId="2" fontId="6" fillId="0" borderId="3" xfId="0" applyNumberFormat="1" applyFont="1" applyFill="1" applyBorder="1" applyAlignment="1">
      <alignment horizontal="center" vertical="center"/>
    </xf>
    <xf numFmtId="2" fontId="60" fillId="0" borderId="14" xfId="0" applyNumberFormat="1" applyFont="1" applyFill="1" applyBorder="1" applyAlignment="1">
      <alignment horizontal="center" vertical="center"/>
    </xf>
    <xf numFmtId="2" fontId="6" fillId="0" borderId="5" xfId="0" applyNumberFormat="1" applyFont="1" applyFill="1" applyBorder="1" applyAlignment="1">
      <alignment horizontal="center" vertical="center"/>
    </xf>
    <xf numFmtId="2" fontId="6" fillId="0" borderId="14" xfId="0" applyNumberFormat="1" applyFont="1" applyFill="1" applyBorder="1" applyAlignment="1">
      <alignment horizontal="center" vertical="center"/>
    </xf>
    <xf numFmtId="2" fontId="3" fillId="0" borderId="16" xfId="0" applyNumberFormat="1" applyFont="1" applyFill="1" applyBorder="1" applyAlignment="1">
      <alignment horizontal="center" vertical="center"/>
    </xf>
    <xf numFmtId="2" fontId="8" fillId="5" borderId="3" xfId="0" applyNumberFormat="1" applyFont="1" applyFill="1" applyBorder="1" applyAlignment="1">
      <alignment horizontal="center"/>
    </xf>
    <xf numFmtId="0" fontId="61" fillId="0" borderId="3" xfId="0" applyFont="1" applyFill="1" applyBorder="1" applyAlignment="1">
      <alignment horizontal="center" vertical="center"/>
    </xf>
    <xf numFmtId="0" fontId="62" fillId="5" borderId="3" xfId="0" applyNumberFormat="1" applyFont="1" applyFill="1" applyBorder="1" applyAlignment="1">
      <alignment horizontal="center" vertical="center"/>
    </xf>
    <xf numFmtId="0" fontId="56" fillId="11" borderId="3" xfId="0" applyNumberFormat="1" applyFont="1" applyFill="1" applyBorder="1" applyAlignment="1">
      <alignment horizontal="center" vertical="center"/>
    </xf>
    <xf numFmtId="0" fontId="49" fillId="11" borderId="3" xfId="0" applyFont="1" applyFill="1" applyBorder="1" applyAlignment="1">
      <alignment horizontal="center"/>
    </xf>
    <xf numFmtId="2" fontId="49" fillId="11" borderId="3" xfId="0" applyNumberFormat="1" applyFont="1" applyFill="1" applyBorder="1" applyAlignment="1">
      <alignment horizontal="center"/>
    </xf>
    <xf numFmtId="0" fontId="49" fillId="12" borderId="3" xfId="0" applyFont="1" applyFill="1" applyBorder="1" applyAlignment="1">
      <alignment horizontal="center"/>
    </xf>
    <xf numFmtId="0" fontId="63" fillId="12" borderId="3" xfId="0" applyFont="1" applyFill="1" applyBorder="1" applyAlignment="1">
      <alignment horizontal="center" vertical="top" wrapText="1"/>
    </xf>
    <xf numFmtId="2" fontId="49" fillId="12" borderId="3" xfId="0" applyNumberFormat="1" applyFont="1" applyFill="1" applyBorder="1" applyAlignment="1">
      <alignment horizontal="center"/>
    </xf>
    <xf numFmtId="0" fontId="56" fillId="2" borderId="3" xfId="0" applyNumberFormat="1" applyFont="1" applyFill="1" applyBorder="1" applyAlignment="1">
      <alignment horizontal="center" vertical="center"/>
    </xf>
    <xf numFmtId="2" fontId="49" fillId="2" borderId="3" xfId="0" applyNumberFormat="1" applyFont="1" applyFill="1" applyBorder="1" applyAlignment="1">
      <alignment horizontal="center"/>
    </xf>
    <xf numFmtId="0" fontId="0" fillId="0" borderId="0" xfId="0" applyFont="1"/>
    <xf numFmtId="2" fontId="42" fillId="0" borderId="1" xfId="0" applyNumberFormat="1" applyFont="1" applyFill="1" applyBorder="1" applyAlignment="1">
      <alignment horizontal="center" vertical="center"/>
    </xf>
    <xf numFmtId="0" fontId="28" fillId="0" borderId="0" xfId="0" applyFont="1" applyAlignment="1">
      <alignment horizontal="center" wrapText="1"/>
    </xf>
    <xf numFmtId="2" fontId="64" fillId="0" borderId="0" xfId="0" applyNumberFormat="1" applyFont="1"/>
    <xf numFmtId="0" fontId="29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wrapText="1"/>
    </xf>
    <xf numFmtId="0" fontId="29" fillId="0" borderId="0" xfId="0" applyNumberFormat="1" applyFont="1"/>
    <xf numFmtId="0" fontId="25" fillId="0" borderId="0" xfId="0" applyFont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6" fillId="5" borderId="0" xfId="0" applyFont="1" applyFill="1" applyAlignment="1"/>
    <xf numFmtId="0" fontId="3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2" fontId="30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165" fontId="34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165" fontId="30" fillId="0" borderId="1" xfId="0" applyNumberFormat="1" applyFont="1" applyFill="1" applyBorder="1" applyAlignment="1">
      <alignment horizontal="center" vertical="center" wrapText="1"/>
    </xf>
    <xf numFmtId="2" fontId="33" fillId="0" borderId="1" xfId="0" applyNumberFormat="1" applyFont="1" applyFill="1" applyBorder="1" applyAlignment="1">
      <alignment horizontal="center"/>
    </xf>
    <xf numFmtId="2" fontId="3" fillId="5" borderId="18" xfId="0" applyNumberFormat="1" applyFont="1" applyFill="1" applyBorder="1" applyAlignment="1">
      <alignment horizontal="center" vertical="center"/>
    </xf>
    <xf numFmtId="0" fontId="30" fillId="5" borderId="1" xfId="0" applyNumberFormat="1" applyFont="1" applyFill="1" applyBorder="1" applyAlignment="1">
      <alignment horizontal="center" vertical="center" wrapText="1"/>
    </xf>
    <xf numFmtId="0" fontId="45" fillId="3" borderId="3" xfId="0" applyNumberFormat="1" applyFont="1" applyFill="1" applyBorder="1" applyAlignment="1">
      <alignment horizontal="center" vertical="center"/>
    </xf>
    <xf numFmtId="0" fontId="42" fillId="5" borderId="5" xfId="0" applyFont="1" applyFill="1" applyBorder="1" applyAlignment="1">
      <alignment horizontal="center" vertical="center"/>
    </xf>
    <xf numFmtId="0" fontId="42" fillId="5" borderId="14" xfId="0" applyFont="1" applyFill="1" applyBorder="1" applyAlignment="1">
      <alignment horizontal="center" vertical="center"/>
    </xf>
    <xf numFmtId="0" fontId="42" fillId="5" borderId="15" xfId="0" applyFont="1" applyFill="1" applyBorder="1" applyAlignment="1">
      <alignment horizontal="center" vertical="center"/>
    </xf>
    <xf numFmtId="166" fontId="42" fillId="0" borderId="16" xfId="0" applyNumberFormat="1" applyFont="1" applyFill="1" applyBorder="1" applyAlignment="1">
      <alignment horizontal="center" vertical="center"/>
    </xf>
    <xf numFmtId="2" fontId="42" fillId="0" borderId="18" xfId="0" applyNumberFormat="1" applyFont="1" applyFill="1" applyBorder="1" applyAlignment="1">
      <alignment horizontal="center" vertical="center"/>
    </xf>
    <xf numFmtId="2" fontId="42" fillId="0" borderId="17" xfId="0" applyNumberFormat="1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wrapText="1"/>
    </xf>
    <xf numFmtId="0" fontId="22" fillId="0" borderId="0" xfId="0" applyFont="1" applyFill="1" applyAlignment="1">
      <alignment horizontal="center"/>
    </xf>
    <xf numFmtId="0" fontId="44" fillId="0" borderId="1" xfId="0" applyFont="1" applyFill="1" applyBorder="1" applyAlignment="1">
      <alignment horizontal="center" vertical="center" textRotation="90" wrapText="1"/>
    </xf>
    <xf numFmtId="0" fontId="44" fillId="0" borderId="11" xfId="0" applyFont="1" applyFill="1" applyBorder="1" applyAlignment="1">
      <alignment horizontal="center" vertical="center" textRotation="90" wrapText="1"/>
    </xf>
    <xf numFmtId="0" fontId="44" fillId="0" borderId="0" xfId="0" applyFont="1" applyFill="1" applyBorder="1" applyAlignment="1">
      <alignment horizontal="center" vertical="center" wrapText="1"/>
    </xf>
    <xf numFmtId="0" fontId="22" fillId="0" borderId="0" xfId="0" applyFont="1" applyFill="1" applyAlignment="1">
      <alignment horizontal="center"/>
    </xf>
    <xf numFmtId="0" fontId="44" fillId="5" borderId="1" xfId="0" applyFont="1" applyFill="1" applyBorder="1" applyAlignment="1">
      <alignment horizontal="center" vertical="center" textRotation="90" wrapText="1"/>
    </xf>
    <xf numFmtId="0" fontId="44" fillId="5" borderId="11" xfId="0" applyFont="1" applyFill="1" applyBorder="1" applyAlignment="1">
      <alignment horizontal="center" vertical="center" textRotation="90" wrapText="1"/>
    </xf>
    <xf numFmtId="0" fontId="42" fillId="3" borderId="1" xfId="0" applyFont="1" applyFill="1" applyBorder="1" applyAlignment="1">
      <alignment horizontal="center" vertical="center" textRotation="90" wrapText="1"/>
    </xf>
    <xf numFmtId="0" fontId="42" fillId="3" borderId="11" xfId="0" applyFont="1" applyFill="1" applyBorder="1" applyAlignment="1">
      <alignment horizontal="center" vertical="center" textRotation="90" wrapText="1"/>
    </xf>
    <xf numFmtId="0" fontId="44" fillId="3" borderId="1" xfId="0" applyFont="1" applyFill="1" applyBorder="1" applyAlignment="1">
      <alignment horizontal="center" vertical="center" textRotation="90" wrapText="1"/>
    </xf>
    <xf numFmtId="0" fontId="44" fillId="3" borderId="11" xfId="0" applyFont="1" applyFill="1" applyBorder="1" applyAlignment="1">
      <alignment horizontal="center" vertical="center" textRotation="90" wrapText="1"/>
    </xf>
    <xf numFmtId="0" fontId="43" fillId="10" borderId="11" xfId="0" applyFont="1" applyFill="1" applyBorder="1" applyAlignment="1">
      <alignment horizontal="center" wrapText="1"/>
    </xf>
    <xf numFmtId="0" fontId="43" fillId="10" borderId="8" xfId="0" applyFont="1" applyFill="1" applyBorder="1" applyAlignment="1">
      <alignment horizontal="center" wrapText="1"/>
    </xf>
    <xf numFmtId="0" fontId="43" fillId="9" borderId="11" xfId="0" applyFont="1" applyFill="1" applyBorder="1" applyAlignment="1">
      <alignment horizontal="center" wrapText="1"/>
    </xf>
    <xf numFmtId="0" fontId="43" fillId="9" borderId="8" xfId="0" applyFont="1" applyFill="1" applyBorder="1" applyAlignment="1">
      <alignment horizontal="center" wrapText="1"/>
    </xf>
    <xf numFmtId="2" fontId="43" fillId="9" borderId="2" xfId="0" applyNumberFormat="1" applyFont="1" applyFill="1" applyBorder="1" applyAlignment="1">
      <alignment horizontal="center" wrapText="1"/>
    </xf>
    <xf numFmtId="2" fontId="43" fillId="9" borderId="3" xfId="0" applyNumberFormat="1" applyFont="1" applyFill="1" applyBorder="1" applyAlignment="1">
      <alignment horizontal="center" wrapText="1"/>
    </xf>
    <xf numFmtId="2" fontId="43" fillId="8" borderId="2" xfId="0" applyNumberFormat="1" applyFont="1" applyFill="1" applyBorder="1" applyAlignment="1">
      <alignment horizontal="center" wrapText="1"/>
    </xf>
    <xf numFmtId="2" fontId="43" fillId="8" borderId="3" xfId="0" applyNumberFormat="1" applyFont="1" applyFill="1" applyBorder="1" applyAlignment="1">
      <alignment horizontal="center" wrapText="1"/>
    </xf>
    <xf numFmtId="0" fontId="43" fillId="8" borderId="11" xfId="0" applyFont="1" applyFill="1" applyBorder="1" applyAlignment="1">
      <alignment horizontal="center" wrapText="1"/>
    </xf>
    <xf numFmtId="0" fontId="43" fillId="8" borderId="7" xfId="0" applyFont="1" applyFill="1" applyBorder="1" applyAlignment="1">
      <alignment horizontal="center" wrapText="1"/>
    </xf>
    <xf numFmtId="0" fontId="43" fillId="8" borderId="8" xfId="0" applyFont="1" applyFill="1" applyBorder="1" applyAlignment="1">
      <alignment horizontal="center" wrapText="1"/>
    </xf>
    <xf numFmtId="0" fontId="43" fillId="9" borderId="2" xfId="0" applyFont="1" applyFill="1" applyBorder="1" applyAlignment="1">
      <alignment horizontal="center" wrapText="1"/>
    </xf>
    <xf numFmtId="0" fontId="43" fillId="9" borderId="3" xfId="0" applyFont="1" applyFill="1" applyBorder="1" applyAlignment="1">
      <alignment horizontal="center" wrapText="1"/>
    </xf>
    <xf numFmtId="0" fontId="43" fillId="9" borderId="7" xfId="0" applyFont="1" applyFill="1" applyBorder="1" applyAlignment="1">
      <alignment horizontal="center" wrapText="1"/>
    </xf>
    <xf numFmtId="0" fontId="43" fillId="10" borderId="2" xfId="0" applyFont="1" applyFill="1" applyBorder="1" applyAlignment="1">
      <alignment horizontal="center" wrapText="1"/>
    </xf>
    <xf numFmtId="0" fontId="43" fillId="10" borderId="3" xfId="0" applyFont="1" applyFill="1" applyBorder="1" applyAlignment="1">
      <alignment horizontal="center" wrapText="1"/>
    </xf>
    <xf numFmtId="0" fontId="43" fillId="10" borderId="7" xfId="0" applyFont="1" applyFill="1" applyBorder="1" applyAlignment="1">
      <alignment horizontal="center" wrapText="1"/>
    </xf>
    <xf numFmtId="2" fontId="43" fillId="10" borderId="2" xfId="0" applyNumberFormat="1" applyFont="1" applyFill="1" applyBorder="1" applyAlignment="1">
      <alignment horizontal="center" wrapText="1"/>
    </xf>
    <xf numFmtId="2" fontId="43" fillId="10" borderId="3" xfId="0" applyNumberFormat="1" applyFont="1" applyFill="1" applyBorder="1" applyAlignment="1">
      <alignment horizontal="center" wrapText="1"/>
    </xf>
    <xf numFmtId="0" fontId="43" fillId="8" borderId="11" xfId="0" applyFont="1" applyFill="1" applyBorder="1" applyAlignment="1">
      <alignment horizontal="center" vertical="top" wrapText="1"/>
    </xf>
    <xf numFmtId="0" fontId="43" fillId="8" borderId="7" xfId="0" applyFont="1" applyFill="1" applyBorder="1" applyAlignment="1">
      <alignment horizontal="center" vertical="top" wrapText="1"/>
    </xf>
    <xf numFmtId="0" fontId="43" fillId="8" borderId="8" xfId="0" applyFont="1" applyFill="1" applyBorder="1" applyAlignment="1">
      <alignment horizontal="center" vertical="top" wrapText="1"/>
    </xf>
    <xf numFmtId="0" fontId="43" fillId="9" borderId="11" xfId="0" applyFont="1" applyFill="1" applyBorder="1" applyAlignment="1">
      <alignment horizontal="center" vertical="top" wrapText="1"/>
    </xf>
    <xf numFmtId="0" fontId="43" fillId="9" borderId="7" xfId="0" applyFont="1" applyFill="1" applyBorder="1" applyAlignment="1">
      <alignment horizontal="center" vertical="top" wrapText="1"/>
    </xf>
    <xf numFmtId="0" fontId="43" fillId="9" borderId="8" xfId="0" applyFont="1" applyFill="1" applyBorder="1" applyAlignment="1">
      <alignment horizontal="center" vertical="top" wrapText="1"/>
    </xf>
    <xf numFmtId="0" fontId="43" fillId="10" borderId="11" xfId="0" applyFont="1" applyFill="1" applyBorder="1" applyAlignment="1">
      <alignment horizontal="center" vertical="top" wrapText="1"/>
    </xf>
    <xf numFmtId="0" fontId="43" fillId="10" borderId="7" xfId="0" applyFont="1" applyFill="1" applyBorder="1" applyAlignment="1">
      <alignment horizontal="center" vertical="top" wrapText="1"/>
    </xf>
    <xf numFmtId="0" fontId="43" fillId="10" borderId="8" xfId="0" applyFont="1" applyFill="1" applyBorder="1" applyAlignment="1">
      <alignment horizontal="center" vertical="top" wrapText="1"/>
    </xf>
    <xf numFmtId="0" fontId="29" fillId="0" borderId="0" xfId="0" applyFont="1" applyAlignment="1">
      <alignment horizontal="center" wrapText="1"/>
    </xf>
    <xf numFmtId="0" fontId="65" fillId="0" borderId="0" xfId="0" applyFont="1" applyAlignment="1">
      <alignment horizontal="center" wrapText="1"/>
    </xf>
    <xf numFmtId="0" fontId="39" fillId="0" borderId="4" xfId="0" applyFont="1" applyFill="1" applyBorder="1" applyAlignment="1">
      <alignment horizontal="center" wrapText="1"/>
    </xf>
    <xf numFmtId="0" fontId="41" fillId="0" borderId="2" xfId="0" applyFont="1" applyFill="1" applyBorder="1" applyAlignment="1">
      <alignment horizontal="center" vertical="center" textRotation="90" wrapText="1"/>
    </xf>
    <xf numFmtId="0" fontId="41" fillId="0" borderId="5" xfId="0" applyFont="1" applyFill="1" applyBorder="1" applyAlignment="1">
      <alignment horizontal="center" vertical="center" textRotation="90" wrapText="1"/>
    </xf>
    <xf numFmtId="0" fontId="44" fillId="0" borderId="3" xfId="0" applyFont="1" applyFill="1" applyBorder="1" applyAlignment="1">
      <alignment horizontal="center" vertical="center" textRotation="90" wrapText="1"/>
    </xf>
    <xf numFmtId="0" fontId="41" fillId="0" borderId="2" xfId="0" applyFont="1" applyFill="1" applyBorder="1" applyAlignment="1">
      <alignment horizontal="center" vertical="top" wrapText="1"/>
    </xf>
    <xf numFmtId="0" fontId="41" fillId="0" borderId="5" xfId="0" applyFont="1" applyFill="1" applyBorder="1" applyAlignment="1">
      <alignment horizontal="center" vertical="top" wrapText="1"/>
    </xf>
    <xf numFmtId="0" fontId="44" fillId="0" borderId="3" xfId="0" applyFont="1" applyFill="1" applyBorder="1" applyAlignment="1">
      <alignment horizontal="center" vertical="top" wrapText="1"/>
    </xf>
    <xf numFmtId="0" fontId="42" fillId="0" borderId="1" xfId="0" applyFont="1" applyFill="1" applyBorder="1" applyAlignment="1">
      <alignment horizontal="center" wrapText="1"/>
    </xf>
    <xf numFmtId="0" fontId="25" fillId="0" borderId="0" xfId="0" applyFont="1" applyAlignment="1">
      <alignment horizontal="center" wrapText="1"/>
    </xf>
    <xf numFmtId="0" fontId="15" fillId="0" borderId="1" xfId="0" applyFont="1" applyFill="1" applyBorder="1" applyAlignment="1">
      <alignment horizontal="center" vertical="center" textRotation="90" wrapText="1"/>
    </xf>
    <xf numFmtId="0" fontId="15" fillId="0" borderId="11" xfId="0" applyFont="1" applyFill="1" applyBorder="1" applyAlignment="1">
      <alignment horizontal="center" vertical="center" textRotation="90" wrapText="1"/>
    </xf>
    <xf numFmtId="0" fontId="7" fillId="5" borderId="1" xfId="0" applyFont="1" applyFill="1" applyBorder="1" applyAlignment="1">
      <alignment horizontal="center" vertical="center" textRotation="90" wrapText="1"/>
    </xf>
    <xf numFmtId="0" fontId="7" fillId="5" borderId="11" xfId="0" applyFont="1" applyFill="1" applyBorder="1" applyAlignment="1">
      <alignment horizontal="center" vertical="center" textRotation="90" wrapText="1"/>
    </xf>
    <xf numFmtId="0" fontId="6" fillId="5" borderId="0" xfId="0" applyFont="1" applyFill="1" applyAlignment="1"/>
    <xf numFmtId="0" fontId="9" fillId="3" borderId="1" xfId="0" applyFont="1" applyFill="1" applyBorder="1" applyAlignment="1">
      <alignment horizontal="center" vertical="center" textRotation="90" wrapText="1"/>
    </xf>
    <xf numFmtId="0" fontId="7" fillId="3" borderId="1" xfId="0" applyFont="1" applyFill="1" applyBorder="1" applyAlignment="1">
      <alignment horizontal="center" vertical="center" textRotation="90" wrapText="1"/>
    </xf>
    <xf numFmtId="0" fontId="12" fillId="3" borderId="1" xfId="0" applyFont="1" applyFill="1" applyBorder="1" applyAlignment="1">
      <alignment horizontal="center" vertical="center" textRotation="90" wrapText="1"/>
    </xf>
    <xf numFmtId="0" fontId="7" fillId="2" borderId="1" xfId="0" applyFont="1" applyFill="1" applyBorder="1" applyAlignment="1">
      <alignment horizontal="center" vertical="center" textRotation="90" wrapText="1"/>
    </xf>
    <xf numFmtId="0" fontId="7" fillId="7" borderId="1" xfId="0" applyFont="1" applyFill="1" applyBorder="1" applyAlignment="1">
      <alignment horizontal="center" vertical="center" textRotation="90" wrapText="1"/>
    </xf>
    <xf numFmtId="0" fontId="10" fillId="6" borderId="1" xfId="0" applyFont="1" applyFill="1" applyBorder="1" applyAlignment="1">
      <alignment horizontal="center" vertical="center" textRotation="90" wrapText="1"/>
    </xf>
    <xf numFmtId="0" fontId="9" fillId="0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left" wrapText="1"/>
    </xf>
    <xf numFmtId="0" fontId="8" fillId="0" borderId="4" xfId="0" applyFont="1" applyFill="1" applyBorder="1" applyAlignment="1">
      <alignment horizontal="center" wrapText="1"/>
    </xf>
    <xf numFmtId="0" fontId="8" fillId="0" borderId="2" xfId="0" applyFont="1" applyFill="1" applyBorder="1" applyAlignment="1">
      <alignment horizontal="center" vertical="center" textRotation="90" wrapText="1"/>
    </xf>
    <xf numFmtId="0" fontId="8" fillId="0" borderId="5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5" xfId="0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wrapText="1"/>
    </xf>
    <xf numFmtId="0" fontId="9" fillId="0" borderId="3" xfId="0" applyFont="1" applyFill="1" applyBorder="1" applyAlignment="1">
      <alignment horizont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 wrapText="1"/>
    </xf>
    <xf numFmtId="165" fontId="31" fillId="0" borderId="1" xfId="0" applyNumberFormat="1" applyFont="1" applyFill="1" applyBorder="1" applyAlignment="1">
      <alignment horizontal="center" vertical="center"/>
    </xf>
    <xf numFmtId="165" fontId="30" fillId="0" borderId="1" xfId="0" applyNumberFormat="1" applyFont="1" applyFill="1" applyBorder="1" applyAlignment="1">
      <alignment horizontal="center" vertical="center" wrapText="1"/>
    </xf>
    <xf numFmtId="165" fontId="31" fillId="0" borderId="8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/>
    </xf>
    <xf numFmtId="165" fontId="34" fillId="0" borderId="1" xfId="0" applyNumberFormat="1" applyFont="1" applyFill="1" applyBorder="1" applyAlignment="1">
      <alignment horizontal="center" vertical="center" wrapText="1"/>
    </xf>
    <xf numFmtId="165" fontId="36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4" fillId="0" borderId="1" xfId="0" applyNumberFormat="1" applyFont="1" applyFill="1" applyBorder="1" applyAlignment="1">
      <alignment horizontal="center" vertical="center" wrapText="1"/>
    </xf>
    <xf numFmtId="0" fontId="36" fillId="0" borderId="1" xfId="0" applyNumberFormat="1" applyFont="1" applyFill="1" applyBorder="1" applyAlignment="1">
      <alignment horizontal="center" vertical="center" wrapText="1"/>
    </xf>
    <xf numFmtId="0" fontId="30" fillId="0" borderId="1" xfId="0" applyNumberFormat="1" applyFont="1" applyFill="1" applyBorder="1" applyAlignment="1">
      <alignment horizontal="center" vertical="center" wrapText="1"/>
    </xf>
    <xf numFmtId="0" fontId="31" fillId="0" borderId="1" xfId="0" applyNumberFormat="1" applyFont="1" applyFill="1" applyBorder="1" applyAlignment="1">
      <alignment horizontal="center" vertical="center" wrapText="1"/>
    </xf>
    <xf numFmtId="0" fontId="31" fillId="0" borderId="11" xfId="0" applyNumberFormat="1" applyFont="1" applyFill="1" applyBorder="1" applyAlignment="1">
      <alignment horizontal="center" vertical="center"/>
    </xf>
    <xf numFmtId="0" fontId="31" fillId="0" borderId="7" xfId="0" applyFont="1" applyFill="1" applyBorder="1" applyAlignment="1">
      <alignment horizontal="center" vertical="center"/>
    </xf>
    <xf numFmtId="0" fontId="31" fillId="0" borderId="8" xfId="0" applyFont="1" applyFill="1" applyBorder="1" applyAlignment="1">
      <alignment horizontal="center" vertical="center"/>
    </xf>
    <xf numFmtId="2" fontId="30" fillId="0" borderId="1" xfId="0" applyNumberFormat="1" applyFont="1" applyFill="1" applyBorder="1" applyAlignment="1">
      <alignment horizontal="center" vertical="center" wrapText="1"/>
    </xf>
    <xf numFmtId="2" fontId="31" fillId="0" borderId="1" xfId="0" applyNumberFormat="1" applyFont="1" applyFill="1" applyBorder="1" applyAlignment="1">
      <alignment horizontal="center" vertical="center" wrapText="1"/>
    </xf>
    <xf numFmtId="0" fontId="30" fillId="0" borderId="11" xfId="0" applyFont="1" applyFill="1" applyBorder="1" applyAlignment="1">
      <alignment horizontal="center" vertical="center" wrapText="1"/>
    </xf>
    <xf numFmtId="0" fontId="30" fillId="0" borderId="8" xfId="0" applyFont="1" applyFill="1" applyBorder="1" applyAlignment="1">
      <alignment horizontal="center" vertical="center" wrapText="1"/>
    </xf>
    <xf numFmtId="0" fontId="31" fillId="0" borderId="11" xfId="0" applyFont="1" applyFill="1" applyBorder="1" applyAlignment="1">
      <alignment horizontal="center" vertical="center" wrapText="1"/>
    </xf>
    <xf numFmtId="0" fontId="31" fillId="0" borderId="7" xfId="0" applyFont="1" applyFill="1" applyBorder="1" applyAlignment="1">
      <alignment horizontal="center" vertical="center" wrapText="1"/>
    </xf>
    <xf numFmtId="0" fontId="66" fillId="0" borderId="0" xfId="0" applyFont="1" applyAlignment="1">
      <alignment horizontal="center" wrapText="1"/>
    </xf>
    <xf numFmtId="0" fontId="67" fillId="0" borderId="4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48"/>
  <sheetViews>
    <sheetView tabSelected="1" view="pageBreakPreview" topLeftCell="A235" zoomScale="58" zoomScaleNormal="100" zoomScaleSheetLayoutView="58" workbookViewId="0">
      <selection activeCell="AA215" sqref="AA215"/>
    </sheetView>
  </sheetViews>
  <sheetFormatPr defaultRowHeight="12.75" x14ac:dyDescent="0.2"/>
  <cols>
    <col min="1" max="1" width="10" customWidth="1"/>
    <col min="2" max="2" width="13.7109375" customWidth="1"/>
    <col min="3" max="3" width="26.28515625" customWidth="1"/>
    <col min="4" max="4" width="20" customWidth="1"/>
    <col min="5" max="5" width="24.7109375" customWidth="1"/>
    <col min="6" max="6" width="19.28515625" customWidth="1"/>
    <col min="7" max="7" width="21.140625" customWidth="1"/>
    <col min="8" max="8" width="20.5703125" customWidth="1"/>
    <col min="9" max="10" width="10.42578125" bestFit="1" customWidth="1"/>
    <col min="11" max="11" width="9.140625" customWidth="1"/>
    <col min="12" max="15" width="9.28515625" bestFit="1" customWidth="1"/>
    <col min="16" max="16" width="12.85546875" customWidth="1"/>
    <col min="17" max="18" width="9.28515625" bestFit="1" customWidth="1"/>
    <col min="19" max="19" width="11.140625" bestFit="1" customWidth="1"/>
    <col min="22" max="22" width="12" customWidth="1"/>
    <col min="23" max="23" width="11" customWidth="1"/>
    <col min="24" max="24" width="11.42578125" customWidth="1"/>
    <col min="253" max="253" width="14.140625" customWidth="1"/>
    <col min="254" max="254" width="13.5703125" customWidth="1"/>
    <col min="259" max="260" width="9.42578125" customWidth="1"/>
    <col min="265" max="266" width="10.28515625" bestFit="1" customWidth="1"/>
    <col min="267" max="267" width="9.140625" customWidth="1"/>
    <col min="272" max="272" width="10.28515625" customWidth="1"/>
    <col min="509" max="509" width="14.140625" customWidth="1"/>
    <col min="510" max="510" width="13.5703125" customWidth="1"/>
    <col min="515" max="516" width="9.42578125" customWidth="1"/>
    <col min="521" max="522" width="10.28515625" bestFit="1" customWidth="1"/>
    <col min="523" max="523" width="9.140625" customWidth="1"/>
    <col min="528" max="528" width="10.28515625" customWidth="1"/>
    <col min="765" max="765" width="14.140625" customWidth="1"/>
    <col min="766" max="766" width="13.5703125" customWidth="1"/>
    <col min="771" max="772" width="9.42578125" customWidth="1"/>
    <col min="777" max="778" width="10.28515625" bestFit="1" customWidth="1"/>
    <col min="779" max="779" width="9.140625" customWidth="1"/>
    <col min="784" max="784" width="10.28515625" customWidth="1"/>
    <col min="1021" max="1021" width="14.140625" customWidth="1"/>
    <col min="1022" max="1022" width="13.5703125" customWidth="1"/>
    <col min="1027" max="1028" width="9.42578125" customWidth="1"/>
    <col min="1033" max="1034" width="10.28515625" bestFit="1" customWidth="1"/>
    <col min="1035" max="1035" width="9.140625" customWidth="1"/>
    <col min="1040" max="1040" width="10.28515625" customWidth="1"/>
    <col min="1277" max="1277" width="14.140625" customWidth="1"/>
    <col min="1278" max="1278" width="13.5703125" customWidth="1"/>
    <col min="1283" max="1284" width="9.42578125" customWidth="1"/>
    <col min="1289" max="1290" width="10.28515625" bestFit="1" customWidth="1"/>
    <col min="1291" max="1291" width="9.140625" customWidth="1"/>
    <col min="1296" max="1296" width="10.28515625" customWidth="1"/>
    <col min="1533" max="1533" width="14.140625" customWidth="1"/>
    <col min="1534" max="1534" width="13.5703125" customWidth="1"/>
    <col min="1539" max="1540" width="9.42578125" customWidth="1"/>
    <col min="1545" max="1546" width="10.28515625" bestFit="1" customWidth="1"/>
    <col min="1547" max="1547" width="9.140625" customWidth="1"/>
    <col min="1552" max="1552" width="10.28515625" customWidth="1"/>
    <col min="1789" max="1789" width="14.140625" customWidth="1"/>
    <col min="1790" max="1790" width="13.5703125" customWidth="1"/>
    <col min="1795" max="1796" width="9.42578125" customWidth="1"/>
    <col min="1801" max="1802" width="10.28515625" bestFit="1" customWidth="1"/>
    <col min="1803" max="1803" width="9.140625" customWidth="1"/>
    <col min="1808" max="1808" width="10.28515625" customWidth="1"/>
    <col min="2045" max="2045" width="14.140625" customWidth="1"/>
    <col min="2046" max="2046" width="13.5703125" customWidth="1"/>
    <col min="2051" max="2052" width="9.42578125" customWidth="1"/>
    <col min="2057" max="2058" width="10.28515625" bestFit="1" customWidth="1"/>
    <col min="2059" max="2059" width="9.140625" customWidth="1"/>
    <col min="2064" max="2064" width="10.28515625" customWidth="1"/>
    <col min="2301" max="2301" width="14.140625" customWidth="1"/>
    <col min="2302" max="2302" width="13.5703125" customWidth="1"/>
    <col min="2307" max="2308" width="9.42578125" customWidth="1"/>
    <col min="2313" max="2314" width="10.28515625" bestFit="1" customWidth="1"/>
    <col min="2315" max="2315" width="9.140625" customWidth="1"/>
    <col min="2320" max="2320" width="10.28515625" customWidth="1"/>
    <col min="2557" max="2557" width="14.140625" customWidth="1"/>
    <col min="2558" max="2558" width="13.5703125" customWidth="1"/>
    <col min="2563" max="2564" width="9.42578125" customWidth="1"/>
    <col min="2569" max="2570" width="10.28515625" bestFit="1" customWidth="1"/>
    <col min="2571" max="2571" width="9.140625" customWidth="1"/>
    <col min="2576" max="2576" width="10.28515625" customWidth="1"/>
    <col min="2813" max="2813" width="14.140625" customWidth="1"/>
    <col min="2814" max="2814" width="13.5703125" customWidth="1"/>
    <col min="2819" max="2820" width="9.42578125" customWidth="1"/>
    <col min="2825" max="2826" width="10.28515625" bestFit="1" customWidth="1"/>
    <col min="2827" max="2827" width="9.140625" customWidth="1"/>
    <col min="2832" max="2832" width="10.28515625" customWidth="1"/>
    <col min="3069" max="3069" width="14.140625" customWidth="1"/>
    <col min="3070" max="3070" width="13.5703125" customWidth="1"/>
    <col min="3075" max="3076" width="9.42578125" customWidth="1"/>
    <col min="3081" max="3082" width="10.28515625" bestFit="1" customWidth="1"/>
    <col min="3083" max="3083" width="9.140625" customWidth="1"/>
    <col min="3088" max="3088" width="10.28515625" customWidth="1"/>
    <col min="3325" max="3325" width="14.140625" customWidth="1"/>
    <col min="3326" max="3326" width="13.5703125" customWidth="1"/>
    <col min="3331" max="3332" width="9.42578125" customWidth="1"/>
    <col min="3337" max="3338" width="10.28515625" bestFit="1" customWidth="1"/>
    <col min="3339" max="3339" width="9.140625" customWidth="1"/>
    <col min="3344" max="3344" width="10.28515625" customWidth="1"/>
    <col min="3581" max="3581" width="14.140625" customWidth="1"/>
    <col min="3582" max="3582" width="13.5703125" customWidth="1"/>
    <col min="3587" max="3588" width="9.42578125" customWidth="1"/>
    <col min="3593" max="3594" width="10.28515625" bestFit="1" customWidth="1"/>
    <col min="3595" max="3595" width="9.140625" customWidth="1"/>
    <col min="3600" max="3600" width="10.28515625" customWidth="1"/>
    <col min="3837" max="3837" width="14.140625" customWidth="1"/>
    <col min="3838" max="3838" width="13.5703125" customWidth="1"/>
    <col min="3843" max="3844" width="9.42578125" customWidth="1"/>
    <col min="3849" max="3850" width="10.28515625" bestFit="1" customWidth="1"/>
    <col min="3851" max="3851" width="9.140625" customWidth="1"/>
    <col min="3856" max="3856" width="10.28515625" customWidth="1"/>
    <col min="4093" max="4093" width="14.140625" customWidth="1"/>
    <col min="4094" max="4094" width="13.5703125" customWidth="1"/>
    <col min="4099" max="4100" width="9.42578125" customWidth="1"/>
    <col min="4105" max="4106" width="10.28515625" bestFit="1" customWidth="1"/>
    <col min="4107" max="4107" width="9.140625" customWidth="1"/>
    <col min="4112" max="4112" width="10.28515625" customWidth="1"/>
    <col min="4349" max="4349" width="14.140625" customWidth="1"/>
    <col min="4350" max="4350" width="13.5703125" customWidth="1"/>
    <col min="4355" max="4356" width="9.42578125" customWidth="1"/>
    <col min="4361" max="4362" width="10.28515625" bestFit="1" customWidth="1"/>
    <col min="4363" max="4363" width="9.140625" customWidth="1"/>
    <col min="4368" max="4368" width="10.28515625" customWidth="1"/>
    <col min="4605" max="4605" width="14.140625" customWidth="1"/>
    <col min="4606" max="4606" width="13.5703125" customWidth="1"/>
    <col min="4611" max="4612" width="9.42578125" customWidth="1"/>
    <col min="4617" max="4618" width="10.28515625" bestFit="1" customWidth="1"/>
    <col min="4619" max="4619" width="9.140625" customWidth="1"/>
    <col min="4624" max="4624" width="10.28515625" customWidth="1"/>
    <col min="4861" max="4861" width="14.140625" customWidth="1"/>
    <col min="4862" max="4862" width="13.5703125" customWidth="1"/>
    <col min="4867" max="4868" width="9.42578125" customWidth="1"/>
    <col min="4873" max="4874" width="10.28515625" bestFit="1" customWidth="1"/>
    <col min="4875" max="4875" width="9.140625" customWidth="1"/>
    <col min="4880" max="4880" width="10.28515625" customWidth="1"/>
    <col min="5117" max="5117" width="14.140625" customWidth="1"/>
    <col min="5118" max="5118" width="13.5703125" customWidth="1"/>
    <col min="5123" max="5124" width="9.42578125" customWidth="1"/>
    <col min="5129" max="5130" width="10.28515625" bestFit="1" customWidth="1"/>
    <col min="5131" max="5131" width="9.140625" customWidth="1"/>
    <col min="5136" max="5136" width="10.28515625" customWidth="1"/>
    <col min="5373" max="5373" width="14.140625" customWidth="1"/>
    <col min="5374" max="5374" width="13.5703125" customWidth="1"/>
    <col min="5379" max="5380" width="9.42578125" customWidth="1"/>
    <col min="5385" max="5386" width="10.28515625" bestFit="1" customWidth="1"/>
    <col min="5387" max="5387" width="9.140625" customWidth="1"/>
    <col min="5392" max="5392" width="10.28515625" customWidth="1"/>
    <col min="5629" max="5629" width="14.140625" customWidth="1"/>
    <col min="5630" max="5630" width="13.5703125" customWidth="1"/>
    <col min="5635" max="5636" width="9.42578125" customWidth="1"/>
    <col min="5641" max="5642" width="10.28515625" bestFit="1" customWidth="1"/>
    <col min="5643" max="5643" width="9.140625" customWidth="1"/>
    <col min="5648" max="5648" width="10.28515625" customWidth="1"/>
    <col min="5885" max="5885" width="14.140625" customWidth="1"/>
    <col min="5886" max="5886" width="13.5703125" customWidth="1"/>
    <col min="5891" max="5892" width="9.42578125" customWidth="1"/>
    <col min="5897" max="5898" width="10.28515625" bestFit="1" customWidth="1"/>
    <col min="5899" max="5899" width="9.140625" customWidth="1"/>
    <col min="5904" max="5904" width="10.28515625" customWidth="1"/>
    <col min="6141" max="6141" width="14.140625" customWidth="1"/>
    <col min="6142" max="6142" width="13.5703125" customWidth="1"/>
    <col min="6147" max="6148" width="9.42578125" customWidth="1"/>
    <col min="6153" max="6154" width="10.28515625" bestFit="1" customWidth="1"/>
    <col min="6155" max="6155" width="9.140625" customWidth="1"/>
    <col min="6160" max="6160" width="10.28515625" customWidth="1"/>
    <col min="6397" max="6397" width="14.140625" customWidth="1"/>
    <col min="6398" max="6398" width="13.5703125" customWidth="1"/>
    <col min="6403" max="6404" width="9.42578125" customWidth="1"/>
    <col min="6409" max="6410" width="10.28515625" bestFit="1" customWidth="1"/>
    <col min="6411" max="6411" width="9.140625" customWidth="1"/>
    <col min="6416" max="6416" width="10.28515625" customWidth="1"/>
    <col min="6653" max="6653" width="14.140625" customWidth="1"/>
    <col min="6654" max="6654" width="13.5703125" customWidth="1"/>
    <col min="6659" max="6660" width="9.42578125" customWidth="1"/>
    <col min="6665" max="6666" width="10.28515625" bestFit="1" customWidth="1"/>
    <col min="6667" max="6667" width="9.140625" customWidth="1"/>
    <col min="6672" max="6672" width="10.28515625" customWidth="1"/>
    <col min="6909" max="6909" width="14.140625" customWidth="1"/>
    <col min="6910" max="6910" width="13.5703125" customWidth="1"/>
    <col min="6915" max="6916" width="9.42578125" customWidth="1"/>
    <col min="6921" max="6922" width="10.28515625" bestFit="1" customWidth="1"/>
    <col min="6923" max="6923" width="9.140625" customWidth="1"/>
    <col min="6928" max="6928" width="10.28515625" customWidth="1"/>
    <col min="7165" max="7165" width="14.140625" customWidth="1"/>
    <col min="7166" max="7166" width="13.5703125" customWidth="1"/>
    <col min="7171" max="7172" width="9.42578125" customWidth="1"/>
    <col min="7177" max="7178" width="10.28515625" bestFit="1" customWidth="1"/>
    <col min="7179" max="7179" width="9.140625" customWidth="1"/>
    <col min="7184" max="7184" width="10.28515625" customWidth="1"/>
    <col min="7421" max="7421" width="14.140625" customWidth="1"/>
    <col min="7422" max="7422" width="13.5703125" customWidth="1"/>
    <col min="7427" max="7428" width="9.42578125" customWidth="1"/>
    <col min="7433" max="7434" width="10.28515625" bestFit="1" customWidth="1"/>
    <col min="7435" max="7435" width="9.140625" customWidth="1"/>
    <col min="7440" max="7440" width="10.28515625" customWidth="1"/>
    <col min="7677" max="7677" width="14.140625" customWidth="1"/>
    <col min="7678" max="7678" width="13.5703125" customWidth="1"/>
    <col min="7683" max="7684" width="9.42578125" customWidth="1"/>
    <col min="7689" max="7690" width="10.28515625" bestFit="1" customWidth="1"/>
    <col min="7691" max="7691" width="9.140625" customWidth="1"/>
    <col min="7696" max="7696" width="10.28515625" customWidth="1"/>
    <col min="7933" max="7933" width="14.140625" customWidth="1"/>
    <col min="7934" max="7934" width="13.5703125" customWidth="1"/>
    <col min="7939" max="7940" width="9.42578125" customWidth="1"/>
    <col min="7945" max="7946" width="10.28515625" bestFit="1" customWidth="1"/>
    <col min="7947" max="7947" width="9.140625" customWidth="1"/>
    <col min="7952" max="7952" width="10.28515625" customWidth="1"/>
    <col min="8189" max="8189" width="14.140625" customWidth="1"/>
    <col min="8190" max="8190" width="13.5703125" customWidth="1"/>
    <col min="8195" max="8196" width="9.42578125" customWidth="1"/>
    <col min="8201" max="8202" width="10.28515625" bestFit="1" customWidth="1"/>
    <col min="8203" max="8203" width="9.140625" customWidth="1"/>
    <col min="8208" max="8208" width="10.28515625" customWidth="1"/>
    <col min="8445" max="8445" width="14.140625" customWidth="1"/>
    <col min="8446" max="8446" width="13.5703125" customWidth="1"/>
    <col min="8451" max="8452" width="9.42578125" customWidth="1"/>
    <col min="8457" max="8458" width="10.28515625" bestFit="1" customWidth="1"/>
    <col min="8459" max="8459" width="9.140625" customWidth="1"/>
    <col min="8464" max="8464" width="10.28515625" customWidth="1"/>
    <col min="8701" max="8701" width="14.140625" customWidth="1"/>
    <col min="8702" max="8702" width="13.5703125" customWidth="1"/>
    <col min="8707" max="8708" width="9.42578125" customWidth="1"/>
    <col min="8713" max="8714" width="10.28515625" bestFit="1" customWidth="1"/>
    <col min="8715" max="8715" width="9.140625" customWidth="1"/>
    <col min="8720" max="8720" width="10.28515625" customWidth="1"/>
    <col min="8957" max="8957" width="14.140625" customWidth="1"/>
    <col min="8958" max="8958" width="13.5703125" customWidth="1"/>
    <col min="8963" max="8964" width="9.42578125" customWidth="1"/>
    <col min="8969" max="8970" width="10.28515625" bestFit="1" customWidth="1"/>
    <col min="8971" max="8971" width="9.140625" customWidth="1"/>
    <col min="8976" max="8976" width="10.28515625" customWidth="1"/>
    <col min="9213" max="9213" width="14.140625" customWidth="1"/>
    <col min="9214" max="9214" width="13.5703125" customWidth="1"/>
    <col min="9219" max="9220" width="9.42578125" customWidth="1"/>
    <col min="9225" max="9226" width="10.28515625" bestFit="1" customWidth="1"/>
    <col min="9227" max="9227" width="9.140625" customWidth="1"/>
    <col min="9232" max="9232" width="10.28515625" customWidth="1"/>
    <col min="9469" max="9469" width="14.140625" customWidth="1"/>
    <col min="9470" max="9470" width="13.5703125" customWidth="1"/>
    <col min="9475" max="9476" width="9.42578125" customWidth="1"/>
    <col min="9481" max="9482" width="10.28515625" bestFit="1" customWidth="1"/>
    <col min="9483" max="9483" width="9.140625" customWidth="1"/>
    <col min="9488" max="9488" width="10.28515625" customWidth="1"/>
    <col min="9725" max="9725" width="14.140625" customWidth="1"/>
    <col min="9726" max="9726" width="13.5703125" customWidth="1"/>
    <col min="9731" max="9732" width="9.42578125" customWidth="1"/>
    <col min="9737" max="9738" width="10.28515625" bestFit="1" customWidth="1"/>
    <col min="9739" max="9739" width="9.140625" customWidth="1"/>
    <col min="9744" max="9744" width="10.28515625" customWidth="1"/>
    <col min="9981" max="9981" width="14.140625" customWidth="1"/>
    <col min="9982" max="9982" width="13.5703125" customWidth="1"/>
    <col min="9987" max="9988" width="9.42578125" customWidth="1"/>
    <col min="9993" max="9994" width="10.28515625" bestFit="1" customWidth="1"/>
    <col min="9995" max="9995" width="9.140625" customWidth="1"/>
    <col min="10000" max="10000" width="10.28515625" customWidth="1"/>
    <col min="10237" max="10237" width="14.140625" customWidth="1"/>
    <col min="10238" max="10238" width="13.5703125" customWidth="1"/>
    <col min="10243" max="10244" width="9.42578125" customWidth="1"/>
    <col min="10249" max="10250" width="10.28515625" bestFit="1" customWidth="1"/>
    <col min="10251" max="10251" width="9.140625" customWidth="1"/>
    <col min="10256" max="10256" width="10.28515625" customWidth="1"/>
    <col min="10493" max="10493" width="14.140625" customWidth="1"/>
    <col min="10494" max="10494" width="13.5703125" customWidth="1"/>
    <col min="10499" max="10500" width="9.42578125" customWidth="1"/>
    <col min="10505" max="10506" width="10.28515625" bestFit="1" customWidth="1"/>
    <col min="10507" max="10507" width="9.140625" customWidth="1"/>
    <col min="10512" max="10512" width="10.28515625" customWidth="1"/>
    <col min="10749" max="10749" width="14.140625" customWidth="1"/>
    <col min="10750" max="10750" width="13.5703125" customWidth="1"/>
    <col min="10755" max="10756" width="9.42578125" customWidth="1"/>
    <col min="10761" max="10762" width="10.28515625" bestFit="1" customWidth="1"/>
    <col min="10763" max="10763" width="9.140625" customWidth="1"/>
    <col min="10768" max="10768" width="10.28515625" customWidth="1"/>
    <col min="11005" max="11005" width="14.140625" customWidth="1"/>
    <col min="11006" max="11006" width="13.5703125" customWidth="1"/>
    <col min="11011" max="11012" width="9.42578125" customWidth="1"/>
    <col min="11017" max="11018" width="10.28515625" bestFit="1" customWidth="1"/>
    <col min="11019" max="11019" width="9.140625" customWidth="1"/>
    <col min="11024" max="11024" width="10.28515625" customWidth="1"/>
    <col min="11261" max="11261" width="14.140625" customWidth="1"/>
    <col min="11262" max="11262" width="13.5703125" customWidth="1"/>
    <col min="11267" max="11268" width="9.42578125" customWidth="1"/>
    <col min="11273" max="11274" width="10.28515625" bestFit="1" customWidth="1"/>
    <col min="11275" max="11275" width="9.140625" customWidth="1"/>
    <col min="11280" max="11280" width="10.28515625" customWidth="1"/>
    <col min="11517" max="11517" width="14.140625" customWidth="1"/>
    <col min="11518" max="11518" width="13.5703125" customWidth="1"/>
    <col min="11523" max="11524" width="9.42578125" customWidth="1"/>
    <col min="11529" max="11530" width="10.28515625" bestFit="1" customWidth="1"/>
    <col min="11531" max="11531" width="9.140625" customWidth="1"/>
    <col min="11536" max="11536" width="10.28515625" customWidth="1"/>
    <col min="11773" max="11773" width="14.140625" customWidth="1"/>
    <col min="11774" max="11774" width="13.5703125" customWidth="1"/>
    <col min="11779" max="11780" width="9.42578125" customWidth="1"/>
    <col min="11785" max="11786" width="10.28515625" bestFit="1" customWidth="1"/>
    <col min="11787" max="11787" width="9.140625" customWidth="1"/>
    <col min="11792" max="11792" width="10.28515625" customWidth="1"/>
    <col min="12029" max="12029" width="14.140625" customWidth="1"/>
    <col min="12030" max="12030" width="13.5703125" customWidth="1"/>
    <col min="12035" max="12036" width="9.42578125" customWidth="1"/>
    <col min="12041" max="12042" width="10.28515625" bestFit="1" customWidth="1"/>
    <col min="12043" max="12043" width="9.140625" customWidth="1"/>
    <col min="12048" max="12048" width="10.28515625" customWidth="1"/>
    <col min="12285" max="12285" width="14.140625" customWidth="1"/>
    <col min="12286" max="12286" width="13.5703125" customWidth="1"/>
    <col min="12291" max="12292" width="9.42578125" customWidth="1"/>
    <col min="12297" max="12298" width="10.28515625" bestFit="1" customWidth="1"/>
    <col min="12299" max="12299" width="9.140625" customWidth="1"/>
    <col min="12304" max="12304" width="10.28515625" customWidth="1"/>
    <col min="12541" max="12541" width="14.140625" customWidth="1"/>
    <col min="12542" max="12542" width="13.5703125" customWidth="1"/>
    <col min="12547" max="12548" width="9.42578125" customWidth="1"/>
    <col min="12553" max="12554" width="10.28515625" bestFit="1" customWidth="1"/>
    <col min="12555" max="12555" width="9.140625" customWidth="1"/>
    <col min="12560" max="12560" width="10.28515625" customWidth="1"/>
    <col min="12797" max="12797" width="14.140625" customWidth="1"/>
    <col min="12798" max="12798" width="13.5703125" customWidth="1"/>
    <col min="12803" max="12804" width="9.42578125" customWidth="1"/>
    <col min="12809" max="12810" width="10.28515625" bestFit="1" customWidth="1"/>
    <col min="12811" max="12811" width="9.140625" customWidth="1"/>
    <col min="12816" max="12816" width="10.28515625" customWidth="1"/>
    <col min="13053" max="13053" width="14.140625" customWidth="1"/>
    <col min="13054" max="13054" width="13.5703125" customWidth="1"/>
    <col min="13059" max="13060" width="9.42578125" customWidth="1"/>
    <col min="13065" max="13066" width="10.28515625" bestFit="1" customWidth="1"/>
    <col min="13067" max="13067" width="9.140625" customWidth="1"/>
    <col min="13072" max="13072" width="10.28515625" customWidth="1"/>
    <col min="13309" max="13309" width="14.140625" customWidth="1"/>
    <col min="13310" max="13310" width="13.5703125" customWidth="1"/>
    <col min="13315" max="13316" width="9.42578125" customWidth="1"/>
    <col min="13321" max="13322" width="10.28515625" bestFit="1" customWidth="1"/>
    <col min="13323" max="13323" width="9.140625" customWidth="1"/>
    <col min="13328" max="13328" width="10.28515625" customWidth="1"/>
    <col min="13565" max="13565" width="14.140625" customWidth="1"/>
    <col min="13566" max="13566" width="13.5703125" customWidth="1"/>
    <col min="13571" max="13572" width="9.42578125" customWidth="1"/>
    <col min="13577" max="13578" width="10.28515625" bestFit="1" customWidth="1"/>
    <col min="13579" max="13579" width="9.140625" customWidth="1"/>
    <col min="13584" max="13584" width="10.28515625" customWidth="1"/>
    <col min="13821" max="13821" width="14.140625" customWidth="1"/>
    <col min="13822" max="13822" width="13.5703125" customWidth="1"/>
    <col min="13827" max="13828" width="9.42578125" customWidth="1"/>
    <col min="13833" max="13834" width="10.28515625" bestFit="1" customWidth="1"/>
    <col min="13835" max="13835" width="9.140625" customWidth="1"/>
    <col min="13840" max="13840" width="10.28515625" customWidth="1"/>
    <col min="14077" max="14077" width="14.140625" customWidth="1"/>
    <col min="14078" max="14078" width="13.5703125" customWidth="1"/>
    <col min="14083" max="14084" width="9.42578125" customWidth="1"/>
    <col min="14089" max="14090" width="10.28515625" bestFit="1" customWidth="1"/>
    <col min="14091" max="14091" width="9.140625" customWidth="1"/>
    <col min="14096" max="14096" width="10.28515625" customWidth="1"/>
    <col min="14333" max="14333" width="14.140625" customWidth="1"/>
    <col min="14334" max="14334" width="13.5703125" customWidth="1"/>
    <col min="14339" max="14340" width="9.42578125" customWidth="1"/>
    <col min="14345" max="14346" width="10.28515625" bestFit="1" customWidth="1"/>
    <col min="14347" max="14347" width="9.140625" customWidth="1"/>
    <col min="14352" max="14352" width="10.28515625" customWidth="1"/>
    <col min="14589" max="14589" width="14.140625" customWidth="1"/>
    <col min="14590" max="14590" width="13.5703125" customWidth="1"/>
    <col min="14595" max="14596" width="9.42578125" customWidth="1"/>
    <col min="14601" max="14602" width="10.28515625" bestFit="1" customWidth="1"/>
    <col min="14603" max="14603" width="9.140625" customWidth="1"/>
    <col min="14608" max="14608" width="10.28515625" customWidth="1"/>
    <col min="14845" max="14845" width="14.140625" customWidth="1"/>
    <col min="14846" max="14846" width="13.5703125" customWidth="1"/>
    <col min="14851" max="14852" width="9.42578125" customWidth="1"/>
    <col min="14857" max="14858" width="10.28515625" bestFit="1" customWidth="1"/>
    <col min="14859" max="14859" width="9.140625" customWidth="1"/>
    <col min="14864" max="14864" width="10.28515625" customWidth="1"/>
    <col min="15101" max="15101" width="14.140625" customWidth="1"/>
    <col min="15102" max="15102" width="13.5703125" customWidth="1"/>
    <col min="15107" max="15108" width="9.42578125" customWidth="1"/>
    <col min="15113" max="15114" width="10.28515625" bestFit="1" customWidth="1"/>
    <col min="15115" max="15115" width="9.140625" customWidth="1"/>
    <col min="15120" max="15120" width="10.28515625" customWidth="1"/>
    <col min="15357" max="15357" width="14.140625" customWidth="1"/>
    <col min="15358" max="15358" width="13.5703125" customWidth="1"/>
    <col min="15363" max="15364" width="9.42578125" customWidth="1"/>
    <col min="15369" max="15370" width="10.28515625" bestFit="1" customWidth="1"/>
    <col min="15371" max="15371" width="9.140625" customWidth="1"/>
    <col min="15376" max="15376" width="10.28515625" customWidth="1"/>
    <col min="15613" max="15613" width="14.140625" customWidth="1"/>
    <col min="15614" max="15614" width="13.5703125" customWidth="1"/>
    <col min="15619" max="15620" width="9.42578125" customWidth="1"/>
    <col min="15625" max="15626" width="10.28515625" bestFit="1" customWidth="1"/>
    <col min="15627" max="15627" width="9.140625" customWidth="1"/>
    <col min="15632" max="15632" width="10.28515625" customWidth="1"/>
    <col min="15869" max="15869" width="14.140625" customWidth="1"/>
    <col min="15870" max="15870" width="13.5703125" customWidth="1"/>
    <col min="15875" max="15876" width="9.42578125" customWidth="1"/>
    <col min="15881" max="15882" width="10.28515625" bestFit="1" customWidth="1"/>
    <col min="15883" max="15883" width="9.140625" customWidth="1"/>
    <col min="15888" max="15888" width="10.28515625" customWidth="1"/>
    <col min="16125" max="16125" width="14.140625" customWidth="1"/>
    <col min="16126" max="16126" width="13.5703125" customWidth="1"/>
    <col min="16131" max="16132" width="9.42578125" customWidth="1"/>
    <col min="16137" max="16138" width="10.28515625" bestFit="1" customWidth="1"/>
    <col min="16139" max="16139" width="9.140625" customWidth="1"/>
    <col min="16144" max="16144" width="10.28515625" customWidth="1"/>
  </cols>
  <sheetData>
    <row r="1" spans="1:30" ht="42.75" customHeight="1" x14ac:dyDescent="0.3">
      <c r="A1" s="497" t="s">
        <v>182</v>
      </c>
      <c r="B1" s="498"/>
      <c r="C1" s="498"/>
      <c r="D1" s="498"/>
      <c r="E1" s="498"/>
      <c r="F1" s="498"/>
      <c r="G1" s="498"/>
      <c r="H1" s="498"/>
    </row>
    <row r="2" spans="1:30" ht="43.5" customHeight="1" x14ac:dyDescent="0.3">
      <c r="A2" s="499" t="s">
        <v>180</v>
      </c>
      <c r="B2" s="499"/>
      <c r="C2" s="499"/>
      <c r="D2" s="499"/>
      <c r="E2" s="499"/>
      <c r="F2" s="499"/>
      <c r="G2" s="499"/>
      <c r="H2" s="499"/>
      <c r="I2" s="153"/>
      <c r="J2" s="154"/>
      <c r="K2" s="154"/>
      <c r="L2" s="154"/>
      <c r="M2" s="154"/>
      <c r="N2" s="154"/>
      <c r="O2" s="154"/>
      <c r="P2" s="153"/>
      <c r="Q2" s="155"/>
      <c r="R2" s="155"/>
      <c r="S2" s="155"/>
      <c r="T2" s="155"/>
      <c r="U2" s="155"/>
      <c r="V2" s="156"/>
      <c r="W2" s="157"/>
      <c r="X2" s="157"/>
      <c r="Y2" s="157"/>
      <c r="Z2" s="157"/>
      <c r="AA2" s="157"/>
      <c r="AB2" s="157"/>
      <c r="AC2" s="157"/>
      <c r="AD2" s="158"/>
    </row>
    <row r="3" spans="1:30" ht="37.5" customHeight="1" x14ac:dyDescent="0.25">
      <c r="A3" s="500" t="s">
        <v>0</v>
      </c>
      <c r="B3" s="503" t="s">
        <v>1</v>
      </c>
      <c r="C3" s="506" t="s">
        <v>110</v>
      </c>
      <c r="D3" s="506"/>
      <c r="E3" s="506" t="s">
        <v>111</v>
      </c>
      <c r="F3" s="506"/>
      <c r="G3" s="506" t="s">
        <v>112</v>
      </c>
      <c r="H3" s="506"/>
      <c r="I3" s="488" t="s">
        <v>113</v>
      </c>
      <c r="J3" s="489"/>
      <c r="K3" s="489"/>
      <c r="L3" s="489"/>
      <c r="M3" s="489"/>
      <c r="N3" s="489"/>
      <c r="O3" s="489"/>
      <c r="P3" s="490"/>
      <c r="Q3" s="491" t="s">
        <v>114</v>
      </c>
      <c r="R3" s="492"/>
      <c r="S3" s="492"/>
      <c r="T3" s="492"/>
      <c r="U3" s="492"/>
      <c r="V3" s="493"/>
      <c r="W3" s="494" t="s">
        <v>115</v>
      </c>
      <c r="X3" s="495"/>
      <c r="Y3" s="495"/>
      <c r="Z3" s="495"/>
      <c r="AA3" s="495"/>
      <c r="AB3" s="495"/>
      <c r="AC3" s="495"/>
      <c r="AD3" s="496"/>
    </row>
    <row r="4" spans="1:30" ht="51" customHeight="1" x14ac:dyDescent="0.25">
      <c r="A4" s="501"/>
      <c r="B4" s="504"/>
      <c r="C4" s="159" t="s">
        <v>152</v>
      </c>
      <c r="D4" s="159" t="s">
        <v>153</v>
      </c>
      <c r="E4" s="159" t="s">
        <v>152</v>
      </c>
      <c r="F4" s="159" t="s">
        <v>153</v>
      </c>
      <c r="G4" s="159" t="s">
        <v>152</v>
      </c>
      <c r="H4" s="159" t="s">
        <v>153</v>
      </c>
      <c r="I4" s="488" t="s">
        <v>116</v>
      </c>
      <c r="J4" s="489"/>
      <c r="K4" s="489"/>
      <c r="L4" s="489"/>
      <c r="M4" s="489"/>
      <c r="N4" s="489"/>
      <c r="O4" s="489"/>
      <c r="P4" s="490"/>
      <c r="Q4" s="491" t="s">
        <v>116</v>
      </c>
      <c r="R4" s="492"/>
      <c r="S4" s="492"/>
      <c r="T4" s="492"/>
      <c r="U4" s="492"/>
      <c r="V4" s="493"/>
      <c r="W4" s="494" t="s">
        <v>116</v>
      </c>
      <c r="X4" s="495"/>
      <c r="Y4" s="495"/>
      <c r="Z4" s="495"/>
      <c r="AA4" s="495"/>
      <c r="AB4" s="495"/>
      <c r="AC4" s="495"/>
      <c r="AD4" s="496"/>
    </row>
    <row r="5" spans="1:30" ht="2.25" customHeight="1" x14ac:dyDescent="0.2">
      <c r="A5" s="501"/>
      <c r="B5" s="504"/>
      <c r="C5" s="160"/>
      <c r="D5" s="160"/>
      <c r="E5" s="160"/>
      <c r="F5" s="160"/>
      <c r="G5" s="160"/>
      <c r="H5" s="160"/>
      <c r="I5" s="475" t="s">
        <v>117</v>
      </c>
      <c r="J5" s="477" t="s">
        <v>118</v>
      </c>
      <c r="K5" s="478"/>
      <c r="L5" s="478"/>
      <c r="M5" s="478"/>
      <c r="N5" s="478"/>
      <c r="O5" s="478"/>
      <c r="P5" s="479"/>
      <c r="Q5" s="480" t="s">
        <v>117</v>
      </c>
      <c r="R5" s="471" t="s">
        <v>118</v>
      </c>
      <c r="S5" s="482"/>
      <c r="T5" s="482"/>
      <c r="U5" s="482"/>
      <c r="V5" s="472"/>
      <c r="W5" s="483" t="s">
        <v>117</v>
      </c>
      <c r="X5" s="469" t="s">
        <v>118</v>
      </c>
      <c r="Y5" s="485"/>
      <c r="Z5" s="485"/>
      <c r="AA5" s="485"/>
      <c r="AB5" s="485"/>
      <c r="AC5" s="485"/>
      <c r="AD5" s="470"/>
    </row>
    <row r="6" spans="1:30" ht="12.75" customHeight="1" x14ac:dyDescent="0.2">
      <c r="A6" s="501"/>
      <c r="B6" s="504"/>
      <c r="C6" s="160"/>
      <c r="D6" s="160"/>
      <c r="E6" s="160"/>
      <c r="F6" s="160"/>
      <c r="G6" s="160"/>
      <c r="H6" s="160"/>
      <c r="I6" s="476"/>
      <c r="J6" s="477" t="s">
        <v>119</v>
      </c>
      <c r="K6" s="479"/>
      <c r="L6" s="477" t="s">
        <v>120</v>
      </c>
      <c r="M6" s="479"/>
      <c r="N6" s="477" t="s">
        <v>121</v>
      </c>
      <c r="O6" s="479"/>
      <c r="P6" s="475" t="s">
        <v>122</v>
      </c>
      <c r="Q6" s="481"/>
      <c r="R6" s="471" t="s">
        <v>123</v>
      </c>
      <c r="S6" s="472"/>
      <c r="T6" s="471" t="s">
        <v>124</v>
      </c>
      <c r="U6" s="472"/>
      <c r="V6" s="473" t="s">
        <v>122</v>
      </c>
      <c r="W6" s="484"/>
      <c r="X6" s="469" t="s">
        <v>125</v>
      </c>
      <c r="Y6" s="470"/>
      <c r="Z6" s="469" t="s">
        <v>126</v>
      </c>
      <c r="AA6" s="470"/>
      <c r="AB6" s="469" t="s">
        <v>127</v>
      </c>
      <c r="AC6" s="470"/>
      <c r="AD6" s="486" t="s">
        <v>122</v>
      </c>
    </row>
    <row r="7" spans="1:30" ht="12.75" customHeight="1" x14ac:dyDescent="0.2">
      <c r="A7" s="502"/>
      <c r="B7" s="505"/>
      <c r="C7" s="161"/>
      <c r="D7" s="161"/>
      <c r="E7" s="161"/>
      <c r="F7" s="161"/>
      <c r="G7" s="161"/>
      <c r="H7" s="161"/>
      <c r="I7" s="162" t="s">
        <v>83</v>
      </c>
      <c r="J7" s="163" t="s">
        <v>83</v>
      </c>
      <c r="K7" s="163" t="s">
        <v>58</v>
      </c>
      <c r="L7" s="163" t="s">
        <v>83</v>
      </c>
      <c r="M7" s="163" t="s">
        <v>58</v>
      </c>
      <c r="N7" s="163" t="s">
        <v>83</v>
      </c>
      <c r="O7" s="163" t="s">
        <v>58</v>
      </c>
      <c r="P7" s="476"/>
      <c r="Q7" s="164" t="s">
        <v>128</v>
      </c>
      <c r="R7" s="164" t="s">
        <v>128</v>
      </c>
      <c r="S7" s="164" t="s">
        <v>58</v>
      </c>
      <c r="T7" s="164" t="s">
        <v>128</v>
      </c>
      <c r="U7" s="164" t="s">
        <v>58</v>
      </c>
      <c r="V7" s="474"/>
      <c r="W7" s="165" t="s">
        <v>129</v>
      </c>
      <c r="X7" s="165" t="s">
        <v>129</v>
      </c>
      <c r="Y7" s="165" t="s">
        <v>58</v>
      </c>
      <c r="Z7" s="165" t="s">
        <v>129</v>
      </c>
      <c r="AA7" s="165" t="s">
        <v>58</v>
      </c>
      <c r="AB7" s="165" t="s">
        <v>130</v>
      </c>
      <c r="AC7" s="165" t="s">
        <v>58</v>
      </c>
      <c r="AD7" s="487"/>
    </row>
    <row r="8" spans="1:30" ht="18.75" x14ac:dyDescent="0.2">
      <c r="A8" s="459" t="s">
        <v>11</v>
      </c>
      <c r="B8" s="166" t="s">
        <v>12</v>
      </c>
      <c r="C8" s="167">
        <f t="shared" ref="C8:C19" si="0">J8</f>
        <v>5.6596000000000002</v>
      </c>
      <c r="D8" s="168">
        <v>6.6596000000000002</v>
      </c>
      <c r="E8" s="167">
        <f>X8</f>
        <v>500</v>
      </c>
      <c r="F8" s="167">
        <v>500</v>
      </c>
      <c r="G8" s="167">
        <f>R8</f>
        <v>11</v>
      </c>
      <c r="H8" s="167">
        <v>11</v>
      </c>
      <c r="I8" s="169">
        <v>7.6514930000000003</v>
      </c>
      <c r="J8" s="169">
        <v>5.6596000000000002</v>
      </c>
      <c r="K8" s="170">
        <v>1822.3924999999999</v>
      </c>
      <c r="L8" s="170"/>
      <c r="M8" s="170"/>
      <c r="N8" s="170"/>
      <c r="O8" s="170"/>
      <c r="P8" s="171">
        <v>10314.012592999999</v>
      </c>
      <c r="Q8" s="172">
        <v>14</v>
      </c>
      <c r="R8" s="172">
        <v>11</v>
      </c>
      <c r="S8" s="172">
        <v>19.596</v>
      </c>
      <c r="T8" s="172"/>
      <c r="U8" s="172"/>
      <c r="V8" s="173">
        <v>215.55600000000001</v>
      </c>
      <c r="W8" s="174">
        <v>500</v>
      </c>
      <c r="X8" s="175">
        <v>500</v>
      </c>
      <c r="Y8" s="176">
        <v>2.3590800000000001</v>
      </c>
      <c r="Z8" s="175"/>
      <c r="AA8" s="175"/>
      <c r="AB8" s="175">
        <v>0</v>
      </c>
      <c r="AC8" s="175">
        <v>0</v>
      </c>
      <c r="AD8" s="177">
        <v>1179.54</v>
      </c>
    </row>
    <row r="9" spans="1:30" ht="18.75" x14ac:dyDescent="0.2">
      <c r="A9" s="459"/>
      <c r="B9" s="166" t="s">
        <v>14</v>
      </c>
      <c r="C9" s="167">
        <f t="shared" si="0"/>
        <v>4.5648</v>
      </c>
      <c r="D9" s="168">
        <v>5.5648</v>
      </c>
      <c r="E9" s="167">
        <f t="shared" ref="E9:E19" si="1">X9</f>
        <v>650</v>
      </c>
      <c r="F9" s="167">
        <v>650</v>
      </c>
      <c r="G9" s="167">
        <f t="shared" ref="G9:G19" si="2">R9</f>
        <v>6</v>
      </c>
      <c r="H9" s="167">
        <v>6</v>
      </c>
      <c r="I9" s="169">
        <v>6.1529534999999997</v>
      </c>
      <c r="J9" s="170">
        <v>4.5648</v>
      </c>
      <c r="K9" s="170">
        <v>1822.3921</v>
      </c>
      <c r="L9" s="170"/>
      <c r="M9" s="170"/>
      <c r="N9" s="170"/>
      <c r="O9" s="170"/>
      <c r="P9" s="171">
        <v>8318.855458080001</v>
      </c>
      <c r="Q9" s="172">
        <v>9</v>
      </c>
      <c r="R9" s="172">
        <v>6</v>
      </c>
      <c r="S9" s="172">
        <v>19.596</v>
      </c>
      <c r="T9" s="172"/>
      <c r="U9" s="172"/>
      <c r="V9" s="173">
        <v>117.57599999999999</v>
      </c>
      <c r="W9" s="174">
        <v>650</v>
      </c>
      <c r="X9" s="175">
        <v>650</v>
      </c>
      <c r="Y9" s="176">
        <v>2.3794439999999999</v>
      </c>
      <c r="Z9" s="175"/>
      <c r="AA9" s="175"/>
      <c r="AB9" s="175"/>
      <c r="AC9" s="175"/>
      <c r="AD9" s="177">
        <v>1546.6386</v>
      </c>
    </row>
    <row r="10" spans="1:30" ht="18.75" x14ac:dyDescent="0.2">
      <c r="A10" s="459"/>
      <c r="B10" s="166" t="s">
        <v>15</v>
      </c>
      <c r="C10" s="167">
        <f t="shared" si="0"/>
        <v>4.0487000000000002</v>
      </c>
      <c r="D10" s="168">
        <v>5.0487000000000002</v>
      </c>
      <c r="E10" s="167">
        <f t="shared" si="1"/>
        <v>620</v>
      </c>
      <c r="F10" s="167">
        <v>620</v>
      </c>
      <c r="G10" s="167">
        <f t="shared" si="2"/>
        <v>2</v>
      </c>
      <c r="H10" s="167">
        <v>2</v>
      </c>
      <c r="I10" s="169">
        <v>6.1529534999999997</v>
      </c>
      <c r="J10" s="170">
        <v>4.0487000000000002</v>
      </c>
      <c r="K10" s="170">
        <v>1822.3921</v>
      </c>
      <c r="L10" s="170"/>
      <c r="M10" s="170"/>
      <c r="N10" s="170"/>
      <c r="O10" s="170"/>
      <c r="P10" s="171">
        <v>7378.3188952700002</v>
      </c>
      <c r="Q10" s="172">
        <v>11</v>
      </c>
      <c r="R10" s="172">
        <v>2</v>
      </c>
      <c r="S10" s="172">
        <v>21.756</v>
      </c>
      <c r="T10" s="172"/>
      <c r="U10" s="172"/>
      <c r="V10" s="173">
        <v>43.512</v>
      </c>
      <c r="W10" s="174">
        <v>620</v>
      </c>
      <c r="X10" s="175">
        <v>620</v>
      </c>
      <c r="Y10" s="176">
        <v>2.3846400000000001</v>
      </c>
      <c r="Z10" s="175"/>
      <c r="AA10" s="175"/>
      <c r="AB10" s="175"/>
      <c r="AC10" s="175"/>
      <c r="AD10" s="177">
        <v>1478.4768000000001</v>
      </c>
    </row>
    <row r="11" spans="1:30" ht="18.75" x14ac:dyDescent="0.2">
      <c r="A11" s="459"/>
      <c r="B11" s="166" t="s">
        <v>16</v>
      </c>
      <c r="C11" s="167">
        <f t="shared" si="0"/>
        <v>0.51060000000000005</v>
      </c>
      <c r="D11" s="168">
        <v>0.51060000000000005</v>
      </c>
      <c r="E11" s="167">
        <f t="shared" si="1"/>
        <v>584</v>
      </c>
      <c r="F11" s="167">
        <v>584</v>
      </c>
      <c r="G11" s="167">
        <f t="shared" si="2"/>
        <v>19</v>
      </c>
      <c r="H11" s="167">
        <v>19</v>
      </c>
      <c r="I11" s="169">
        <v>0.5</v>
      </c>
      <c r="J11" s="170">
        <v>0.51060000000000005</v>
      </c>
      <c r="K11" s="170">
        <v>1822.405</v>
      </c>
      <c r="L11" s="170"/>
      <c r="M11" s="170"/>
      <c r="N11" s="170"/>
      <c r="O11" s="170"/>
      <c r="P11" s="171">
        <v>930.51999300000011</v>
      </c>
      <c r="Q11" s="172">
        <v>7</v>
      </c>
      <c r="R11" s="172">
        <v>19</v>
      </c>
      <c r="S11" s="172">
        <v>21.756</v>
      </c>
      <c r="T11" s="172"/>
      <c r="U11" s="172"/>
      <c r="V11" s="173">
        <v>413.36400000000003</v>
      </c>
      <c r="W11" s="174">
        <v>584</v>
      </c>
      <c r="X11" s="175">
        <v>584</v>
      </c>
      <c r="Y11" s="176">
        <v>2.3676240000000002</v>
      </c>
      <c r="Z11" s="175"/>
      <c r="AA11" s="175"/>
      <c r="AB11" s="175"/>
      <c r="AC11" s="175"/>
      <c r="AD11" s="177">
        <v>1382.6924160000001</v>
      </c>
    </row>
    <row r="12" spans="1:30" ht="18.75" x14ac:dyDescent="0.2">
      <c r="A12" s="459"/>
      <c r="B12" s="166" t="s">
        <v>17</v>
      </c>
      <c r="C12" s="167">
        <f t="shared" si="0"/>
        <v>0</v>
      </c>
      <c r="D12" s="168">
        <v>0</v>
      </c>
      <c r="E12" s="167">
        <f t="shared" si="1"/>
        <v>434</v>
      </c>
      <c r="F12" s="167">
        <v>434</v>
      </c>
      <c r="G12" s="167">
        <f t="shared" si="2"/>
        <v>12</v>
      </c>
      <c r="H12" s="167">
        <v>12</v>
      </c>
      <c r="I12" s="169">
        <v>0</v>
      </c>
      <c r="J12" s="170"/>
      <c r="K12" s="170">
        <v>0</v>
      </c>
      <c r="L12" s="170"/>
      <c r="M12" s="170"/>
      <c r="N12" s="170"/>
      <c r="O12" s="170"/>
      <c r="P12" s="171">
        <v>0</v>
      </c>
      <c r="Q12" s="172">
        <v>9</v>
      </c>
      <c r="R12" s="172">
        <v>12</v>
      </c>
      <c r="S12" s="172">
        <v>21.756</v>
      </c>
      <c r="T12" s="172"/>
      <c r="U12" s="172"/>
      <c r="V12" s="173">
        <v>261.072</v>
      </c>
      <c r="W12" s="174">
        <v>434</v>
      </c>
      <c r="X12" s="175">
        <v>434</v>
      </c>
      <c r="Y12" s="176">
        <v>2.3654760000000001</v>
      </c>
      <c r="Z12" s="175"/>
      <c r="AA12" s="175"/>
      <c r="AB12" s="175"/>
      <c r="AC12" s="175"/>
      <c r="AD12" s="177">
        <v>1026.6165840000001</v>
      </c>
    </row>
    <row r="13" spans="1:30" ht="18.75" x14ac:dyDescent="0.2">
      <c r="A13" s="459"/>
      <c r="B13" s="166" t="s">
        <v>18</v>
      </c>
      <c r="C13" s="167">
        <f t="shared" si="0"/>
        <v>0</v>
      </c>
      <c r="D13" s="168">
        <v>0</v>
      </c>
      <c r="E13" s="167">
        <f t="shared" si="1"/>
        <v>300</v>
      </c>
      <c r="F13" s="167">
        <v>300</v>
      </c>
      <c r="G13" s="167">
        <f t="shared" si="2"/>
        <v>12</v>
      </c>
      <c r="H13" s="167">
        <v>12</v>
      </c>
      <c r="I13" s="169">
        <v>0</v>
      </c>
      <c r="J13" s="170"/>
      <c r="K13" s="170">
        <v>0</v>
      </c>
      <c r="L13" s="170"/>
      <c r="M13" s="170"/>
      <c r="N13" s="170"/>
      <c r="O13" s="170"/>
      <c r="P13" s="171">
        <v>0</v>
      </c>
      <c r="Q13" s="172">
        <v>8</v>
      </c>
      <c r="R13" s="172">
        <v>12</v>
      </c>
      <c r="S13" s="172">
        <v>21.756</v>
      </c>
      <c r="T13" s="172"/>
      <c r="U13" s="172"/>
      <c r="V13" s="173">
        <v>261.072</v>
      </c>
      <c r="W13" s="174">
        <v>300</v>
      </c>
      <c r="X13" s="175">
        <v>300</v>
      </c>
      <c r="Y13" s="176">
        <v>2.3985240000000001</v>
      </c>
      <c r="Z13" s="175"/>
      <c r="AA13" s="175"/>
      <c r="AB13" s="175"/>
      <c r="AC13" s="175"/>
      <c r="AD13" s="177">
        <v>719.55720000000008</v>
      </c>
    </row>
    <row r="14" spans="1:30" ht="18.75" x14ac:dyDescent="0.2">
      <c r="A14" s="459"/>
      <c r="B14" s="166" t="s">
        <v>19</v>
      </c>
      <c r="C14" s="167">
        <f t="shared" si="0"/>
        <v>0</v>
      </c>
      <c r="D14" s="168">
        <v>0</v>
      </c>
      <c r="E14" s="167">
        <f t="shared" si="1"/>
        <v>200</v>
      </c>
      <c r="F14" s="167">
        <v>200</v>
      </c>
      <c r="G14" s="167">
        <f t="shared" si="2"/>
        <v>5</v>
      </c>
      <c r="H14" s="167">
        <v>5</v>
      </c>
      <c r="I14" s="169">
        <v>0</v>
      </c>
      <c r="J14" s="170"/>
      <c r="K14" s="170">
        <v>0</v>
      </c>
      <c r="L14" s="170"/>
      <c r="M14" s="170"/>
      <c r="N14" s="170"/>
      <c r="O14" s="170"/>
      <c r="P14" s="171">
        <v>0</v>
      </c>
      <c r="Q14" s="172">
        <v>8</v>
      </c>
      <c r="R14" s="172">
        <v>5</v>
      </c>
      <c r="S14" s="172">
        <v>21.756</v>
      </c>
      <c r="T14" s="172"/>
      <c r="U14" s="172"/>
      <c r="V14" s="173">
        <v>108.78</v>
      </c>
      <c r="W14" s="174">
        <v>150</v>
      </c>
      <c r="X14" s="175">
        <v>200</v>
      </c>
      <c r="Y14" s="176">
        <v>2.8856519999999999</v>
      </c>
      <c r="Z14" s="175"/>
      <c r="AA14" s="175"/>
      <c r="AB14" s="175"/>
      <c r="AC14" s="175"/>
      <c r="AD14" s="177">
        <v>577.13040000000001</v>
      </c>
    </row>
    <row r="15" spans="1:30" ht="18.75" x14ac:dyDescent="0.2">
      <c r="A15" s="459"/>
      <c r="B15" s="166" t="s">
        <v>20</v>
      </c>
      <c r="C15" s="167">
        <f t="shared" si="0"/>
        <v>0</v>
      </c>
      <c r="D15" s="168">
        <v>0</v>
      </c>
      <c r="E15" s="167">
        <f t="shared" si="1"/>
        <v>200</v>
      </c>
      <c r="F15" s="167">
        <v>200</v>
      </c>
      <c r="G15" s="167">
        <f t="shared" si="2"/>
        <v>9</v>
      </c>
      <c r="H15" s="167">
        <v>9</v>
      </c>
      <c r="I15" s="169">
        <v>0</v>
      </c>
      <c r="J15" s="170"/>
      <c r="K15" s="170">
        <v>0</v>
      </c>
      <c r="L15" s="170"/>
      <c r="M15" s="170"/>
      <c r="N15" s="170"/>
      <c r="O15" s="170"/>
      <c r="P15" s="171">
        <v>0</v>
      </c>
      <c r="Q15" s="172">
        <v>5</v>
      </c>
      <c r="R15" s="172">
        <v>9</v>
      </c>
      <c r="S15" s="172">
        <v>21.756</v>
      </c>
      <c r="T15" s="172"/>
      <c r="U15" s="172"/>
      <c r="V15" s="173">
        <v>195.804</v>
      </c>
      <c r="W15" s="174">
        <v>120</v>
      </c>
      <c r="X15" s="175">
        <v>200</v>
      </c>
      <c r="Y15" s="176">
        <v>2.7862559999999998</v>
      </c>
      <c r="Z15" s="175"/>
      <c r="AA15" s="175"/>
      <c r="AB15" s="175"/>
      <c r="AC15" s="175"/>
      <c r="AD15" s="177">
        <v>557.25119999999993</v>
      </c>
    </row>
    <row r="16" spans="1:30" ht="18.75" x14ac:dyDescent="0.2">
      <c r="A16" s="459"/>
      <c r="B16" s="166" t="s">
        <v>21</v>
      </c>
      <c r="C16" s="167">
        <f t="shared" si="0"/>
        <v>0</v>
      </c>
      <c r="D16" s="168">
        <v>0</v>
      </c>
      <c r="E16" s="167">
        <f t="shared" si="1"/>
        <v>0</v>
      </c>
      <c r="F16" s="167">
        <v>0</v>
      </c>
      <c r="G16" s="167">
        <f t="shared" si="2"/>
        <v>3</v>
      </c>
      <c r="H16" s="167">
        <v>14</v>
      </c>
      <c r="I16" s="169">
        <v>0</v>
      </c>
      <c r="J16" s="170"/>
      <c r="K16" s="170">
        <v>0</v>
      </c>
      <c r="L16" s="170"/>
      <c r="M16" s="170"/>
      <c r="N16" s="170"/>
      <c r="O16" s="170"/>
      <c r="P16" s="171">
        <v>0</v>
      </c>
      <c r="Q16" s="172">
        <v>14</v>
      </c>
      <c r="R16" s="172">
        <v>3</v>
      </c>
      <c r="S16" s="172">
        <v>21.756</v>
      </c>
      <c r="T16" s="172"/>
      <c r="U16" s="172"/>
      <c r="V16" s="173">
        <v>65.268000000000001</v>
      </c>
      <c r="W16" s="174">
        <v>130</v>
      </c>
      <c r="X16" s="174"/>
      <c r="Y16" s="176">
        <v>2.2873899999999998</v>
      </c>
      <c r="Z16" s="175"/>
      <c r="AA16" s="175"/>
      <c r="AB16" s="175"/>
      <c r="AC16" s="175"/>
      <c r="AD16" s="177">
        <v>0</v>
      </c>
    </row>
    <row r="17" spans="1:30" ht="18.75" x14ac:dyDescent="0.2">
      <c r="A17" s="459"/>
      <c r="B17" s="166" t="s">
        <v>22</v>
      </c>
      <c r="C17" s="167">
        <f t="shared" si="0"/>
        <v>0</v>
      </c>
      <c r="D17" s="168">
        <v>0.16</v>
      </c>
      <c r="E17" s="167">
        <f t="shared" si="1"/>
        <v>130</v>
      </c>
      <c r="F17" s="167">
        <v>630</v>
      </c>
      <c r="G17" s="167">
        <f t="shared" si="2"/>
        <v>10</v>
      </c>
      <c r="H17" s="167">
        <v>8</v>
      </c>
      <c r="I17" s="169">
        <v>0.16</v>
      </c>
      <c r="J17" s="169"/>
      <c r="K17" s="170">
        <v>1866.5039999999999</v>
      </c>
      <c r="L17" s="170"/>
      <c r="M17" s="170"/>
      <c r="N17" s="170"/>
      <c r="O17" s="170"/>
      <c r="P17" s="171">
        <v>0</v>
      </c>
      <c r="Q17" s="172">
        <v>8</v>
      </c>
      <c r="R17" s="172">
        <v>10</v>
      </c>
      <c r="S17" s="172">
        <v>21.756</v>
      </c>
      <c r="T17" s="172"/>
      <c r="U17" s="172"/>
      <c r="V17" s="173">
        <v>217.56</v>
      </c>
      <c r="W17" s="174">
        <v>630</v>
      </c>
      <c r="X17" s="174">
        <v>130</v>
      </c>
      <c r="Y17" s="176">
        <v>2.5474320000000001</v>
      </c>
      <c r="Z17" s="175"/>
      <c r="AA17" s="175"/>
      <c r="AB17" s="175"/>
      <c r="AC17" s="175"/>
      <c r="AD17" s="177">
        <v>331.16615999999999</v>
      </c>
    </row>
    <row r="18" spans="1:30" ht="18.75" x14ac:dyDescent="0.2">
      <c r="A18" s="459"/>
      <c r="B18" s="178" t="s">
        <v>23</v>
      </c>
      <c r="C18" s="167">
        <f t="shared" si="0"/>
        <v>3.9565000000000001</v>
      </c>
      <c r="D18" s="168">
        <v>6</v>
      </c>
      <c r="E18" s="167">
        <f t="shared" si="1"/>
        <v>500</v>
      </c>
      <c r="F18" s="167">
        <v>500</v>
      </c>
      <c r="G18" s="167">
        <f t="shared" si="2"/>
        <v>12</v>
      </c>
      <c r="H18" s="167">
        <v>14</v>
      </c>
      <c r="I18" s="169">
        <v>6</v>
      </c>
      <c r="J18" s="169">
        <v>3.9565000000000001</v>
      </c>
      <c r="K18" s="170">
        <v>1822.3924999999999</v>
      </c>
      <c r="L18" s="170"/>
      <c r="M18" s="170"/>
      <c r="N18" s="170"/>
      <c r="O18" s="170"/>
      <c r="P18" s="171">
        <v>7210.2959262499999</v>
      </c>
      <c r="Q18" s="172">
        <v>14</v>
      </c>
      <c r="R18" s="172">
        <v>12</v>
      </c>
      <c r="S18" s="172">
        <v>21.756</v>
      </c>
      <c r="T18" s="172"/>
      <c r="U18" s="172"/>
      <c r="V18" s="173">
        <v>261.072</v>
      </c>
      <c r="W18" s="174">
        <v>500</v>
      </c>
      <c r="X18" s="174">
        <v>500</v>
      </c>
      <c r="Y18" s="176">
        <v>2.2670159999999999</v>
      </c>
      <c r="Z18" s="175"/>
      <c r="AA18" s="175"/>
      <c r="AB18" s="175"/>
      <c r="AC18" s="175"/>
      <c r="AD18" s="177">
        <v>1133.508</v>
      </c>
    </row>
    <row r="19" spans="1:30" ht="19.5" thickBot="1" x14ac:dyDescent="0.25">
      <c r="A19" s="459"/>
      <c r="B19" s="178" t="s">
        <v>24</v>
      </c>
      <c r="C19" s="167">
        <f t="shared" si="0"/>
        <v>4.5791000000000004</v>
      </c>
      <c r="D19" s="168">
        <v>7.5</v>
      </c>
      <c r="E19" s="167">
        <f t="shared" si="1"/>
        <v>500</v>
      </c>
      <c r="F19" s="167">
        <f>680-5</f>
        <v>675</v>
      </c>
      <c r="G19" s="167">
        <f t="shared" si="2"/>
        <v>10</v>
      </c>
      <c r="H19" s="167">
        <v>13</v>
      </c>
      <c r="I19" s="169">
        <v>7.5</v>
      </c>
      <c r="J19" s="169">
        <v>4.5791000000000004</v>
      </c>
      <c r="K19" s="170">
        <v>1457.9152999999999</v>
      </c>
      <c r="L19" s="170"/>
      <c r="M19" s="170"/>
      <c r="N19" s="170"/>
      <c r="O19" s="170"/>
      <c r="P19" s="171">
        <v>6675.9399502300002</v>
      </c>
      <c r="Q19" s="172">
        <v>13</v>
      </c>
      <c r="R19" s="172">
        <v>10</v>
      </c>
      <c r="S19" s="172">
        <v>21.756</v>
      </c>
      <c r="T19" s="172"/>
      <c r="U19" s="172"/>
      <c r="V19" s="173">
        <v>217.56</v>
      </c>
      <c r="W19" s="174">
        <v>680</v>
      </c>
      <c r="X19" s="174">
        <v>500</v>
      </c>
      <c r="Y19" s="176">
        <v>2.15672</v>
      </c>
      <c r="Z19" s="175"/>
      <c r="AA19" s="175"/>
      <c r="AB19" s="175"/>
      <c r="AC19" s="175"/>
      <c r="AD19" s="177">
        <v>1078.3599999999999</v>
      </c>
    </row>
    <row r="20" spans="1:30" ht="19.5" thickBot="1" x14ac:dyDescent="0.25">
      <c r="A20" s="460"/>
      <c r="B20" s="179" t="s">
        <v>25</v>
      </c>
      <c r="C20" s="180">
        <f t="shared" ref="C20:J20" si="3">SUM(C8:C19)</f>
        <v>23.319300000000002</v>
      </c>
      <c r="D20" s="181">
        <f t="shared" si="3"/>
        <v>31.4437</v>
      </c>
      <c r="E20" s="180">
        <f t="shared" si="3"/>
        <v>4618</v>
      </c>
      <c r="F20" s="180">
        <f t="shared" si="3"/>
        <v>5293</v>
      </c>
      <c r="G20" s="180">
        <f t="shared" si="3"/>
        <v>111</v>
      </c>
      <c r="H20" s="182">
        <f t="shared" si="3"/>
        <v>125</v>
      </c>
      <c r="I20" s="183">
        <f t="shared" si="3"/>
        <v>34.117400000000004</v>
      </c>
      <c r="J20" s="184">
        <f t="shared" si="3"/>
        <v>23.319300000000002</v>
      </c>
      <c r="K20" s="184"/>
      <c r="L20" s="184">
        <v>0</v>
      </c>
      <c r="M20" s="184">
        <v>0</v>
      </c>
      <c r="N20" s="184">
        <v>0</v>
      </c>
      <c r="O20" s="184">
        <v>0</v>
      </c>
      <c r="P20" s="185">
        <v>31185.476349924007</v>
      </c>
      <c r="Q20" s="186">
        <f>SUM(Q8:Q19)</f>
        <v>120</v>
      </c>
      <c r="R20" s="186">
        <f>SUM(R8:R19)</f>
        <v>111</v>
      </c>
      <c r="S20" s="186"/>
      <c r="T20" s="186">
        <v>0</v>
      </c>
      <c r="U20" s="186">
        <v>0</v>
      </c>
      <c r="V20" s="187">
        <v>774.61059999999998</v>
      </c>
      <c r="W20" s="188">
        <f>SUM(W8:W19)</f>
        <v>5298</v>
      </c>
      <c r="X20" s="189">
        <f>SUM(X8:X19)</f>
        <v>4618</v>
      </c>
      <c r="Y20" s="189">
        <v>1.9072800000000001</v>
      </c>
      <c r="Z20" s="189">
        <v>0</v>
      </c>
      <c r="AA20" s="189">
        <v>0</v>
      </c>
      <c r="AB20" s="189">
        <v>0</v>
      </c>
      <c r="AC20" s="189">
        <v>0</v>
      </c>
      <c r="AD20" s="190">
        <v>6830.6575160000011</v>
      </c>
    </row>
    <row r="21" spans="1:30" ht="18.75" x14ac:dyDescent="0.2">
      <c r="A21" s="459" t="s">
        <v>26</v>
      </c>
      <c r="B21" s="191" t="s">
        <v>12</v>
      </c>
      <c r="C21" s="192">
        <f>J21</f>
        <v>24.505953000000002</v>
      </c>
      <c r="D21" s="193">
        <v>55</v>
      </c>
      <c r="E21" s="192">
        <f>X21</f>
        <v>2314</v>
      </c>
      <c r="F21" s="192">
        <f>2314-0.9</f>
        <v>2313.1</v>
      </c>
      <c r="G21" s="192">
        <f>R21+T21</f>
        <v>154</v>
      </c>
      <c r="H21" s="192">
        <v>155</v>
      </c>
      <c r="I21" s="194">
        <v>60</v>
      </c>
      <c r="J21" s="195">
        <v>24.505953000000002</v>
      </c>
      <c r="K21" s="195">
        <v>1400.88</v>
      </c>
      <c r="L21" s="195"/>
      <c r="M21" s="195"/>
      <c r="N21" s="195"/>
      <c r="O21" s="195"/>
      <c r="P21" s="196">
        <v>34329.899438640008</v>
      </c>
      <c r="Q21" s="197">
        <v>220</v>
      </c>
      <c r="R21" s="198">
        <v>85</v>
      </c>
      <c r="S21" s="199">
        <v>18.288</v>
      </c>
      <c r="T21" s="199">
        <v>69</v>
      </c>
      <c r="U21" s="199">
        <v>8.7959999999999994</v>
      </c>
      <c r="V21" s="200">
        <v>2161.404</v>
      </c>
      <c r="W21" s="201">
        <v>2371</v>
      </c>
      <c r="X21" s="202">
        <v>2314</v>
      </c>
      <c r="Y21" s="202">
        <v>2.3590749999999998</v>
      </c>
      <c r="Z21" s="202"/>
      <c r="AA21" s="202"/>
      <c r="AB21" s="202"/>
      <c r="AC21" s="202"/>
      <c r="AD21" s="203">
        <v>5458.8995499999992</v>
      </c>
    </row>
    <row r="22" spans="1:30" ht="18.75" x14ac:dyDescent="0.2">
      <c r="A22" s="459"/>
      <c r="B22" s="166" t="s">
        <v>14</v>
      </c>
      <c r="C22" s="192">
        <f t="shared" ref="C22:C32" si="4">J22</f>
        <v>49.999692000000003</v>
      </c>
      <c r="D22" s="193">
        <v>51</v>
      </c>
      <c r="E22" s="192">
        <f t="shared" ref="E22:E32" si="5">X22</f>
        <v>3118</v>
      </c>
      <c r="F22" s="192">
        <f>3118-1</f>
        <v>3117</v>
      </c>
      <c r="G22" s="192">
        <f t="shared" ref="G22:G32" si="6">R22+T22</f>
        <v>0</v>
      </c>
      <c r="H22" s="192">
        <v>130</v>
      </c>
      <c r="I22" s="169">
        <v>55</v>
      </c>
      <c r="J22" s="204">
        <v>49.999692000000003</v>
      </c>
      <c r="K22" s="204">
        <v>1400.88</v>
      </c>
      <c r="L22" s="204"/>
      <c r="M22" s="204"/>
      <c r="N22" s="204"/>
      <c r="O22" s="204"/>
      <c r="P22" s="205">
        <v>70043.568528960008</v>
      </c>
      <c r="Q22" s="206">
        <v>180</v>
      </c>
      <c r="R22" s="207"/>
      <c r="S22" s="208">
        <v>20.376000000000001</v>
      </c>
      <c r="T22" s="208"/>
      <c r="U22" s="208">
        <v>6.6</v>
      </c>
      <c r="V22" s="209">
        <v>0</v>
      </c>
      <c r="W22" s="174">
        <v>2579</v>
      </c>
      <c r="X22" s="176">
        <v>3118</v>
      </c>
      <c r="Y22" s="176">
        <v>2.3794439999999999</v>
      </c>
      <c r="Z22" s="176"/>
      <c r="AA22" s="176"/>
      <c r="AB22" s="176"/>
      <c r="AC22" s="176"/>
      <c r="AD22" s="210">
        <v>7419.1063919999997</v>
      </c>
    </row>
    <row r="23" spans="1:30" ht="18.75" x14ac:dyDescent="0.2">
      <c r="A23" s="459"/>
      <c r="B23" s="178" t="s">
        <v>15</v>
      </c>
      <c r="C23" s="192">
        <f t="shared" si="4"/>
        <v>53.125570000000003</v>
      </c>
      <c r="D23" s="193">
        <v>55</v>
      </c>
      <c r="E23" s="192">
        <f t="shared" si="5"/>
        <v>2861</v>
      </c>
      <c r="F23" s="192">
        <v>2861</v>
      </c>
      <c r="G23" s="192">
        <f t="shared" si="6"/>
        <v>0</v>
      </c>
      <c r="H23" s="192">
        <v>130</v>
      </c>
      <c r="I23" s="169">
        <v>65</v>
      </c>
      <c r="J23" s="204">
        <v>53.125570000000003</v>
      </c>
      <c r="K23" s="204">
        <v>1400.88</v>
      </c>
      <c r="L23" s="204"/>
      <c r="M23" s="204"/>
      <c r="N23" s="204"/>
      <c r="O23" s="204"/>
      <c r="P23" s="205">
        <v>74422.548501600017</v>
      </c>
      <c r="Q23" s="206">
        <v>190</v>
      </c>
      <c r="R23" s="211"/>
      <c r="S23" s="208">
        <v>14.183999999999999</v>
      </c>
      <c r="T23" s="212"/>
      <c r="U23" s="208">
        <v>6.6</v>
      </c>
      <c r="V23" s="209">
        <v>0</v>
      </c>
      <c r="W23" s="174">
        <v>2247</v>
      </c>
      <c r="X23" s="213">
        <v>2861</v>
      </c>
      <c r="Y23" s="213">
        <v>2.442977</v>
      </c>
      <c r="Z23" s="213"/>
      <c r="AA23" s="213"/>
      <c r="AB23" s="213"/>
      <c r="AC23" s="213"/>
      <c r="AD23" s="214">
        <v>6989.3571970000003</v>
      </c>
    </row>
    <row r="24" spans="1:30" ht="18.75" x14ac:dyDescent="0.2">
      <c r="A24" s="459"/>
      <c r="B24" s="166" t="s">
        <v>16</v>
      </c>
      <c r="C24" s="192">
        <f t="shared" si="4"/>
        <v>14.763669999999999</v>
      </c>
      <c r="D24" s="193">
        <f>C24+1</f>
        <v>15.763669999999999</v>
      </c>
      <c r="E24" s="192">
        <f t="shared" si="5"/>
        <v>2500</v>
      </c>
      <c r="F24" s="192">
        <v>2500</v>
      </c>
      <c r="G24" s="192">
        <f t="shared" si="6"/>
        <v>196</v>
      </c>
      <c r="H24" s="192">
        <v>196</v>
      </c>
      <c r="I24" s="169">
        <v>15</v>
      </c>
      <c r="J24" s="204">
        <v>14.763669999999999</v>
      </c>
      <c r="K24" s="204">
        <v>1400.88</v>
      </c>
      <c r="L24" s="204"/>
      <c r="M24" s="204"/>
      <c r="N24" s="204"/>
      <c r="O24" s="204"/>
      <c r="P24" s="205">
        <v>20682.130029600001</v>
      </c>
      <c r="Q24" s="206">
        <v>235</v>
      </c>
      <c r="R24" s="207">
        <v>196</v>
      </c>
      <c r="S24" s="208">
        <v>20.376000000000001</v>
      </c>
      <c r="T24" s="208"/>
      <c r="U24" s="208">
        <v>6.6</v>
      </c>
      <c r="V24" s="209">
        <v>3993.6960000000004</v>
      </c>
      <c r="W24" s="174">
        <v>2228</v>
      </c>
      <c r="X24" s="176">
        <v>2500</v>
      </c>
      <c r="Y24" s="176">
        <v>2.4526759999999999</v>
      </c>
      <c r="Z24" s="176"/>
      <c r="AA24" s="176"/>
      <c r="AB24" s="176"/>
      <c r="AC24" s="176"/>
      <c r="AD24" s="210">
        <v>6131.69</v>
      </c>
    </row>
    <row r="25" spans="1:30" ht="18.75" x14ac:dyDescent="0.2">
      <c r="A25" s="459"/>
      <c r="B25" s="166" t="s">
        <v>17</v>
      </c>
      <c r="C25" s="192">
        <f t="shared" si="4"/>
        <v>0</v>
      </c>
      <c r="D25" s="193">
        <f>C25</f>
        <v>0</v>
      </c>
      <c r="E25" s="192">
        <f t="shared" si="5"/>
        <v>1944</v>
      </c>
      <c r="F25" s="192">
        <v>1944</v>
      </c>
      <c r="G25" s="192">
        <f t="shared" si="6"/>
        <v>150</v>
      </c>
      <c r="H25" s="192">
        <v>150</v>
      </c>
      <c r="I25" s="169">
        <v>0</v>
      </c>
      <c r="J25" s="169"/>
      <c r="K25" s="204">
        <v>0</v>
      </c>
      <c r="L25" s="204"/>
      <c r="M25" s="204"/>
      <c r="N25" s="204"/>
      <c r="O25" s="204"/>
      <c r="P25" s="205">
        <v>0</v>
      </c>
      <c r="Q25" s="206">
        <v>170</v>
      </c>
      <c r="R25" s="207">
        <v>103</v>
      </c>
      <c r="S25" s="208">
        <v>20.376000000000001</v>
      </c>
      <c r="T25" s="208">
        <v>47</v>
      </c>
      <c r="U25" s="208">
        <v>9.5640000000000001</v>
      </c>
      <c r="V25" s="209">
        <v>2548.2359999999999</v>
      </c>
      <c r="W25" s="174">
        <v>1695</v>
      </c>
      <c r="X25" s="176">
        <v>1944</v>
      </c>
      <c r="Y25" s="176">
        <v>2.3757839999999999</v>
      </c>
      <c r="Z25" s="176"/>
      <c r="AA25" s="176"/>
      <c r="AB25" s="176"/>
      <c r="AC25" s="176"/>
      <c r="AD25" s="210">
        <v>4618.5240960000001</v>
      </c>
    </row>
    <row r="26" spans="1:30" ht="18.75" x14ac:dyDescent="0.2">
      <c r="A26" s="459"/>
      <c r="B26" s="166" t="s">
        <v>18</v>
      </c>
      <c r="C26" s="192">
        <f t="shared" si="4"/>
        <v>0</v>
      </c>
      <c r="D26" s="193">
        <f>C26</f>
        <v>0</v>
      </c>
      <c r="E26" s="192">
        <f t="shared" si="5"/>
        <v>1100</v>
      </c>
      <c r="F26" s="192">
        <v>1100</v>
      </c>
      <c r="G26" s="192">
        <f t="shared" si="6"/>
        <v>170</v>
      </c>
      <c r="H26" s="192">
        <v>170</v>
      </c>
      <c r="I26" s="169">
        <v>0</v>
      </c>
      <c r="J26" s="169"/>
      <c r="K26" s="204">
        <v>0</v>
      </c>
      <c r="L26" s="204"/>
      <c r="M26" s="204"/>
      <c r="N26" s="204"/>
      <c r="O26" s="204"/>
      <c r="P26" s="205">
        <v>0</v>
      </c>
      <c r="Q26" s="206">
        <v>200</v>
      </c>
      <c r="R26" s="207">
        <v>90</v>
      </c>
      <c r="S26" s="208">
        <v>20.376000000000001</v>
      </c>
      <c r="T26" s="208">
        <v>80</v>
      </c>
      <c r="U26" s="208">
        <v>9.5640000000000001</v>
      </c>
      <c r="V26" s="209">
        <v>2598.96</v>
      </c>
      <c r="W26" s="174">
        <v>1492</v>
      </c>
      <c r="X26" s="176">
        <v>1100</v>
      </c>
      <c r="Y26" s="176">
        <v>3.2282799999999998</v>
      </c>
      <c r="Z26" s="176"/>
      <c r="AA26" s="176"/>
      <c r="AB26" s="176"/>
      <c r="AC26" s="176"/>
      <c r="AD26" s="210">
        <v>3551.1079999999997</v>
      </c>
    </row>
    <row r="27" spans="1:30" ht="18.75" x14ac:dyDescent="0.2">
      <c r="A27" s="459"/>
      <c r="B27" s="166" t="s">
        <v>19</v>
      </c>
      <c r="C27" s="192">
        <v>0</v>
      </c>
      <c r="D27" s="193">
        <v>0.6</v>
      </c>
      <c r="E27" s="192">
        <f t="shared" si="5"/>
        <v>505</v>
      </c>
      <c r="F27" s="192">
        <v>505</v>
      </c>
      <c r="G27" s="192">
        <f t="shared" si="6"/>
        <v>110</v>
      </c>
      <c r="H27" s="192">
        <v>110</v>
      </c>
      <c r="I27" s="169">
        <v>0.6</v>
      </c>
      <c r="J27" s="169"/>
      <c r="K27" s="204">
        <v>0</v>
      </c>
      <c r="L27" s="204"/>
      <c r="M27" s="204"/>
      <c r="N27" s="204"/>
      <c r="O27" s="204"/>
      <c r="P27" s="205">
        <v>0</v>
      </c>
      <c r="Q27" s="206">
        <v>229</v>
      </c>
      <c r="R27" s="207">
        <v>44</v>
      </c>
      <c r="S27" s="208">
        <v>20.375900000000001</v>
      </c>
      <c r="T27" s="208">
        <v>66</v>
      </c>
      <c r="U27" s="208">
        <v>9.5640000000000001</v>
      </c>
      <c r="V27" s="209">
        <v>1527.7636000000002</v>
      </c>
      <c r="W27" s="174">
        <v>902</v>
      </c>
      <c r="X27" s="176">
        <v>505</v>
      </c>
      <c r="Y27" s="176">
        <v>2.640876</v>
      </c>
      <c r="Z27" s="176"/>
      <c r="AA27" s="176"/>
      <c r="AB27" s="176"/>
      <c r="AC27" s="176"/>
      <c r="AD27" s="210">
        <v>1333.64238</v>
      </c>
    </row>
    <row r="28" spans="1:30" ht="18.75" x14ac:dyDescent="0.2">
      <c r="A28" s="459"/>
      <c r="B28" s="166" t="s">
        <v>20</v>
      </c>
      <c r="C28" s="192">
        <f>J28</f>
        <v>0.29349999999999998</v>
      </c>
      <c r="D28" s="193">
        <v>0.3</v>
      </c>
      <c r="E28" s="192">
        <f t="shared" si="5"/>
        <v>884</v>
      </c>
      <c r="F28" s="192">
        <v>884</v>
      </c>
      <c r="G28" s="192">
        <f t="shared" si="6"/>
        <v>102</v>
      </c>
      <c r="H28" s="192">
        <v>102</v>
      </c>
      <c r="I28" s="169">
        <v>0.6</v>
      </c>
      <c r="J28" s="169">
        <v>0.29349999999999998</v>
      </c>
      <c r="K28" s="204">
        <v>1400.88</v>
      </c>
      <c r="L28" s="204"/>
      <c r="M28" s="204"/>
      <c r="N28" s="204"/>
      <c r="O28" s="204"/>
      <c r="P28" s="205">
        <v>411.15827999999999</v>
      </c>
      <c r="Q28" s="206">
        <v>195</v>
      </c>
      <c r="R28" s="206">
        <v>30</v>
      </c>
      <c r="S28" s="208">
        <v>20.375800000000002</v>
      </c>
      <c r="T28" s="208">
        <v>72</v>
      </c>
      <c r="U28" s="208">
        <v>9.5640000000000001</v>
      </c>
      <c r="V28" s="209">
        <v>1299.8820000000001</v>
      </c>
      <c r="W28" s="174">
        <v>729</v>
      </c>
      <c r="X28" s="174">
        <v>884</v>
      </c>
      <c r="Y28" s="176">
        <v>2.5233240000000001</v>
      </c>
      <c r="Z28" s="176"/>
      <c r="AA28" s="176"/>
      <c r="AB28" s="176"/>
      <c r="AC28" s="176"/>
      <c r="AD28" s="210">
        <v>2230.6184160000003</v>
      </c>
    </row>
    <row r="29" spans="1:30" ht="18.75" x14ac:dyDescent="0.2">
      <c r="A29" s="459"/>
      <c r="B29" s="166" t="s">
        <v>21</v>
      </c>
      <c r="C29" s="192">
        <f t="shared" si="4"/>
        <v>0</v>
      </c>
      <c r="D29" s="193">
        <f>C29</f>
        <v>0</v>
      </c>
      <c r="E29" s="192">
        <f t="shared" si="5"/>
        <v>1070</v>
      </c>
      <c r="F29" s="192">
        <v>1070</v>
      </c>
      <c r="G29" s="192">
        <f t="shared" si="6"/>
        <v>93.490000000000009</v>
      </c>
      <c r="H29" s="192">
        <v>100</v>
      </c>
      <c r="I29" s="169">
        <v>0</v>
      </c>
      <c r="J29" s="169"/>
      <c r="K29" s="204">
        <v>0</v>
      </c>
      <c r="L29" s="204"/>
      <c r="M29" s="204"/>
      <c r="N29" s="204"/>
      <c r="O29" s="204"/>
      <c r="P29" s="205">
        <v>0</v>
      </c>
      <c r="Q29" s="206">
        <v>119</v>
      </c>
      <c r="R29" s="206">
        <v>50</v>
      </c>
      <c r="S29" s="208">
        <v>20.375800000000002</v>
      </c>
      <c r="T29" s="208">
        <v>43.49</v>
      </c>
      <c r="U29" s="208">
        <v>9.5640000000000001</v>
      </c>
      <c r="V29" s="209">
        <v>1434.7283600000001</v>
      </c>
      <c r="W29" s="174">
        <v>1300</v>
      </c>
      <c r="X29" s="174">
        <v>1070</v>
      </c>
      <c r="Y29" s="176">
        <v>2.2886160000000002</v>
      </c>
      <c r="Z29" s="176"/>
      <c r="AA29" s="176"/>
      <c r="AB29" s="176"/>
      <c r="AC29" s="176"/>
      <c r="AD29" s="210">
        <v>2448.8191200000001</v>
      </c>
    </row>
    <row r="30" spans="1:30" ht="18.75" x14ac:dyDescent="0.2">
      <c r="A30" s="459"/>
      <c r="B30" s="166" t="s">
        <v>22</v>
      </c>
      <c r="C30" s="192">
        <f t="shared" si="4"/>
        <v>21.959579999999999</v>
      </c>
      <c r="D30" s="193">
        <v>29</v>
      </c>
      <c r="E30" s="192">
        <f t="shared" si="5"/>
        <v>2240</v>
      </c>
      <c r="F30" s="192">
        <v>2401.1</v>
      </c>
      <c r="G30" s="192">
        <f t="shared" si="6"/>
        <v>133.74700000000001</v>
      </c>
      <c r="H30" s="192">
        <v>145</v>
      </c>
      <c r="I30" s="169">
        <v>28.053889999999999</v>
      </c>
      <c r="J30" s="169">
        <v>21.959579999999999</v>
      </c>
      <c r="K30" s="204">
        <v>1400.88</v>
      </c>
      <c r="L30" s="204"/>
      <c r="M30" s="204"/>
      <c r="N30" s="204"/>
      <c r="O30" s="204"/>
      <c r="P30" s="205">
        <v>30762.7364304</v>
      </c>
      <c r="Q30" s="206">
        <v>197</v>
      </c>
      <c r="R30" s="206">
        <v>112</v>
      </c>
      <c r="S30" s="208">
        <v>20.375800000000002</v>
      </c>
      <c r="T30" s="208">
        <v>21.747</v>
      </c>
      <c r="U30" s="208">
        <v>9.5640000000000001</v>
      </c>
      <c r="V30" s="209">
        <v>2490.0779080000002</v>
      </c>
      <c r="W30" s="174">
        <v>2800</v>
      </c>
      <c r="X30" s="174">
        <v>2240</v>
      </c>
      <c r="Y30" s="176">
        <v>2.2987799999999998</v>
      </c>
      <c r="Z30" s="176"/>
      <c r="AA30" s="176"/>
      <c r="AB30" s="176"/>
      <c r="AC30" s="176"/>
      <c r="AD30" s="210">
        <v>5149.2671999999993</v>
      </c>
    </row>
    <row r="31" spans="1:30" ht="18.75" x14ac:dyDescent="0.2">
      <c r="A31" s="459"/>
      <c r="B31" s="178" t="s">
        <v>23</v>
      </c>
      <c r="C31" s="192">
        <f t="shared" si="4"/>
        <v>26.532971</v>
      </c>
      <c r="D31" s="193">
        <f>I31</f>
        <v>45</v>
      </c>
      <c r="E31" s="192">
        <f t="shared" si="5"/>
        <v>2619</v>
      </c>
      <c r="F31" s="192">
        <v>3100</v>
      </c>
      <c r="G31" s="192">
        <f t="shared" si="6"/>
        <v>112.85</v>
      </c>
      <c r="H31" s="192">
        <v>124</v>
      </c>
      <c r="I31" s="169">
        <v>45</v>
      </c>
      <c r="J31" s="169">
        <v>26.532971</v>
      </c>
      <c r="K31" s="204">
        <v>1400.88</v>
      </c>
      <c r="L31" s="204"/>
      <c r="M31" s="204"/>
      <c r="N31" s="204"/>
      <c r="O31" s="204"/>
      <c r="P31" s="205">
        <v>37169.508414480006</v>
      </c>
      <c r="Q31" s="206">
        <v>141</v>
      </c>
      <c r="R31" s="206">
        <v>100</v>
      </c>
      <c r="S31" s="208">
        <v>20.375800000000002</v>
      </c>
      <c r="T31" s="212">
        <v>12.85</v>
      </c>
      <c r="U31" s="208">
        <v>9.5660000000000007</v>
      </c>
      <c r="V31" s="209">
        <v>2161.9431000000004</v>
      </c>
      <c r="W31" s="174">
        <v>3100</v>
      </c>
      <c r="X31" s="174">
        <v>2619</v>
      </c>
      <c r="Y31" s="176">
        <v>2.2987799999999998</v>
      </c>
      <c r="Z31" s="176"/>
      <c r="AA31" s="176"/>
      <c r="AB31" s="176"/>
      <c r="AC31" s="176"/>
      <c r="AD31" s="210">
        <v>5976.8279999999995</v>
      </c>
    </row>
    <row r="32" spans="1:30" ht="19.5" thickBot="1" x14ac:dyDescent="0.25">
      <c r="A32" s="459"/>
      <c r="B32" s="178" t="s">
        <v>24</v>
      </c>
      <c r="C32" s="192">
        <f t="shared" si="4"/>
        <v>67.624773000000005</v>
      </c>
      <c r="D32" s="193">
        <f>I32</f>
        <v>55</v>
      </c>
      <c r="E32" s="192">
        <f t="shared" si="5"/>
        <v>2651</v>
      </c>
      <c r="F32" s="192">
        <v>3410</v>
      </c>
      <c r="G32" s="192">
        <f t="shared" si="6"/>
        <v>107.68</v>
      </c>
      <c r="H32" s="192">
        <v>150</v>
      </c>
      <c r="I32" s="169">
        <v>55</v>
      </c>
      <c r="J32" s="169">
        <v>67.624773000000005</v>
      </c>
      <c r="K32" s="204">
        <v>1400.88</v>
      </c>
      <c r="L32" s="204"/>
      <c r="M32" s="204"/>
      <c r="N32" s="204"/>
      <c r="O32" s="204"/>
      <c r="P32" s="205">
        <v>94734.192000240015</v>
      </c>
      <c r="Q32" s="206">
        <v>150</v>
      </c>
      <c r="R32" s="206">
        <v>80</v>
      </c>
      <c r="S32" s="208">
        <v>20.467749999999999</v>
      </c>
      <c r="T32" s="208">
        <v>27.68</v>
      </c>
      <c r="U32" s="208">
        <v>9.5046900000000001</v>
      </c>
      <c r="V32" s="209">
        <v>1900.5098191999998</v>
      </c>
      <c r="W32" s="174">
        <v>3410</v>
      </c>
      <c r="X32" s="174">
        <v>2651</v>
      </c>
      <c r="Y32" s="176">
        <v>2.2987799999999998</v>
      </c>
      <c r="Z32" s="176"/>
      <c r="AA32" s="176"/>
      <c r="AB32" s="176"/>
      <c r="AC32" s="176"/>
      <c r="AD32" s="210">
        <v>6094.0657799999999</v>
      </c>
    </row>
    <row r="33" spans="1:30" ht="19.5" thickBot="1" x14ac:dyDescent="0.25">
      <c r="A33" s="460"/>
      <c r="B33" s="179" t="s">
        <v>25</v>
      </c>
      <c r="C33" s="180">
        <f t="shared" ref="C33:J33" si="7">SUM(C21:C32)</f>
        <v>258.80570899999998</v>
      </c>
      <c r="D33" s="181">
        <f t="shared" si="7"/>
        <v>306.66367000000002</v>
      </c>
      <c r="E33" s="180">
        <f t="shared" si="7"/>
        <v>23806</v>
      </c>
      <c r="F33" s="180">
        <f t="shared" si="7"/>
        <v>25205.200000000001</v>
      </c>
      <c r="G33" s="180">
        <f t="shared" si="7"/>
        <v>1329.7670000000001</v>
      </c>
      <c r="H33" s="182">
        <f t="shared" si="7"/>
        <v>1662</v>
      </c>
      <c r="I33" s="183">
        <f t="shared" si="7"/>
        <v>324.25388999999996</v>
      </c>
      <c r="J33" s="184">
        <f t="shared" si="7"/>
        <v>258.80570899999998</v>
      </c>
      <c r="K33" s="184"/>
      <c r="L33" s="184">
        <v>0</v>
      </c>
      <c r="M33" s="184">
        <v>0</v>
      </c>
      <c r="N33" s="184">
        <v>0</v>
      </c>
      <c r="O33" s="184">
        <v>0</v>
      </c>
      <c r="P33" s="185">
        <v>245238.85858199999</v>
      </c>
      <c r="Q33" s="186">
        <f>SUM(Q21:Q32)</f>
        <v>2226</v>
      </c>
      <c r="R33" s="186">
        <f>SUM(R21:R32)</f>
        <v>890</v>
      </c>
      <c r="S33" s="186"/>
      <c r="T33" s="186">
        <f>SUM(T21:T32)</f>
        <v>439.76700000000005</v>
      </c>
      <c r="U33" s="186"/>
      <c r="V33" s="187">
        <v>8391.4115500000007</v>
      </c>
      <c r="W33" s="188">
        <f>SUM(W21:W32)</f>
        <v>24853</v>
      </c>
      <c r="X33" s="189">
        <f>SUM(X21:X32)</f>
        <v>23806</v>
      </c>
      <c r="Y33" s="189">
        <v>1.9072800000000001</v>
      </c>
      <c r="Z33" s="189">
        <v>0</v>
      </c>
      <c r="AA33" s="189">
        <v>0</v>
      </c>
      <c r="AB33" s="189">
        <v>0</v>
      </c>
      <c r="AC33" s="189">
        <v>0</v>
      </c>
      <c r="AD33" s="190">
        <v>26568.733415999995</v>
      </c>
    </row>
    <row r="34" spans="1:30" ht="18.75" x14ac:dyDescent="0.2">
      <c r="A34" s="459" t="s">
        <v>27</v>
      </c>
      <c r="B34" s="191" t="s">
        <v>12</v>
      </c>
      <c r="C34" s="192">
        <f>J34</f>
        <v>10.260932</v>
      </c>
      <c r="D34" s="193">
        <v>11</v>
      </c>
      <c r="E34" s="217">
        <f>X34</f>
        <v>0</v>
      </c>
      <c r="F34" s="218">
        <v>0</v>
      </c>
      <c r="G34" s="192">
        <f>R34+T34</f>
        <v>31</v>
      </c>
      <c r="H34" s="192">
        <v>31</v>
      </c>
      <c r="I34" s="194">
        <v>7</v>
      </c>
      <c r="J34" s="195">
        <v>10.260932</v>
      </c>
      <c r="K34" s="195">
        <v>1866.5</v>
      </c>
      <c r="L34" s="195"/>
      <c r="M34" s="195"/>
      <c r="N34" s="195"/>
      <c r="O34" s="195"/>
      <c r="P34" s="196">
        <v>19152.029578000001</v>
      </c>
      <c r="Q34" s="197">
        <v>36</v>
      </c>
      <c r="R34" s="199">
        <v>31</v>
      </c>
      <c r="S34" s="199">
        <v>18.288</v>
      </c>
      <c r="T34" s="199"/>
      <c r="U34" s="199"/>
      <c r="V34" s="200">
        <v>566.928</v>
      </c>
      <c r="W34" s="201">
        <v>900</v>
      </c>
      <c r="X34" s="219"/>
      <c r="Y34" s="220">
        <v>1.9072800000000001</v>
      </c>
      <c r="Z34" s="202"/>
      <c r="AA34" s="202"/>
      <c r="AB34" s="202"/>
      <c r="AC34" s="202"/>
      <c r="AD34" s="203">
        <v>0</v>
      </c>
    </row>
    <row r="35" spans="1:30" ht="18.75" x14ac:dyDescent="0.2">
      <c r="A35" s="459"/>
      <c r="B35" s="166" t="s">
        <v>14</v>
      </c>
      <c r="C35" s="192">
        <f t="shared" ref="C35:C45" si="8">J35</f>
        <v>74.238614999999996</v>
      </c>
      <c r="D35" s="193">
        <v>75</v>
      </c>
      <c r="E35" s="217">
        <f t="shared" ref="E35:E45" si="9">X35</f>
        <v>800</v>
      </c>
      <c r="F35" s="218">
        <v>800</v>
      </c>
      <c r="G35" s="192">
        <f t="shared" ref="G35:G45" si="10">R35+T35</f>
        <v>38</v>
      </c>
      <c r="H35" s="192">
        <v>38</v>
      </c>
      <c r="I35" s="169">
        <v>55</v>
      </c>
      <c r="J35" s="204">
        <v>74.238614999999996</v>
      </c>
      <c r="K35" s="204">
        <v>1822.39</v>
      </c>
      <c r="L35" s="204"/>
      <c r="M35" s="204"/>
      <c r="N35" s="204"/>
      <c r="O35" s="204"/>
      <c r="P35" s="205">
        <v>135291.70958985001</v>
      </c>
      <c r="Q35" s="206">
        <v>33</v>
      </c>
      <c r="R35" s="208">
        <v>38</v>
      </c>
      <c r="S35" s="208">
        <v>19.002400000000002</v>
      </c>
      <c r="T35" s="208"/>
      <c r="U35" s="208"/>
      <c r="V35" s="209">
        <v>722.09120000000007</v>
      </c>
      <c r="W35" s="221">
        <v>1250</v>
      </c>
      <c r="X35" s="222">
        <v>800</v>
      </c>
      <c r="Y35" s="223">
        <v>2.5260359999999999</v>
      </c>
      <c r="Z35" s="176"/>
      <c r="AA35" s="176"/>
      <c r="AB35" s="176"/>
      <c r="AC35" s="176"/>
      <c r="AD35" s="210">
        <v>2020.8288</v>
      </c>
    </row>
    <row r="36" spans="1:30" ht="18.75" x14ac:dyDescent="0.2">
      <c r="A36" s="459"/>
      <c r="B36" s="166" t="s">
        <v>15</v>
      </c>
      <c r="C36" s="192">
        <f t="shared" si="8"/>
        <v>50.982056999999998</v>
      </c>
      <c r="D36" s="193">
        <v>55</v>
      </c>
      <c r="E36" s="217">
        <f t="shared" si="9"/>
        <v>400</v>
      </c>
      <c r="F36" s="218">
        <v>400</v>
      </c>
      <c r="G36" s="192">
        <f t="shared" si="10"/>
        <v>43</v>
      </c>
      <c r="H36" s="192">
        <v>43</v>
      </c>
      <c r="I36" s="169">
        <v>60</v>
      </c>
      <c r="J36" s="204">
        <v>50.982056999999998</v>
      </c>
      <c r="K36" s="204">
        <v>1822.39</v>
      </c>
      <c r="L36" s="204"/>
      <c r="M36" s="204"/>
      <c r="N36" s="204"/>
      <c r="O36" s="204"/>
      <c r="P36" s="205">
        <v>92909.190856229994</v>
      </c>
      <c r="Q36" s="206">
        <v>47</v>
      </c>
      <c r="R36" s="208">
        <v>43</v>
      </c>
      <c r="S36" s="208">
        <v>20.376000000000001</v>
      </c>
      <c r="T36" s="208"/>
      <c r="U36" s="208"/>
      <c r="V36" s="209">
        <v>876.16800000000001</v>
      </c>
      <c r="W36" s="221">
        <v>1250</v>
      </c>
      <c r="X36" s="222">
        <v>400</v>
      </c>
      <c r="Y36" s="176">
        <v>2.507628</v>
      </c>
      <c r="Z36" s="176"/>
      <c r="AA36" s="176"/>
      <c r="AB36" s="176"/>
      <c r="AC36" s="176"/>
      <c r="AD36" s="210">
        <v>1003.0512</v>
      </c>
    </row>
    <row r="37" spans="1:30" ht="18.75" x14ac:dyDescent="0.2">
      <c r="A37" s="459"/>
      <c r="B37" s="166" t="s">
        <v>16</v>
      </c>
      <c r="C37" s="192">
        <f t="shared" si="8"/>
        <v>41.1325</v>
      </c>
      <c r="D37" s="193">
        <v>50</v>
      </c>
      <c r="E37" s="217">
        <f t="shared" si="9"/>
        <v>400</v>
      </c>
      <c r="F37" s="218">
        <v>400</v>
      </c>
      <c r="G37" s="192">
        <f t="shared" si="10"/>
        <v>29</v>
      </c>
      <c r="H37" s="192">
        <v>29</v>
      </c>
      <c r="I37" s="169">
        <v>63.73884799999999</v>
      </c>
      <c r="J37" s="204">
        <v>41.1325</v>
      </c>
      <c r="K37" s="204">
        <v>1822.39105</v>
      </c>
      <c r="L37" s="204"/>
      <c r="M37" s="204"/>
      <c r="N37" s="204"/>
      <c r="O37" s="204"/>
      <c r="P37" s="205">
        <v>74959.499864124999</v>
      </c>
      <c r="Q37" s="206">
        <v>33</v>
      </c>
      <c r="R37" s="208">
        <v>29</v>
      </c>
      <c r="S37" s="208">
        <v>20.376000000000001</v>
      </c>
      <c r="T37" s="208"/>
      <c r="U37" s="208"/>
      <c r="V37" s="209">
        <v>590.904</v>
      </c>
      <c r="W37" s="221">
        <v>1050</v>
      </c>
      <c r="X37" s="222">
        <v>400</v>
      </c>
      <c r="Y37" s="176">
        <v>2.5128240000000002</v>
      </c>
      <c r="Z37" s="176"/>
      <c r="AA37" s="176"/>
      <c r="AB37" s="176"/>
      <c r="AC37" s="176"/>
      <c r="AD37" s="210">
        <v>1005.1296000000001</v>
      </c>
    </row>
    <row r="38" spans="1:30" ht="18.75" x14ac:dyDescent="0.2">
      <c r="A38" s="459"/>
      <c r="B38" s="166" t="s">
        <v>17</v>
      </c>
      <c r="C38" s="192">
        <f t="shared" si="8"/>
        <v>4.9478999999999997</v>
      </c>
      <c r="D38" s="193">
        <v>5.07</v>
      </c>
      <c r="E38" s="217">
        <f t="shared" si="9"/>
        <v>200</v>
      </c>
      <c r="F38" s="218">
        <v>200</v>
      </c>
      <c r="G38" s="192">
        <f t="shared" si="10"/>
        <v>39</v>
      </c>
      <c r="H38" s="192">
        <v>39</v>
      </c>
      <c r="I38" s="169">
        <v>5.0711519999999997</v>
      </c>
      <c r="J38" s="204">
        <v>4.9478999999999997</v>
      </c>
      <c r="K38" s="204">
        <v>1658.98</v>
      </c>
      <c r="L38" s="204"/>
      <c r="M38" s="204"/>
      <c r="N38" s="204"/>
      <c r="O38" s="204"/>
      <c r="P38" s="205">
        <v>0</v>
      </c>
      <c r="Q38" s="206">
        <v>35</v>
      </c>
      <c r="R38" s="208">
        <v>39</v>
      </c>
      <c r="S38" s="208">
        <v>20.376000000000001</v>
      </c>
      <c r="T38" s="208"/>
      <c r="U38" s="208"/>
      <c r="V38" s="209">
        <v>794.6640000000001</v>
      </c>
      <c r="W38" s="221">
        <v>1050</v>
      </c>
      <c r="X38" s="222">
        <v>200</v>
      </c>
      <c r="Y38" s="176">
        <v>2.4958079999999998</v>
      </c>
      <c r="Z38" s="176"/>
      <c r="AA38" s="176"/>
      <c r="AB38" s="176"/>
      <c r="AC38" s="176"/>
      <c r="AD38" s="210">
        <v>499.16159999999996</v>
      </c>
    </row>
    <row r="39" spans="1:30" ht="18.75" x14ac:dyDescent="0.2">
      <c r="A39" s="459"/>
      <c r="B39" s="166" t="s">
        <v>18</v>
      </c>
      <c r="C39" s="192">
        <f t="shared" si="8"/>
        <v>0</v>
      </c>
      <c r="D39" s="193">
        <v>0</v>
      </c>
      <c r="E39" s="217">
        <f t="shared" si="9"/>
        <v>200</v>
      </c>
      <c r="F39" s="218">
        <v>200</v>
      </c>
      <c r="G39" s="192">
        <f t="shared" si="10"/>
        <v>34</v>
      </c>
      <c r="H39" s="192">
        <v>34</v>
      </c>
      <c r="I39" s="169">
        <v>0</v>
      </c>
      <c r="J39" s="204"/>
      <c r="K39" s="204">
        <v>0</v>
      </c>
      <c r="L39" s="204"/>
      <c r="M39" s="204"/>
      <c r="N39" s="204"/>
      <c r="O39" s="204"/>
      <c r="P39" s="205">
        <v>0</v>
      </c>
      <c r="Q39" s="206">
        <v>40</v>
      </c>
      <c r="R39" s="208">
        <v>34</v>
      </c>
      <c r="S39" s="208">
        <v>20.376000000000001</v>
      </c>
      <c r="T39" s="208"/>
      <c r="U39" s="208"/>
      <c r="V39" s="209">
        <v>692.78399999999999</v>
      </c>
      <c r="W39" s="221">
        <v>1250</v>
      </c>
      <c r="X39" s="222">
        <v>200</v>
      </c>
      <c r="Y39" s="176">
        <v>2.4936600000000002</v>
      </c>
      <c r="Z39" s="176"/>
      <c r="AA39" s="176"/>
      <c r="AB39" s="176"/>
      <c r="AC39" s="176"/>
      <c r="AD39" s="210">
        <v>498.73200000000003</v>
      </c>
    </row>
    <row r="40" spans="1:30" ht="18.75" x14ac:dyDescent="0.2">
      <c r="A40" s="459"/>
      <c r="B40" s="166" t="s">
        <v>19</v>
      </c>
      <c r="C40" s="192">
        <f t="shared" si="8"/>
        <v>0</v>
      </c>
      <c r="D40" s="193">
        <v>0</v>
      </c>
      <c r="E40" s="217">
        <f t="shared" si="9"/>
        <v>200</v>
      </c>
      <c r="F40" s="218">
        <v>200</v>
      </c>
      <c r="G40" s="192">
        <f t="shared" si="10"/>
        <v>43</v>
      </c>
      <c r="H40" s="192">
        <v>43</v>
      </c>
      <c r="I40" s="169">
        <v>0</v>
      </c>
      <c r="J40" s="204"/>
      <c r="K40" s="204">
        <v>0</v>
      </c>
      <c r="L40" s="204"/>
      <c r="M40" s="204"/>
      <c r="N40" s="204"/>
      <c r="O40" s="204"/>
      <c r="P40" s="205">
        <v>0</v>
      </c>
      <c r="Q40" s="206">
        <v>12</v>
      </c>
      <c r="R40" s="208">
        <v>43</v>
      </c>
      <c r="S40" s="208">
        <v>20.376000000000001</v>
      </c>
      <c r="T40" s="208"/>
      <c r="U40" s="208"/>
      <c r="V40" s="209">
        <v>876.16800000000001</v>
      </c>
      <c r="W40" s="221">
        <v>650</v>
      </c>
      <c r="X40" s="222">
        <v>200</v>
      </c>
      <c r="Y40" s="176">
        <v>2.5267080000000002</v>
      </c>
      <c r="Z40" s="176"/>
      <c r="AA40" s="176"/>
      <c r="AB40" s="176"/>
      <c r="AC40" s="176"/>
      <c r="AD40" s="210">
        <v>505.34160000000003</v>
      </c>
    </row>
    <row r="41" spans="1:30" ht="18.75" x14ac:dyDescent="0.2">
      <c r="A41" s="459"/>
      <c r="B41" s="166" t="s">
        <v>20</v>
      </c>
      <c r="C41" s="192">
        <f t="shared" si="8"/>
        <v>0</v>
      </c>
      <c r="D41" s="193">
        <v>0</v>
      </c>
      <c r="E41" s="217">
        <f t="shared" si="9"/>
        <v>400</v>
      </c>
      <c r="F41" s="218">
        <v>400</v>
      </c>
      <c r="G41" s="192">
        <f t="shared" si="10"/>
        <v>0</v>
      </c>
      <c r="H41" s="192">
        <v>12</v>
      </c>
      <c r="I41" s="169">
        <v>0</v>
      </c>
      <c r="J41" s="204"/>
      <c r="K41" s="204">
        <v>0</v>
      </c>
      <c r="L41" s="204"/>
      <c r="M41" s="204"/>
      <c r="N41" s="204"/>
      <c r="O41" s="204"/>
      <c r="P41" s="205">
        <v>0</v>
      </c>
      <c r="Q41" s="206">
        <v>12</v>
      </c>
      <c r="R41" s="206"/>
      <c r="S41" s="208">
        <v>15.78</v>
      </c>
      <c r="T41" s="208"/>
      <c r="U41" s="208"/>
      <c r="V41" s="209">
        <v>0</v>
      </c>
      <c r="W41" s="221">
        <v>450</v>
      </c>
      <c r="X41" s="222">
        <v>400</v>
      </c>
      <c r="Y41" s="176">
        <v>3.013836</v>
      </c>
      <c r="Z41" s="176"/>
      <c r="AA41" s="176"/>
      <c r="AB41" s="176"/>
      <c r="AC41" s="176"/>
      <c r="AD41" s="210">
        <v>1205.5344</v>
      </c>
    </row>
    <row r="42" spans="1:30" ht="18.75" x14ac:dyDescent="0.2">
      <c r="A42" s="459"/>
      <c r="B42" s="166" t="s">
        <v>21</v>
      </c>
      <c r="C42" s="192">
        <f t="shared" si="8"/>
        <v>0</v>
      </c>
      <c r="D42" s="193">
        <v>0</v>
      </c>
      <c r="E42" s="217">
        <f t="shared" si="9"/>
        <v>400</v>
      </c>
      <c r="F42" s="218">
        <v>400</v>
      </c>
      <c r="G42" s="192">
        <f t="shared" si="10"/>
        <v>31</v>
      </c>
      <c r="H42" s="192">
        <v>12</v>
      </c>
      <c r="I42" s="169">
        <v>0</v>
      </c>
      <c r="J42" s="204"/>
      <c r="K42" s="204">
        <v>0</v>
      </c>
      <c r="L42" s="204"/>
      <c r="M42" s="204"/>
      <c r="N42" s="204"/>
      <c r="O42" s="204"/>
      <c r="P42" s="205">
        <v>0</v>
      </c>
      <c r="Q42" s="206">
        <v>12</v>
      </c>
      <c r="R42" s="206">
        <v>31</v>
      </c>
      <c r="S42" s="208">
        <v>20.375800000000002</v>
      </c>
      <c r="T42" s="208"/>
      <c r="U42" s="208"/>
      <c r="V42" s="209">
        <v>631.64980000000003</v>
      </c>
      <c r="W42" s="221">
        <v>250</v>
      </c>
      <c r="X42" s="221">
        <v>400</v>
      </c>
      <c r="Y42" s="224">
        <v>2.915076</v>
      </c>
      <c r="Z42" s="176"/>
      <c r="AA42" s="176"/>
      <c r="AB42" s="176"/>
      <c r="AC42" s="176"/>
      <c r="AD42" s="225">
        <v>1166.0304000000001</v>
      </c>
    </row>
    <row r="43" spans="1:30" ht="18.75" x14ac:dyDescent="0.2">
      <c r="A43" s="459"/>
      <c r="B43" s="166" t="s">
        <v>22</v>
      </c>
      <c r="C43" s="192">
        <f t="shared" si="8"/>
        <v>0</v>
      </c>
      <c r="D43" s="193">
        <v>0</v>
      </c>
      <c r="E43" s="217">
        <f t="shared" si="9"/>
        <v>400</v>
      </c>
      <c r="F43" s="218">
        <v>1290</v>
      </c>
      <c r="G43" s="192">
        <f t="shared" si="10"/>
        <v>40</v>
      </c>
      <c r="H43" s="192">
        <v>40</v>
      </c>
      <c r="I43" s="169">
        <v>0</v>
      </c>
      <c r="J43" s="204"/>
      <c r="K43" s="204">
        <v>1337.77</v>
      </c>
      <c r="L43" s="204"/>
      <c r="M43" s="204"/>
      <c r="N43" s="204"/>
      <c r="O43" s="204"/>
      <c r="P43" s="205">
        <v>0</v>
      </c>
      <c r="Q43" s="206">
        <v>40</v>
      </c>
      <c r="R43" s="206">
        <v>40</v>
      </c>
      <c r="S43" s="208">
        <v>20.376000000000001</v>
      </c>
      <c r="T43" s="208"/>
      <c r="U43" s="208"/>
      <c r="V43" s="209">
        <v>815.04000000000008</v>
      </c>
      <c r="W43" s="221">
        <v>1290</v>
      </c>
      <c r="X43" s="221">
        <v>400</v>
      </c>
      <c r="Y43" s="176">
        <v>2.696904</v>
      </c>
      <c r="Z43" s="176"/>
      <c r="AA43" s="176"/>
      <c r="AB43" s="176"/>
      <c r="AC43" s="176"/>
      <c r="AD43" s="225">
        <v>1078.7616</v>
      </c>
    </row>
    <row r="44" spans="1:30" ht="18.75" x14ac:dyDescent="0.2">
      <c r="A44" s="459"/>
      <c r="B44" s="178" t="s">
        <v>23</v>
      </c>
      <c r="C44" s="192">
        <f t="shared" si="8"/>
        <v>16.834599999999998</v>
      </c>
      <c r="D44" s="193">
        <v>9</v>
      </c>
      <c r="E44" s="217">
        <f t="shared" si="9"/>
        <v>520</v>
      </c>
      <c r="F44" s="218">
        <v>968</v>
      </c>
      <c r="G44" s="192">
        <f t="shared" si="10"/>
        <v>64</v>
      </c>
      <c r="H44" s="192">
        <v>30</v>
      </c>
      <c r="I44" s="169">
        <v>9</v>
      </c>
      <c r="J44" s="169">
        <v>16.834599999999998</v>
      </c>
      <c r="K44" s="204">
        <v>1822.3914</v>
      </c>
      <c r="L44" s="204"/>
      <c r="M44" s="204"/>
      <c r="N44" s="204"/>
      <c r="O44" s="204"/>
      <c r="P44" s="205">
        <v>30679.230262439996</v>
      </c>
      <c r="Q44" s="206">
        <v>30</v>
      </c>
      <c r="R44" s="206">
        <v>64</v>
      </c>
      <c r="S44" s="208">
        <v>20.376100000000001</v>
      </c>
      <c r="T44" s="208"/>
      <c r="U44" s="208"/>
      <c r="V44" s="209">
        <v>1304.0704000000001</v>
      </c>
      <c r="W44" s="221">
        <v>968</v>
      </c>
      <c r="X44" s="221">
        <v>520</v>
      </c>
      <c r="Y44" s="226">
        <v>2.673648</v>
      </c>
      <c r="Z44" s="176"/>
      <c r="AA44" s="176"/>
      <c r="AB44" s="176"/>
      <c r="AC44" s="176"/>
      <c r="AD44" s="210">
        <v>1390.2969600000001</v>
      </c>
    </row>
    <row r="45" spans="1:30" ht="19.5" thickBot="1" x14ac:dyDescent="0.25">
      <c r="A45" s="459"/>
      <c r="B45" s="178" t="s">
        <v>24</v>
      </c>
      <c r="C45" s="192">
        <f t="shared" si="8"/>
        <v>82.954080000000005</v>
      </c>
      <c r="D45" s="193">
        <v>100</v>
      </c>
      <c r="E45" s="217">
        <f t="shared" si="9"/>
        <v>1680</v>
      </c>
      <c r="F45" s="218">
        <v>2210</v>
      </c>
      <c r="G45" s="192">
        <f t="shared" si="10"/>
        <v>37</v>
      </c>
      <c r="H45" s="192">
        <v>60</v>
      </c>
      <c r="I45" s="169">
        <v>100</v>
      </c>
      <c r="J45" s="169">
        <v>82.954080000000005</v>
      </c>
      <c r="K45" s="204">
        <v>1822.3898999999999</v>
      </c>
      <c r="L45" s="204"/>
      <c r="M45" s="204"/>
      <c r="N45" s="204"/>
      <c r="O45" s="204"/>
      <c r="P45" s="205">
        <v>151174.677555792</v>
      </c>
      <c r="Q45" s="206">
        <v>60</v>
      </c>
      <c r="R45" s="206">
        <v>37</v>
      </c>
      <c r="S45" s="208">
        <v>20.583120000000001</v>
      </c>
      <c r="T45" s="208"/>
      <c r="U45" s="208"/>
      <c r="V45" s="209">
        <v>761.57544000000007</v>
      </c>
      <c r="W45" s="221">
        <v>2210</v>
      </c>
      <c r="X45" s="221">
        <v>1680</v>
      </c>
      <c r="Y45" s="226">
        <v>2.391</v>
      </c>
      <c r="Z45" s="176"/>
      <c r="AA45" s="176"/>
      <c r="AB45" s="176"/>
      <c r="AC45" s="176"/>
      <c r="AD45" s="210">
        <v>4016.88</v>
      </c>
    </row>
    <row r="46" spans="1:30" ht="19.5" thickBot="1" x14ac:dyDescent="0.25">
      <c r="A46" s="460"/>
      <c r="B46" s="179" t="s">
        <v>25</v>
      </c>
      <c r="C46" s="180">
        <f t="shared" ref="C46:J46" si="11">SUM(C34:C45)</f>
        <v>281.350684</v>
      </c>
      <c r="D46" s="181">
        <f t="shared" si="11"/>
        <v>305.07</v>
      </c>
      <c r="E46" s="227">
        <f t="shared" si="11"/>
        <v>5600</v>
      </c>
      <c r="F46" s="227">
        <f t="shared" si="11"/>
        <v>7468</v>
      </c>
      <c r="G46" s="180">
        <f t="shared" si="11"/>
        <v>429</v>
      </c>
      <c r="H46" s="182">
        <f t="shared" si="11"/>
        <v>411</v>
      </c>
      <c r="I46" s="183">
        <f t="shared" si="11"/>
        <v>299.81</v>
      </c>
      <c r="J46" s="184">
        <f t="shared" si="11"/>
        <v>281.350684</v>
      </c>
      <c r="K46" s="184"/>
      <c r="L46" s="184">
        <v>0</v>
      </c>
      <c r="M46" s="184">
        <v>0</v>
      </c>
      <c r="N46" s="184">
        <v>0</v>
      </c>
      <c r="O46" s="184">
        <v>0</v>
      </c>
      <c r="P46" s="185">
        <v>342338.07662907999</v>
      </c>
      <c r="Q46" s="186">
        <f>SUM(Q34:Q45)</f>
        <v>390</v>
      </c>
      <c r="R46" s="186">
        <f>SUM(R34:R45)</f>
        <v>429</v>
      </c>
      <c r="S46" s="186"/>
      <c r="T46" s="186">
        <v>0</v>
      </c>
      <c r="U46" s="186">
        <v>0</v>
      </c>
      <c r="V46" s="187">
        <v>2610.0036</v>
      </c>
      <c r="W46" s="188">
        <f>SUM(W34:W45)</f>
        <v>12568</v>
      </c>
      <c r="X46" s="228">
        <f>SUM(X34:X45)</f>
        <v>5600</v>
      </c>
      <c r="Y46" s="189"/>
      <c r="Z46" s="189">
        <v>0</v>
      </c>
      <c r="AA46" s="189">
        <v>0</v>
      </c>
      <c r="AB46" s="189">
        <v>0</v>
      </c>
      <c r="AC46" s="189">
        <v>0</v>
      </c>
      <c r="AD46" s="190">
        <v>8926.1831999999995</v>
      </c>
    </row>
    <row r="47" spans="1:30" ht="18.75" x14ac:dyDescent="0.2">
      <c r="A47" s="459" t="s">
        <v>28</v>
      </c>
      <c r="B47" s="191" t="s">
        <v>12</v>
      </c>
      <c r="C47" s="192">
        <f>J47</f>
        <v>8.2291000000000007</v>
      </c>
      <c r="D47" s="193">
        <f>18</f>
        <v>18</v>
      </c>
      <c r="E47" s="192">
        <f>X47</f>
        <v>2557.1999999999998</v>
      </c>
      <c r="F47" s="229">
        <v>1557.1</v>
      </c>
      <c r="G47" s="192">
        <f>R47+T47</f>
        <v>0</v>
      </c>
      <c r="H47" s="192">
        <v>10</v>
      </c>
      <c r="I47" s="194">
        <v>19.552700000000002</v>
      </c>
      <c r="J47" s="195">
        <v>8.2291000000000007</v>
      </c>
      <c r="K47" s="195">
        <v>1829.7277999999999</v>
      </c>
      <c r="L47" s="195"/>
      <c r="M47" s="195"/>
      <c r="N47" s="195"/>
      <c r="O47" s="195"/>
      <c r="P47" s="196">
        <v>15057.01303898</v>
      </c>
      <c r="Q47" s="197">
        <v>15</v>
      </c>
      <c r="R47" s="199"/>
      <c r="S47" s="199">
        <v>14.19</v>
      </c>
      <c r="T47" s="199"/>
      <c r="U47" s="199"/>
      <c r="V47" s="200">
        <v>0</v>
      </c>
      <c r="W47" s="201">
        <v>930</v>
      </c>
      <c r="X47" s="202">
        <v>2557.1999999999998</v>
      </c>
      <c r="Y47" s="202">
        <v>2.4605190000000001</v>
      </c>
      <c r="Z47" s="202"/>
      <c r="AA47" s="202"/>
      <c r="AB47" s="202"/>
      <c r="AC47" s="202"/>
      <c r="AD47" s="203">
        <v>6292.0391867999997</v>
      </c>
    </row>
    <row r="48" spans="1:30" ht="18.75" x14ac:dyDescent="0.2">
      <c r="A48" s="459"/>
      <c r="B48" s="166" t="s">
        <v>14</v>
      </c>
      <c r="C48" s="192">
        <f t="shared" ref="C48:C58" si="12">J48</f>
        <v>6.9390000000000001</v>
      </c>
      <c r="D48" s="193">
        <v>15</v>
      </c>
      <c r="E48" s="192">
        <f t="shared" ref="E48:E58" si="13">X48</f>
        <v>1926.7</v>
      </c>
      <c r="F48" s="229">
        <v>926.7</v>
      </c>
      <c r="G48" s="192">
        <f t="shared" ref="G48:G58" si="14">R48+T48</f>
        <v>0</v>
      </c>
      <c r="H48" s="192">
        <v>10</v>
      </c>
      <c r="I48" s="169">
        <v>15.02</v>
      </c>
      <c r="J48" s="204">
        <v>6.9390000000000001</v>
      </c>
      <c r="K48" s="204">
        <v>1822.3921</v>
      </c>
      <c r="L48" s="204"/>
      <c r="M48" s="204"/>
      <c r="N48" s="204"/>
      <c r="O48" s="204"/>
      <c r="P48" s="205">
        <v>12645.5787819</v>
      </c>
      <c r="Q48" s="206">
        <v>31</v>
      </c>
      <c r="R48" s="208"/>
      <c r="S48" s="208">
        <v>14.183999999999999</v>
      </c>
      <c r="T48" s="208"/>
      <c r="U48" s="208"/>
      <c r="V48" s="209">
        <v>0</v>
      </c>
      <c r="W48" s="174">
        <v>1198</v>
      </c>
      <c r="X48" s="176">
        <v>1926.7</v>
      </c>
      <c r="Y48" s="176">
        <v>2.3794439999999999</v>
      </c>
      <c r="Z48" s="176"/>
      <c r="AA48" s="176"/>
      <c r="AB48" s="176"/>
      <c r="AC48" s="176"/>
      <c r="AD48" s="210">
        <v>4584.4747547999996</v>
      </c>
    </row>
    <row r="49" spans="1:30" ht="18.75" x14ac:dyDescent="0.2">
      <c r="A49" s="459"/>
      <c r="B49" s="166" t="s">
        <v>15</v>
      </c>
      <c r="C49" s="192">
        <f t="shared" si="12"/>
        <v>6.2159000000000004</v>
      </c>
      <c r="D49" s="193">
        <v>14</v>
      </c>
      <c r="E49" s="192">
        <f t="shared" si="13"/>
        <v>646</v>
      </c>
      <c r="F49" s="229">
        <v>646</v>
      </c>
      <c r="G49" s="192">
        <f t="shared" si="14"/>
        <v>0</v>
      </c>
      <c r="H49" s="192">
        <v>10</v>
      </c>
      <c r="I49" s="169">
        <v>17.88</v>
      </c>
      <c r="J49" s="230">
        <v>6.2159000000000004</v>
      </c>
      <c r="K49" s="204">
        <v>1822.3921</v>
      </c>
      <c r="L49" s="204"/>
      <c r="M49" s="204"/>
      <c r="N49" s="204"/>
      <c r="O49" s="204"/>
      <c r="P49" s="205">
        <v>11327.807054390001</v>
      </c>
      <c r="Q49" s="206">
        <v>27</v>
      </c>
      <c r="R49" s="208"/>
      <c r="S49" s="208">
        <v>14.183999999999999</v>
      </c>
      <c r="T49" s="208"/>
      <c r="U49" s="208"/>
      <c r="V49" s="209">
        <v>0</v>
      </c>
      <c r="W49" s="174">
        <v>1092</v>
      </c>
      <c r="X49" s="176">
        <v>646</v>
      </c>
      <c r="Y49" s="176">
        <v>2.3846400000000001</v>
      </c>
      <c r="Z49" s="176"/>
      <c r="AA49" s="176"/>
      <c r="AB49" s="176"/>
      <c r="AC49" s="176"/>
      <c r="AD49" s="210">
        <v>1540.4774400000001</v>
      </c>
    </row>
    <row r="50" spans="1:30" ht="18.75" x14ac:dyDescent="0.2">
      <c r="A50" s="459"/>
      <c r="B50" s="166" t="s">
        <v>16</v>
      </c>
      <c r="C50" s="192">
        <f t="shared" si="12"/>
        <v>2.1753999999999998</v>
      </c>
      <c r="D50" s="193">
        <v>5</v>
      </c>
      <c r="E50" s="192">
        <f t="shared" si="13"/>
        <v>469</v>
      </c>
      <c r="F50" s="229">
        <v>469</v>
      </c>
      <c r="G50" s="192">
        <f t="shared" si="14"/>
        <v>0</v>
      </c>
      <c r="H50" s="192">
        <v>10</v>
      </c>
      <c r="I50" s="169">
        <v>3.84</v>
      </c>
      <c r="J50" s="204">
        <v>2.1753999999999998</v>
      </c>
      <c r="K50" s="204">
        <v>1822.3921</v>
      </c>
      <c r="L50" s="204"/>
      <c r="M50" s="204"/>
      <c r="N50" s="204"/>
      <c r="O50" s="204"/>
      <c r="P50" s="205">
        <v>3964.4317743399997</v>
      </c>
      <c r="Q50" s="206">
        <v>25</v>
      </c>
      <c r="R50" s="208"/>
      <c r="S50" s="208">
        <v>14.183999999999999</v>
      </c>
      <c r="T50" s="208"/>
      <c r="U50" s="208"/>
      <c r="V50" s="209">
        <v>0</v>
      </c>
      <c r="W50" s="174">
        <v>924</v>
      </c>
      <c r="X50" s="176">
        <v>469</v>
      </c>
      <c r="Y50" s="176">
        <v>2.3676240000000002</v>
      </c>
      <c r="Z50" s="176"/>
      <c r="AA50" s="176"/>
      <c r="AB50" s="176"/>
      <c r="AC50" s="176"/>
      <c r="AD50" s="210">
        <v>1110.4156560000001</v>
      </c>
    </row>
    <row r="51" spans="1:30" ht="18.75" x14ac:dyDescent="0.2">
      <c r="A51" s="459"/>
      <c r="B51" s="166" t="s">
        <v>17</v>
      </c>
      <c r="C51" s="192">
        <f t="shared" si="12"/>
        <v>0</v>
      </c>
      <c r="D51" s="193">
        <f>C51*2</f>
        <v>0</v>
      </c>
      <c r="E51" s="192">
        <f t="shared" si="13"/>
        <v>694</v>
      </c>
      <c r="F51" s="229">
        <v>694</v>
      </c>
      <c r="G51" s="192">
        <f t="shared" si="14"/>
        <v>0</v>
      </c>
      <c r="H51" s="192">
        <v>10</v>
      </c>
      <c r="I51" s="169">
        <v>0</v>
      </c>
      <c r="J51" s="204"/>
      <c r="K51" s="204">
        <v>0</v>
      </c>
      <c r="L51" s="204"/>
      <c r="M51" s="204"/>
      <c r="N51" s="204"/>
      <c r="O51" s="204"/>
      <c r="P51" s="205">
        <v>0</v>
      </c>
      <c r="Q51" s="206">
        <v>19</v>
      </c>
      <c r="R51" s="208"/>
      <c r="S51" s="208">
        <v>14.183999999999999</v>
      </c>
      <c r="T51" s="208"/>
      <c r="U51" s="208"/>
      <c r="V51" s="209">
        <v>0</v>
      </c>
      <c r="W51" s="174">
        <v>548</v>
      </c>
      <c r="X51" s="176">
        <v>694</v>
      </c>
      <c r="Y51" s="176">
        <v>2.3654465999999998</v>
      </c>
      <c r="Z51" s="176"/>
      <c r="AA51" s="176"/>
      <c r="AB51" s="176"/>
      <c r="AC51" s="176"/>
      <c r="AD51" s="210">
        <v>1641.6199403999999</v>
      </c>
    </row>
    <row r="52" spans="1:30" ht="18.75" x14ac:dyDescent="0.2">
      <c r="A52" s="459"/>
      <c r="B52" s="166" t="s">
        <v>18</v>
      </c>
      <c r="C52" s="192">
        <f t="shared" si="12"/>
        <v>0</v>
      </c>
      <c r="D52" s="193">
        <f>C52*2</f>
        <v>0</v>
      </c>
      <c r="E52" s="192">
        <f t="shared" si="13"/>
        <v>293</v>
      </c>
      <c r="F52" s="229">
        <v>293</v>
      </c>
      <c r="G52" s="192">
        <f>R52+T52</f>
        <v>10</v>
      </c>
      <c r="H52" s="192">
        <v>10</v>
      </c>
      <c r="I52" s="169">
        <v>0</v>
      </c>
      <c r="J52" s="204"/>
      <c r="K52" s="204">
        <v>0</v>
      </c>
      <c r="L52" s="204"/>
      <c r="M52" s="204"/>
      <c r="N52" s="204"/>
      <c r="O52" s="204"/>
      <c r="P52" s="205">
        <v>0</v>
      </c>
      <c r="Q52" s="206">
        <v>23</v>
      </c>
      <c r="R52" s="208">
        <v>10</v>
      </c>
      <c r="S52" s="208">
        <v>20.376000000000001</v>
      </c>
      <c r="T52" s="208"/>
      <c r="U52" s="208"/>
      <c r="V52" s="209">
        <v>203.76000000000002</v>
      </c>
      <c r="W52" s="174">
        <v>448</v>
      </c>
      <c r="X52" s="176">
        <v>293</v>
      </c>
      <c r="Y52" s="176">
        <v>2.398498</v>
      </c>
      <c r="Z52" s="176"/>
      <c r="AA52" s="176"/>
      <c r="AB52" s="176"/>
      <c r="AC52" s="176"/>
      <c r="AD52" s="210">
        <v>702.75991399999998</v>
      </c>
    </row>
    <row r="53" spans="1:30" ht="18.75" x14ac:dyDescent="0.2">
      <c r="A53" s="459"/>
      <c r="B53" s="166" t="s">
        <v>19</v>
      </c>
      <c r="C53" s="192">
        <f t="shared" si="12"/>
        <v>0</v>
      </c>
      <c r="D53" s="193">
        <f>C53*2</f>
        <v>0</v>
      </c>
      <c r="E53" s="192">
        <f t="shared" si="13"/>
        <v>416</v>
      </c>
      <c r="F53" s="229">
        <v>416</v>
      </c>
      <c r="G53" s="192">
        <f t="shared" si="14"/>
        <v>4</v>
      </c>
      <c r="H53" s="192">
        <v>10</v>
      </c>
      <c r="I53" s="169">
        <v>0</v>
      </c>
      <c r="J53" s="204"/>
      <c r="K53" s="204">
        <v>0</v>
      </c>
      <c r="L53" s="204"/>
      <c r="M53" s="204"/>
      <c r="N53" s="204"/>
      <c r="O53" s="204"/>
      <c r="P53" s="205">
        <v>0</v>
      </c>
      <c r="Q53" s="206">
        <v>17</v>
      </c>
      <c r="R53" s="208">
        <v>4</v>
      </c>
      <c r="S53" s="208">
        <v>20.376000000000001</v>
      </c>
      <c r="T53" s="208"/>
      <c r="U53" s="208"/>
      <c r="V53" s="209">
        <v>81.504000000000005</v>
      </c>
      <c r="W53" s="174">
        <v>200</v>
      </c>
      <c r="X53" s="176">
        <v>416</v>
      </c>
      <c r="Y53" s="176">
        <v>2.8856730000000002</v>
      </c>
      <c r="Z53" s="176"/>
      <c r="AA53" s="176"/>
      <c r="AB53" s="176"/>
      <c r="AC53" s="176"/>
      <c r="AD53" s="210">
        <v>1200.4399680000001</v>
      </c>
    </row>
    <row r="54" spans="1:30" ht="18.75" x14ac:dyDescent="0.2">
      <c r="A54" s="459"/>
      <c r="B54" s="166" t="s">
        <v>20</v>
      </c>
      <c r="C54" s="192">
        <f t="shared" si="12"/>
        <v>0</v>
      </c>
      <c r="D54" s="193">
        <f>C54*2</f>
        <v>0</v>
      </c>
      <c r="E54" s="192">
        <f t="shared" si="13"/>
        <v>109</v>
      </c>
      <c r="F54" s="229">
        <v>109</v>
      </c>
      <c r="G54" s="192">
        <f t="shared" si="14"/>
        <v>3</v>
      </c>
      <c r="H54" s="192">
        <v>10</v>
      </c>
      <c r="I54" s="169">
        <v>0</v>
      </c>
      <c r="J54" s="204"/>
      <c r="K54" s="204">
        <v>0</v>
      </c>
      <c r="L54" s="204"/>
      <c r="M54" s="204"/>
      <c r="N54" s="204"/>
      <c r="O54" s="204"/>
      <c r="P54" s="205">
        <v>0</v>
      </c>
      <c r="Q54" s="206">
        <v>21</v>
      </c>
      <c r="R54" s="206">
        <v>3</v>
      </c>
      <c r="S54" s="208">
        <v>20.376000000000001</v>
      </c>
      <c r="T54" s="208"/>
      <c r="U54" s="208"/>
      <c r="V54" s="209">
        <v>61.128</v>
      </c>
      <c r="W54" s="174">
        <v>190</v>
      </c>
      <c r="X54" s="176">
        <v>109</v>
      </c>
      <c r="Y54" s="176">
        <v>2.7862559999999998</v>
      </c>
      <c r="Z54" s="176"/>
      <c r="AA54" s="176"/>
      <c r="AB54" s="176"/>
      <c r="AC54" s="176"/>
      <c r="AD54" s="210">
        <v>303.70190399999996</v>
      </c>
    </row>
    <row r="55" spans="1:30" ht="18.75" x14ac:dyDescent="0.2">
      <c r="A55" s="459"/>
      <c r="B55" s="166" t="s">
        <v>21</v>
      </c>
      <c r="C55" s="192">
        <f t="shared" si="12"/>
        <v>0</v>
      </c>
      <c r="D55" s="193">
        <f>C55*2</f>
        <v>0</v>
      </c>
      <c r="E55" s="192">
        <f>X55</f>
        <v>198</v>
      </c>
      <c r="F55" s="229">
        <v>198</v>
      </c>
      <c r="G55" s="192">
        <f t="shared" si="14"/>
        <v>0</v>
      </c>
      <c r="H55" s="192">
        <v>10</v>
      </c>
      <c r="I55" s="169">
        <v>0</v>
      </c>
      <c r="J55" s="204"/>
      <c r="K55" s="204">
        <v>0</v>
      </c>
      <c r="L55" s="204"/>
      <c r="M55" s="204"/>
      <c r="N55" s="204"/>
      <c r="O55" s="204"/>
      <c r="P55" s="205">
        <v>0</v>
      </c>
      <c r="Q55" s="206">
        <v>17</v>
      </c>
      <c r="R55" s="206"/>
      <c r="S55" s="208">
        <v>20.376000000000001</v>
      </c>
      <c r="T55" s="208"/>
      <c r="U55" s="208"/>
      <c r="V55" s="209">
        <v>0</v>
      </c>
      <c r="W55" s="174">
        <v>278</v>
      </c>
      <c r="X55" s="174">
        <v>198</v>
      </c>
      <c r="Y55" s="176">
        <v>2.5651510000000002</v>
      </c>
      <c r="Z55" s="176"/>
      <c r="AA55" s="176"/>
      <c r="AB55" s="176"/>
      <c r="AC55" s="176"/>
      <c r="AD55" s="210">
        <v>507.89989800000001</v>
      </c>
    </row>
    <row r="56" spans="1:30" ht="18.75" x14ac:dyDescent="0.2">
      <c r="A56" s="459"/>
      <c r="B56" s="166" t="s">
        <v>22</v>
      </c>
      <c r="C56" s="192">
        <f t="shared" si="12"/>
        <v>2.2669999999999999</v>
      </c>
      <c r="D56" s="193">
        <v>5</v>
      </c>
      <c r="E56" s="192">
        <f t="shared" si="13"/>
        <v>582.4</v>
      </c>
      <c r="F56" s="229">
        <v>1070</v>
      </c>
      <c r="G56" s="192">
        <f t="shared" si="14"/>
        <v>0</v>
      </c>
      <c r="H56" s="192">
        <v>10</v>
      </c>
      <c r="I56" s="169">
        <v>3.036</v>
      </c>
      <c r="J56" s="169">
        <v>2.2669999999999999</v>
      </c>
      <c r="K56" s="204">
        <v>1822.3920000000001</v>
      </c>
      <c r="L56" s="204"/>
      <c r="M56" s="204"/>
      <c r="N56" s="204"/>
      <c r="O56" s="204"/>
      <c r="P56" s="205">
        <v>4131.3626640000002</v>
      </c>
      <c r="Q56" s="206">
        <v>17</v>
      </c>
      <c r="R56" s="206"/>
      <c r="S56" s="208">
        <v>20.376000000000001</v>
      </c>
      <c r="T56" s="208"/>
      <c r="U56" s="208"/>
      <c r="V56" s="209">
        <v>0</v>
      </c>
      <c r="W56" s="174">
        <v>1070</v>
      </c>
      <c r="X56" s="174">
        <v>582.4</v>
      </c>
      <c r="Y56" s="176">
        <v>2.5474320000000001</v>
      </c>
      <c r="Z56" s="176"/>
      <c r="AA56" s="176"/>
      <c r="AB56" s="176"/>
      <c r="AC56" s="176"/>
      <c r="AD56" s="210">
        <v>1483.6243968000001</v>
      </c>
    </row>
    <row r="57" spans="1:30" ht="18.75" x14ac:dyDescent="0.2">
      <c r="A57" s="459"/>
      <c r="B57" s="178" t="s">
        <v>23</v>
      </c>
      <c r="C57" s="192">
        <f t="shared" si="12"/>
        <v>6.3090999999999999</v>
      </c>
      <c r="D57" s="193">
        <v>12</v>
      </c>
      <c r="E57" s="192">
        <f t="shared" si="13"/>
        <v>644.70000000000005</v>
      </c>
      <c r="F57" s="229">
        <v>1352</v>
      </c>
      <c r="G57" s="192">
        <f t="shared" si="14"/>
        <v>31</v>
      </c>
      <c r="H57" s="192">
        <v>10</v>
      </c>
      <c r="I57" s="169">
        <v>11.882</v>
      </c>
      <c r="J57" s="169">
        <v>6.3090999999999999</v>
      </c>
      <c r="K57" s="204">
        <v>1822.3924999999999</v>
      </c>
      <c r="L57" s="204"/>
      <c r="M57" s="204"/>
      <c r="N57" s="204"/>
      <c r="O57" s="204"/>
      <c r="P57" s="205">
        <v>11497.656521749999</v>
      </c>
      <c r="Q57" s="206">
        <v>19</v>
      </c>
      <c r="R57" s="206">
        <v>31</v>
      </c>
      <c r="S57" s="208">
        <v>20.376000000000001</v>
      </c>
      <c r="T57" s="208"/>
      <c r="U57" s="208"/>
      <c r="V57" s="209">
        <v>631.65600000000006</v>
      </c>
      <c r="W57" s="174">
        <v>1352</v>
      </c>
      <c r="X57" s="174">
        <v>644.70000000000005</v>
      </c>
      <c r="Y57" s="176">
        <v>2.2670149999999998</v>
      </c>
      <c r="Z57" s="176"/>
      <c r="AA57" s="176"/>
      <c r="AB57" s="176"/>
      <c r="AC57" s="176"/>
      <c r="AD57" s="210">
        <v>1461.5445705</v>
      </c>
    </row>
    <row r="58" spans="1:30" ht="19.5" thickBot="1" x14ac:dyDescent="0.25">
      <c r="A58" s="459"/>
      <c r="B58" s="178" t="s">
        <v>24</v>
      </c>
      <c r="C58" s="192">
        <f t="shared" si="12"/>
        <v>10.6983</v>
      </c>
      <c r="D58" s="193">
        <v>15</v>
      </c>
      <c r="E58" s="231">
        <f t="shared" si="13"/>
        <v>741</v>
      </c>
      <c r="F58" s="229">
        <v>1310</v>
      </c>
      <c r="G58" s="231">
        <f t="shared" si="14"/>
        <v>10</v>
      </c>
      <c r="H58" s="192">
        <v>10</v>
      </c>
      <c r="I58" s="169">
        <v>15.315</v>
      </c>
      <c r="J58" s="169">
        <v>10.6983</v>
      </c>
      <c r="K58" s="204">
        <v>1457.9129</v>
      </c>
      <c r="L58" s="204"/>
      <c r="M58" s="204"/>
      <c r="N58" s="204"/>
      <c r="O58" s="204"/>
      <c r="P58" s="205">
        <v>15597.18957807</v>
      </c>
      <c r="Q58" s="206">
        <v>20</v>
      </c>
      <c r="R58" s="206">
        <v>10</v>
      </c>
      <c r="S58" s="208">
        <v>20.574999999999999</v>
      </c>
      <c r="T58" s="208"/>
      <c r="U58" s="208"/>
      <c r="V58" s="209">
        <v>205.75</v>
      </c>
      <c r="W58" s="174">
        <v>3310</v>
      </c>
      <c r="X58" s="174">
        <v>741</v>
      </c>
      <c r="Y58" s="176">
        <v>2.1567120000000002</v>
      </c>
      <c r="Z58" s="176"/>
      <c r="AA58" s="176"/>
      <c r="AB58" s="176"/>
      <c r="AC58" s="176"/>
      <c r="AD58" s="210">
        <v>1598.1235920000001</v>
      </c>
    </row>
    <row r="59" spans="1:30" ht="19.5" thickBot="1" x14ac:dyDescent="0.25">
      <c r="A59" s="460"/>
      <c r="B59" s="179" t="s">
        <v>25</v>
      </c>
      <c r="C59" s="180">
        <f t="shared" ref="C59:J59" si="15">SUM(C47:C58)</f>
        <v>42.833799999999997</v>
      </c>
      <c r="D59" s="181">
        <f t="shared" si="15"/>
        <v>84</v>
      </c>
      <c r="E59" s="180">
        <f t="shared" si="15"/>
        <v>9277</v>
      </c>
      <c r="F59" s="229">
        <f t="shared" si="15"/>
        <v>9040.7999999999993</v>
      </c>
      <c r="G59" s="180">
        <f t="shared" si="15"/>
        <v>58</v>
      </c>
      <c r="H59" s="182">
        <f t="shared" si="15"/>
        <v>120</v>
      </c>
      <c r="I59" s="183">
        <f t="shared" si="15"/>
        <v>86.525700000000001</v>
      </c>
      <c r="J59" s="184">
        <f t="shared" si="15"/>
        <v>42.833799999999997</v>
      </c>
      <c r="K59" s="184"/>
      <c r="L59" s="184">
        <v>0</v>
      </c>
      <c r="M59" s="184">
        <v>0</v>
      </c>
      <c r="N59" s="184">
        <v>0</v>
      </c>
      <c r="O59" s="184">
        <v>0</v>
      </c>
      <c r="P59" s="185">
        <v>40847.831639999997</v>
      </c>
      <c r="Q59" s="186">
        <f>SUM(Q47:Q58)</f>
        <v>251</v>
      </c>
      <c r="R59" s="186">
        <f>SUM(R47:R58)</f>
        <v>58</v>
      </c>
      <c r="S59" s="186"/>
      <c r="T59" s="186">
        <v>0</v>
      </c>
      <c r="U59" s="186">
        <v>0</v>
      </c>
      <c r="V59" s="187">
        <v>652.49400000000003</v>
      </c>
      <c r="W59" s="188">
        <f>SUM(W47:W58)</f>
        <v>11540</v>
      </c>
      <c r="X59" s="189">
        <f>SUM(X47:X58)</f>
        <v>9277</v>
      </c>
      <c r="Y59" s="189">
        <v>1.9072800000000001</v>
      </c>
      <c r="Z59" s="189">
        <v>0</v>
      </c>
      <c r="AA59" s="189">
        <v>0</v>
      </c>
      <c r="AB59" s="189">
        <v>0</v>
      </c>
      <c r="AC59" s="189">
        <v>0</v>
      </c>
      <c r="AD59" s="190">
        <v>5666.2894559999995</v>
      </c>
    </row>
    <row r="60" spans="1:30" ht="18.75" x14ac:dyDescent="0.2">
      <c r="A60" s="459" t="s">
        <v>29</v>
      </c>
      <c r="B60" s="191" t="s">
        <v>12</v>
      </c>
      <c r="C60" s="192">
        <f>J60</f>
        <v>8.5418000000000003</v>
      </c>
      <c r="D60" s="193">
        <v>12</v>
      </c>
      <c r="E60" s="192">
        <f>X60</f>
        <v>620</v>
      </c>
      <c r="F60" s="192">
        <v>620</v>
      </c>
      <c r="G60" s="192">
        <f>R60+T60</f>
        <v>19</v>
      </c>
      <c r="H60" s="192">
        <v>19</v>
      </c>
      <c r="I60" s="194">
        <v>14.311299999999999</v>
      </c>
      <c r="J60" s="195">
        <v>8.5418000000000003</v>
      </c>
      <c r="K60" s="232">
        <v>1822.3920000000001</v>
      </c>
      <c r="L60" s="195"/>
      <c r="M60" s="195"/>
      <c r="N60" s="195"/>
      <c r="O60" s="195"/>
      <c r="P60" s="196">
        <v>15566.507985600001</v>
      </c>
      <c r="Q60" s="197">
        <v>20</v>
      </c>
      <c r="R60" s="199">
        <v>19</v>
      </c>
      <c r="S60" s="233">
        <v>19.5961</v>
      </c>
      <c r="T60" s="199"/>
      <c r="U60" s="199"/>
      <c r="V60" s="200">
        <v>372.32589999999999</v>
      </c>
      <c r="W60" s="201">
        <v>800</v>
      </c>
      <c r="X60" s="202">
        <v>620</v>
      </c>
      <c r="Y60" s="202">
        <v>2.3590800000000001</v>
      </c>
      <c r="Z60" s="202"/>
      <c r="AA60" s="202"/>
      <c r="AB60" s="202"/>
      <c r="AC60" s="202"/>
      <c r="AD60" s="203">
        <v>1462.6296</v>
      </c>
    </row>
    <row r="61" spans="1:30" ht="18.75" x14ac:dyDescent="0.2">
      <c r="A61" s="459"/>
      <c r="B61" s="166" t="s">
        <v>14</v>
      </c>
      <c r="C61" s="192">
        <f t="shared" ref="C61:C71" si="16">J61</f>
        <v>6.8888999999999996</v>
      </c>
      <c r="D61" s="193">
        <v>8</v>
      </c>
      <c r="E61" s="192">
        <f t="shared" ref="E61:E71" si="17">X61</f>
        <v>1090</v>
      </c>
      <c r="F61" s="192">
        <v>1090</v>
      </c>
      <c r="G61" s="192">
        <f t="shared" ref="G61:G71" si="18">R61+T61</f>
        <v>11</v>
      </c>
      <c r="H61" s="192">
        <v>11</v>
      </c>
      <c r="I61" s="169">
        <v>10</v>
      </c>
      <c r="J61" s="204">
        <v>6.8888999999999996</v>
      </c>
      <c r="K61" s="170">
        <v>1822.3920000000001</v>
      </c>
      <c r="L61" s="204"/>
      <c r="M61" s="204"/>
      <c r="N61" s="204"/>
      <c r="O61" s="204"/>
      <c r="P61" s="205">
        <v>12554.276248799999</v>
      </c>
      <c r="Q61" s="206">
        <v>14</v>
      </c>
      <c r="R61" s="208">
        <v>11</v>
      </c>
      <c r="S61" s="172">
        <v>19.7927</v>
      </c>
      <c r="T61" s="208"/>
      <c r="U61" s="208"/>
      <c r="V61" s="209">
        <v>217.71969999999999</v>
      </c>
      <c r="W61" s="174">
        <v>1310</v>
      </c>
      <c r="X61" s="176">
        <v>1090</v>
      </c>
      <c r="Y61" s="176">
        <v>2.3794439999999999</v>
      </c>
      <c r="Z61" s="176"/>
      <c r="AA61" s="176"/>
      <c r="AB61" s="176"/>
      <c r="AC61" s="176"/>
      <c r="AD61" s="210">
        <v>2593.5939599999997</v>
      </c>
    </row>
    <row r="62" spans="1:30" ht="18.75" x14ac:dyDescent="0.2">
      <c r="A62" s="459"/>
      <c r="B62" s="166" t="s">
        <v>15</v>
      </c>
      <c r="C62" s="192">
        <f t="shared" si="16"/>
        <v>6.1113</v>
      </c>
      <c r="D62" s="193">
        <v>8.1999999999999993</v>
      </c>
      <c r="E62" s="192">
        <f t="shared" si="17"/>
        <v>770</v>
      </c>
      <c r="F62" s="192">
        <v>770</v>
      </c>
      <c r="G62" s="192">
        <f t="shared" si="18"/>
        <v>19</v>
      </c>
      <c r="H62" s="192">
        <v>19</v>
      </c>
      <c r="I62" s="169">
        <v>11.2866</v>
      </c>
      <c r="J62" s="204">
        <v>6.1113</v>
      </c>
      <c r="K62" s="170">
        <v>1822.3924999999999</v>
      </c>
      <c r="L62" s="204"/>
      <c r="M62" s="204"/>
      <c r="N62" s="204"/>
      <c r="O62" s="204"/>
      <c r="P62" s="205">
        <v>11137.18728525</v>
      </c>
      <c r="Q62" s="206">
        <v>21</v>
      </c>
      <c r="R62" s="208">
        <v>19</v>
      </c>
      <c r="S62" s="172">
        <v>21.756499999999999</v>
      </c>
      <c r="T62" s="208"/>
      <c r="U62" s="208"/>
      <c r="V62" s="209">
        <v>413.37349999999998</v>
      </c>
      <c r="W62" s="174">
        <v>910</v>
      </c>
      <c r="X62" s="176">
        <v>770</v>
      </c>
      <c r="Y62" s="176">
        <v>2.3846400000000001</v>
      </c>
      <c r="Z62" s="176"/>
      <c r="AA62" s="176"/>
      <c r="AB62" s="176"/>
      <c r="AC62" s="176"/>
      <c r="AD62" s="210">
        <v>1836.1728000000001</v>
      </c>
    </row>
    <row r="63" spans="1:30" ht="18.75" x14ac:dyDescent="0.2">
      <c r="A63" s="459"/>
      <c r="B63" s="166" t="s">
        <v>16</v>
      </c>
      <c r="C63" s="192">
        <f t="shared" si="16"/>
        <v>0.77070000000000005</v>
      </c>
      <c r="D63" s="193">
        <v>0.85</v>
      </c>
      <c r="E63" s="192">
        <f t="shared" si="17"/>
        <v>516</v>
      </c>
      <c r="F63" s="192">
        <v>516</v>
      </c>
      <c r="G63" s="192">
        <f t="shared" si="18"/>
        <v>13</v>
      </c>
      <c r="H63" s="192">
        <v>13</v>
      </c>
      <c r="I63" s="169">
        <v>1</v>
      </c>
      <c r="J63" s="204">
        <v>0.77070000000000005</v>
      </c>
      <c r="K63" s="170">
        <v>1822.3924999999999</v>
      </c>
      <c r="L63" s="204"/>
      <c r="M63" s="204"/>
      <c r="N63" s="204"/>
      <c r="O63" s="204"/>
      <c r="P63" s="205">
        <v>1404.51789975</v>
      </c>
      <c r="Q63" s="206">
        <v>12</v>
      </c>
      <c r="R63" s="208">
        <v>13</v>
      </c>
      <c r="S63" s="172">
        <v>21.756499999999999</v>
      </c>
      <c r="T63" s="208"/>
      <c r="U63" s="208"/>
      <c r="V63" s="209">
        <v>282.83449999999999</v>
      </c>
      <c r="W63" s="174">
        <v>766</v>
      </c>
      <c r="X63" s="176">
        <v>516</v>
      </c>
      <c r="Y63" s="176">
        <v>2.36763565</v>
      </c>
      <c r="Z63" s="176"/>
      <c r="AA63" s="176"/>
      <c r="AB63" s="176"/>
      <c r="AC63" s="176"/>
      <c r="AD63" s="210">
        <v>1221.6999954</v>
      </c>
    </row>
    <row r="64" spans="1:30" ht="18.75" x14ac:dyDescent="0.2">
      <c r="A64" s="459"/>
      <c r="B64" s="166" t="s">
        <v>17</v>
      </c>
      <c r="C64" s="192">
        <f t="shared" si="16"/>
        <v>0</v>
      </c>
      <c r="D64" s="193">
        <v>0</v>
      </c>
      <c r="E64" s="192">
        <f t="shared" si="17"/>
        <v>796</v>
      </c>
      <c r="F64" s="192">
        <v>796</v>
      </c>
      <c r="G64" s="192">
        <f t="shared" si="18"/>
        <v>18</v>
      </c>
      <c r="H64" s="192">
        <v>18</v>
      </c>
      <c r="I64" s="169">
        <v>0</v>
      </c>
      <c r="J64" s="204"/>
      <c r="K64" s="170">
        <v>0</v>
      </c>
      <c r="L64" s="204"/>
      <c r="M64" s="204"/>
      <c r="N64" s="204"/>
      <c r="O64" s="204"/>
      <c r="P64" s="205">
        <v>0</v>
      </c>
      <c r="Q64" s="206">
        <v>19</v>
      </c>
      <c r="R64" s="208">
        <v>18</v>
      </c>
      <c r="S64" s="172">
        <v>21.756499999999999</v>
      </c>
      <c r="T64" s="208"/>
      <c r="U64" s="208"/>
      <c r="V64" s="209">
        <v>391.61699999999996</v>
      </c>
      <c r="W64" s="174">
        <v>740</v>
      </c>
      <c r="X64" s="176">
        <v>796</v>
      </c>
      <c r="Y64" s="176">
        <v>2.3654647999999998</v>
      </c>
      <c r="Z64" s="176"/>
      <c r="AA64" s="176"/>
      <c r="AB64" s="176"/>
      <c r="AC64" s="176"/>
      <c r="AD64" s="210">
        <v>1882.9099807999999</v>
      </c>
    </row>
    <row r="65" spans="1:30" ht="18.75" x14ac:dyDescent="0.2">
      <c r="A65" s="459"/>
      <c r="B65" s="166" t="s">
        <v>18</v>
      </c>
      <c r="C65" s="192">
        <f t="shared" si="16"/>
        <v>0</v>
      </c>
      <c r="D65" s="193">
        <v>0</v>
      </c>
      <c r="E65" s="192">
        <f t="shared" si="17"/>
        <v>731</v>
      </c>
      <c r="F65" s="192">
        <v>731</v>
      </c>
      <c r="G65" s="192">
        <f t="shared" si="18"/>
        <v>22</v>
      </c>
      <c r="H65" s="192">
        <v>22</v>
      </c>
      <c r="I65" s="169">
        <v>0</v>
      </c>
      <c r="J65" s="204"/>
      <c r="K65" s="170">
        <v>0</v>
      </c>
      <c r="L65" s="204"/>
      <c r="M65" s="204"/>
      <c r="N65" s="204"/>
      <c r="O65" s="204"/>
      <c r="P65" s="205">
        <v>0</v>
      </c>
      <c r="Q65" s="206">
        <v>21</v>
      </c>
      <c r="R65" s="208">
        <v>22</v>
      </c>
      <c r="S65" s="172">
        <v>21.756499999999999</v>
      </c>
      <c r="T65" s="208"/>
      <c r="U65" s="208"/>
      <c r="V65" s="209">
        <v>478.64299999999997</v>
      </c>
      <c r="W65" s="174">
        <v>848</v>
      </c>
      <c r="X65" s="176">
        <v>731</v>
      </c>
      <c r="Y65" s="176">
        <v>2.398523</v>
      </c>
      <c r="Z65" s="176"/>
      <c r="AA65" s="176"/>
      <c r="AB65" s="176"/>
      <c r="AC65" s="176"/>
      <c r="AD65" s="210">
        <v>1753.3203129999999</v>
      </c>
    </row>
    <row r="66" spans="1:30" ht="18.75" x14ac:dyDescent="0.2">
      <c r="A66" s="459"/>
      <c r="B66" s="166" t="s">
        <v>19</v>
      </c>
      <c r="C66" s="192">
        <f t="shared" si="16"/>
        <v>0</v>
      </c>
      <c r="D66" s="193">
        <v>0</v>
      </c>
      <c r="E66" s="192">
        <f t="shared" si="17"/>
        <v>456</v>
      </c>
      <c r="F66" s="192">
        <v>456</v>
      </c>
      <c r="G66" s="192">
        <f t="shared" si="18"/>
        <v>6</v>
      </c>
      <c r="H66" s="192">
        <v>6</v>
      </c>
      <c r="I66" s="169">
        <v>0</v>
      </c>
      <c r="J66" s="204"/>
      <c r="K66" s="170">
        <v>0</v>
      </c>
      <c r="L66" s="204"/>
      <c r="M66" s="204"/>
      <c r="N66" s="204"/>
      <c r="O66" s="204"/>
      <c r="P66" s="205">
        <v>0</v>
      </c>
      <c r="Q66" s="206">
        <v>17</v>
      </c>
      <c r="R66" s="208">
        <v>6</v>
      </c>
      <c r="S66" s="172">
        <v>21.756499999999999</v>
      </c>
      <c r="T66" s="208"/>
      <c r="U66" s="208"/>
      <c r="V66" s="209">
        <v>130.53899999999999</v>
      </c>
      <c r="W66" s="174">
        <v>400</v>
      </c>
      <c r="X66" s="176">
        <v>456</v>
      </c>
      <c r="Y66" s="176">
        <v>2.8856519999999999</v>
      </c>
      <c r="Z66" s="176"/>
      <c r="AA66" s="176"/>
      <c r="AB66" s="176"/>
      <c r="AC66" s="176"/>
      <c r="AD66" s="210">
        <v>1315.8573119999999</v>
      </c>
    </row>
    <row r="67" spans="1:30" ht="18.75" x14ac:dyDescent="0.2">
      <c r="A67" s="459"/>
      <c r="B67" s="166" t="s">
        <v>20</v>
      </c>
      <c r="C67" s="192">
        <f t="shared" si="16"/>
        <v>0</v>
      </c>
      <c r="D67" s="193">
        <v>0</v>
      </c>
      <c r="E67" s="192">
        <f t="shared" si="17"/>
        <v>900</v>
      </c>
      <c r="F67" s="192">
        <v>900</v>
      </c>
      <c r="G67" s="192">
        <f t="shared" si="18"/>
        <v>4</v>
      </c>
      <c r="H67" s="192">
        <v>4</v>
      </c>
      <c r="I67" s="169">
        <v>0</v>
      </c>
      <c r="J67" s="204"/>
      <c r="K67" s="170">
        <v>0</v>
      </c>
      <c r="L67" s="204"/>
      <c r="M67" s="204"/>
      <c r="N67" s="204"/>
      <c r="O67" s="204"/>
      <c r="P67" s="205">
        <v>0</v>
      </c>
      <c r="Q67" s="206">
        <v>24</v>
      </c>
      <c r="R67" s="206">
        <v>4</v>
      </c>
      <c r="S67" s="172">
        <v>21.756499999999999</v>
      </c>
      <c r="T67" s="208"/>
      <c r="U67" s="208"/>
      <c r="V67" s="209">
        <v>87.025999999999996</v>
      </c>
      <c r="W67" s="174">
        <v>432</v>
      </c>
      <c r="X67" s="176">
        <v>900</v>
      </c>
      <c r="Y67" s="176">
        <v>2.7862559999999998</v>
      </c>
      <c r="Z67" s="176"/>
      <c r="AA67" s="176"/>
      <c r="AB67" s="176"/>
      <c r="AC67" s="176"/>
      <c r="AD67" s="210">
        <v>2507.6304</v>
      </c>
    </row>
    <row r="68" spans="1:30" ht="18.75" x14ac:dyDescent="0.2">
      <c r="A68" s="459"/>
      <c r="B68" s="166" t="s">
        <v>21</v>
      </c>
      <c r="C68" s="192">
        <f t="shared" si="16"/>
        <v>0</v>
      </c>
      <c r="D68" s="193">
        <v>0</v>
      </c>
      <c r="E68" s="192">
        <f t="shared" si="17"/>
        <v>50</v>
      </c>
      <c r="F68" s="192">
        <v>50</v>
      </c>
      <c r="G68" s="192">
        <f t="shared" si="18"/>
        <v>8</v>
      </c>
      <c r="H68" s="192">
        <v>20</v>
      </c>
      <c r="I68" s="169">
        <v>0</v>
      </c>
      <c r="J68" s="204"/>
      <c r="K68" s="170">
        <v>0</v>
      </c>
      <c r="L68" s="204"/>
      <c r="M68" s="204"/>
      <c r="N68" s="204"/>
      <c r="O68" s="204"/>
      <c r="P68" s="205">
        <v>0</v>
      </c>
      <c r="Q68" s="206">
        <v>20</v>
      </c>
      <c r="R68" s="206">
        <v>8</v>
      </c>
      <c r="S68" s="172">
        <v>21.754999999999999</v>
      </c>
      <c r="T68" s="208"/>
      <c r="U68" s="208"/>
      <c r="V68" s="209">
        <v>174.04</v>
      </c>
      <c r="W68" s="174">
        <v>450</v>
      </c>
      <c r="X68" s="174">
        <v>50</v>
      </c>
      <c r="Y68" s="176">
        <v>2.5651199999999998</v>
      </c>
      <c r="Z68" s="176"/>
      <c r="AA68" s="176"/>
      <c r="AB68" s="176"/>
      <c r="AC68" s="176"/>
      <c r="AD68" s="210">
        <v>128.256</v>
      </c>
    </row>
    <row r="69" spans="1:30" ht="18.75" x14ac:dyDescent="0.2">
      <c r="A69" s="459"/>
      <c r="B69" s="166" t="s">
        <v>22</v>
      </c>
      <c r="C69" s="192">
        <f t="shared" si="16"/>
        <v>0</v>
      </c>
      <c r="D69" s="193">
        <v>3</v>
      </c>
      <c r="E69" s="192">
        <f t="shared" si="17"/>
        <v>1034</v>
      </c>
      <c r="F69" s="192">
        <v>1050</v>
      </c>
      <c r="G69" s="192">
        <f t="shared" si="18"/>
        <v>16</v>
      </c>
      <c r="H69" s="192">
        <v>20</v>
      </c>
      <c r="I69" s="169">
        <v>3</v>
      </c>
      <c r="J69" s="169"/>
      <c r="K69" s="170">
        <v>1866.5039999999999</v>
      </c>
      <c r="L69" s="204"/>
      <c r="M69" s="204"/>
      <c r="N69" s="204"/>
      <c r="O69" s="204"/>
      <c r="P69" s="205">
        <v>0</v>
      </c>
      <c r="Q69" s="206">
        <v>20</v>
      </c>
      <c r="R69" s="206">
        <v>16</v>
      </c>
      <c r="S69" s="172">
        <v>21.756</v>
      </c>
      <c r="T69" s="208"/>
      <c r="U69" s="208"/>
      <c r="V69" s="209">
        <v>348.096</v>
      </c>
      <c r="W69" s="174">
        <v>1050</v>
      </c>
      <c r="X69" s="174">
        <v>1034</v>
      </c>
      <c r="Y69" s="176">
        <v>2.5474320000000001</v>
      </c>
      <c r="Z69" s="176"/>
      <c r="AA69" s="176"/>
      <c r="AB69" s="176"/>
      <c r="AC69" s="176"/>
      <c r="AD69" s="210">
        <v>2634.044688</v>
      </c>
    </row>
    <row r="70" spans="1:30" ht="18.75" x14ac:dyDescent="0.2">
      <c r="A70" s="459"/>
      <c r="B70" s="178" t="s">
        <v>23</v>
      </c>
      <c r="C70" s="192">
        <f t="shared" si="16"/>
        <v>5.9715999999999996</v>
      </c>
      <c r="D70" s="193">
        <v>10</v>
      </c>
      <c r="E70" s="192">
        <f t="shared" si="17"/>
        <v>797</v>
      </c>
      <c r="F70" s="192">
        <v>1360</v>
      </c>
      <c r="G70" s="192">
        <f t="shared" si="18"/>
        <v>18</v>
      </c>
      <c r="H70" s="192">
        <v>17</v>
      </c>
      <c r="I70" s="169">
        <v>10</v>
      </c>
      <c r="J70" s="169">
        <v>5.9715999999999996</v>
      </c>
      <c r="K70" s="170">
        <v>1822.3924999999999</v>
      </c>
      <c r="L70" s="204"/>
      <c r="M70" s="204"/>
      <c r="N70" s="204"/>
      <c r="O70" s="204"/>
      <c r="P70" s="205">
        <v>10882.599052999998</v>
      </c>
      <c r="Q70" s="206">
        <v>17</v>
      </c>
      <c r="R70" s="206">
        <v>18</v>
      </c>
      <c r="S70" s="172">
        <v>21.755500000000001</v>
      </c>
      <c r="T70" s="208"/>
      <c r="U70" s="208"/>
      <c r="V70" s="209">
        <v>391.59900000000005</v>
      </c>
      <c r="W70" s="174">
        <v>1360</v>
      </c>
      <c r="X70" s="174">
        <v>797</v>
      </c>
      <c r="Y70" s="176">
        <v>2.4773019999999999</v>
      </c>
      <c r="Z70" s="176"/>
      <c r="AA70" s="176"/>
      <c r="AB70" s="176"/>
      <c r="AC70" s="176"/>
      <c r="AD70" s="210">
        <v>1974.4096939999999</v>
      </c>
    </row>
    <row r="71" spans="1:30" ht="19.5" thickBot="1" x14ac:dyDescent="0.25">
      <c r="A71" s="459"/>
      <c r="B71" s="178" t="s">
        <v>24</v>
      </c>
      <c r="C71" s="231">
        <f t="shared" si="16"/>
        <v>6.9116999999999997</v>
      </c>
      <c r="D71" s="193">
        <v>12</v>
      </c>
      <c r="E71" s="231">
        <f t="shared" si="17"/>
        <v>696</v>
      </c>
      <c r="F71" s="192">
        <v>1660</v>
      </c>
      <c r="G71" s="231">
        <f t="shared" si="18"/>
        <v>18</v>
      </c>
      <c r="H71" s="192">
        <v>14</v>
      </c>
      <c r="I71" s="169">
        <v>12</v>
      </c>
      <c r="J71" s="169">
        <v>6.9116999999999997</v>
      </c>
      <c r="K71" s="170">
        <v>1457.9132999999999</v>
      </c>
      <c r="L71" s="204"/>
      <c r="M71" s="204"/>
      <c r="N71" s="204"/>
      <c r="O71" s="204"/>
      <c r="P71" s="205">
        <v>10076.65935561</v>
      </c>
      <c r="Q71" s="206">
        <v>14</v>
      </c>
      <c r="R71" s="206">
        <v>18</v>
      </c>
      <c r="S71" s="172">
        <v>21.755500000000001</v>
      </c>
      <c r="T71" s="208"/>
      <c r="U71" s="208"/>
      <c r="V71" s="209">
        <v>391.59900000000005</v>
      </c>
      <c r="W71" s="174">
        <v>1660</v>
      </c>
      <c r="X71" s="174">
        <v>696</v>
      </c>
      <c r="Y71" s="176">
        <v>2.1567120000000002</v>
      </c>
      <c r="Z71" s="176"/>
      <c r="AA71" s="176"/>
      <c r="AB71" s="176"/>
      <c r="AC71" s="176"/>
      <c r="AD71" s="210">
        <v>1501.0715520000001</v>
      </c>
    </row>
    <row r="72" spans="1:30" ht="19.5" thickBot="1" x14ac:dyDescent="0.25">
      <c r="A72" s="460"/>
      <c r="B72" s="179" t="s">
        <v>25</v>
      </c>
      <c r="C72" s="180">
        <f t="shared" ref="C72:J72" si="19">SUM(C60:C71)</f>
        <v>35.195999999999998</v>
      </c>
      <c r="D72" s="181">
        <f t="shared" si="19"/>
        <v>54.05</v>
      </c>
      <c r="E72" s="180">
        <f t="shared" si="19"/>
        <v>8456</v>
      </c>
      <c r="F72" s="180">
        <f t="shared" si="19"/>
        <v>9999</v>
      </c>
      <c r="G72" s="180">
        <f t="shared" si="19"/>
        <v>172</v>
      </c>
      <c r="H72" s="182">
        <f t="shared" si="19"/>
        <v>183</v>
      </c>
      <c r="I72" s="183">
        <f t="shared" si="19"/>
        <v>61.597899999999996</v>
      </c>
      <c r="J72" s="184">
        <f t="shared" si="19"/>
        <v>35.195999999999998</v>
      </c>
      <c r="K72" s="184"/>
      <c r="L72" s="184">
        <v>0</v>
      </c>
      <c r="M72" s="184">
        <v>0</v>
      </c>
      <c r="N72" s="184">
        <v>0</v>
      </c>
      <c r="O72" s="184">
        <v>0</v>
      </c>
      <c r="P72" s="185">
        <v>39719.195277480001</v>
      </c>
      <c r="Q72" s="186">
        <f>SUM(Q60:Q71)</f>
        <v>219</v>
      </c>
      <c r="R72" s="186">
        <f>SUM(R60:R71)</f>
        <v>172</v>
      </c>
      <c r="S72" s="186">
        <v>8.6880000000000006</v>
      </c>
      <c r="T72" s="186">
        <v>0</v>
      </c>
      <c r="U72" s="186">
        <v>0</v>
      </c>
      <c r="V72" s="187">
        <v>747.16800000000001</v>
      </c>
      <c r="W72" s="188">
        <f>SUM(W60:W71)</f>
        <v>10726</v>
      </c>
      <c r="X72" s="189">
        <f>SUM(X60:X71)</f>
        <v>8456</v>
      </c>
      <c r="Y72" s="189">
        <v>1.9072800000000001</v>
      </c>
      <c r="Z72" s="189">
        <v>0</v>
      </c>
      <c r="AA72" s="189">
        <v>0</v>
      </c>
      <c r="AB72" s="189">
        <v>0</v>
      </c>
      <c r="AC72" s="189">
        <v>0</v>
      </c>
      <c r="AD72" s="190">
        <v>11509.351155999999</v>
      </c>
    </row>
    <row r="73" spans="1:30" ht="18.75" x14ac:dyDescent="0.2">
      <c r="A73" s="459" t="s">
        <v>30</v>
      </c>
      <c r="B73" s="191" t="s">
        <v>12</v>
      </c>
      <c r="C73" s="192">
        <f>J73</f>
        <v>50.197040000000001</v>
      </c>
      <c r="D73" s="193">
        <v>53</v>
      </c>
      <c r="E73" s="192">
        <f>X73</f>
        <v>2295</v>
      </c>
      <c r="F73" s="192">
        <v>2295</v>
      </c>
      <c r="G73" s="192">
        <f>R73+T73</f>
        <v>83</v>
      </c>
      <c r="H73" s="192">
        <v>83</v>
      </c>
      <c r="I73" s="194">
        <v>62</v>
      </c>
      <c r="J73" s="195">
        <v>50.197040000000001</v>
      </c>
      <c r="K73" s="195">
        <v>1489.0543</v>
      </c>
      <c r="L73" s="195"/>
      <c r="M73" s="195"/>
      <c r="N73" s="195"/>
      <c r="O73" s="195"/>
      <c r="P73" s="196">
        <v>74746.118259272</v>
      </c>
      <c r="Q73" s="197">
        <v>96</v>
      </c>
      <c r="R73" s="199">
        <v>52</v>
      </c>
      <c r="S73" s="233">
        <v>18.288</v>
      </c>
      <c r="T73" s="199">
        <v>31</v>
      </c>
      <c r="U73" s="199">
        <v>8.7959999999999994</v>
      </c>
      <c r="V73" s="200">
        <v>1223.652</v>
      </c>
      <c r="W73" s="201">
        <v>2000</v>
      </c>
      <c r="X73" s="202">
        <v>2295</v>
      </c>
      <c r="Y73" s="202">
        <v>2.4879950000000002</v>
      </c>
      <c r="Z73" s="202"/>
      <c r="AA73" s="202"/>
      <c r="AB73" s="202"/>
      <c r="AC73" s="202"/>
      <c r="AD73" s="203">
        <v>5709.9485250000007</v>
      </c>
    </row>
    <row r="74" spans="1:30" ht="18.75" x14ac:dyDescent="0.2">
      <c r="A74" s="459"/>
      <c r="B74" s="166" t="s">
        <v>14</v>
      </c>
      <c r="C74" s="192">
        <f>J74</f>
        <v>49.413549000000003</v>
      </c>
      <c r="D74" s="193">
        <v>50</v>
      </c>
      <c r="E74" s="192">
        <f t="shared" ref="E74:E84" si="20">X74</f>
        <v>2910</v>
      </c>
      <c r="F74" s="192">
        <v>2910</v>
      </c>
      <c r="G74" s="192">
        <f t="shared" ref="G74:G84" si="21">R74+T74</f>
        <v>81</v>
      </c>
      <c r="H74" s="192">
        <v>81</v>
      </c>
      <c r="I74" s="169">
        <v>50</v>
      </c>
      <c r="J74" s="204">
        <v>49.413549000000003</v>
      </c>
      <c r="K74" s="204">
        <v>1400.88</v>
      </c>
      <c r="L74" s="204"/>
      <c r="M74" s="204"/>
      <c r="N74" s="204"/>
      <c r="O74" s="204"/>
      <c r="P74" s="205">
        <v>69222.45252312001</v>
      </c>
      <c r="Q74" s="206">
        <v>112</v>
      </c>
      <c r="R74" s="208">
        <v>62</v>
      </c>
      <c r="S74" s="172">
        <v>18.7258</v>
      </c>
      <c r="T74" s="208">
        <v>19</v>
      </c>
      <c r="U74" s="208">
        <v>8.7959999999999994</v>
      </c>
      <c r="V74" s="209">
        <v>1328.1235999999999</v>
      </c>
      <c r="W74" s="174">
        <v>2600</v>
      </c>
      <c r="X74" s="176">
        <v>2910</v>
      </c>
      <c r="Y74" s="223">
        <v>2.5097969999999998</v>
      </c>
      <c r="Z74" s="176"/>
      <c r="AA74" s="176"/>
      <c r="AB74" s="176"/>
      <c r="AC74" s="176"/>
      <c r="AD74" s="210">
        <v>7303.5092699999996</v>
      </c>
    </row>
    <row r="75" spans="1:30" ht="18.75" x14ac:dyDescent="0.2">
      <c r="A75" s="459"/>
      <c r="B75" s="178" t="s">
        <v>15</v>
      </c>
      <c r="C75" s="192">
        <f>J75</f>
        <v>39.432400000000001</v>
      </c>
      <c r="D75" s="193">
        <v>43.522629999999999</v>
      </c>
      <c r="E75" s="192">
        <f t="shared" si="20"/>
        <v>2627</v>
      </c>
      <c r="F75" s="192">
        <v>2627</v>
      </c>
      <c r="G75" s="192">
        <f t="shared" si="21"/>
        <v>66</v>
      </c>
      <c r="H75" s="192">
        <v>66</v>
      </c>
      <c r="I75" s="169">
        <v>45.64</v>
      </c>
      <c r="J75" s="204">
        <v>39.432400000000001</v>
      </c>
      <c r="K75" s="204">
        <v>1400.88</v>
      </c>
      <c r="L75" s="204"/>
      <c r="M75" s="204"/>
      <c r="N75" s="204"/>
      <c r="O75" s="204"/>
      <c r="P75" s="205">
        <v>55240.060512000004</v>
      </c>
      <c r="Q75" s="206">
        <v>87</v>
      </c>
      <c r="R75" s="212">
        <v>52</v>
      </c>
      <c r="S75" s="172">
        <v>20.376000000000001</v>
      </c>
      <c r="T75" s="212">
        <v>14</v>
      </c>
      <c r="U75" s="208">
        <v>9.5640000000000001</v>
      </c>
      <c r="V75" s="209">
        <v>1193.4480000000001</v>
      </c>
      <c r="W75" s="174">
        <v>2500</v>
      </c>
      <c r="X75" s="213">
        <v>2627</v>
      </c>
      <c r="Y75" s="213">
        <v>2.5138859999999998</v>
      </c>
      <c r="Z75" s="213"/>
      <c r="AA75" s="213"/>
      <c r="AB75" s="213"/>
      <c r="AC75" s="213"/>
      <c r="AD75" s="214">
        <v>6603.9785219999994</v>
      </c>
    </row>
    <row r="76" spans="1:30" ht="18.75" x14ac:dyDescent="0.2">
      <c r="A76" s="459"/>
      <c r="B76" s="166" t="s">
        <v>16</v>
      </c>
      <c r="C76" s="192">
        <f>J76</f>
        <v>7.7461399999999996</v>
      </c>
      <c r="D76" s="193">
        <v>10</v>
      </c>
      <c r="E76" s="192">
        <f t="shared" si="20"/>
        <v>2153</v>
      </c>
      <c r="F76" s="192">
        <v>2153</v>
      </c>
      <c r="G76" s="192">
        <f t="shared" si="21"/>
        <v>94</v>
      </c>
      <c r="H76" s="192">
        <v>94</v>
      </c>
      <c r="I76" s="169">
        <v>23</v>
      </c>
      <c r="J76" s="204">
        <v>7.7461399999999996</v>
      </c>
      <c r="K76" s="204">
        <v>1400.88</v>
      </c>
      <c r="L76" s="204"/>
      <c r="M76" s="204"/>
      <c r="N76" s="204"/>
      <c r="O76" s="204"/>
      <c r="P76" s="205">
        <v>10851.4126032</v>
      </c>
      <c r="Q76" s="206">
        <v>139</v>
      </c>
      <c r="R76" s="208">
        <v>78</v>
      </c>
      <c r="S76" s="172">
        <v>20.376000000000001</v>
      </c>
      <c r="T76" s="208">
        <v>16</v>
      </c>
      <c r="U76" s="235">
        <v>9.5640000000000001</v>
      </c>
      <c r="V76" s="209">
        <v>1742.3520000000003</v>
      </c>
      <c r="W76" s="174">
        <v>2123</v>
      </c>
      <c r="X76" s="176">
        <v>2153</v>
      </c>
      <c r="Y76" s="176">
        <v>2.4964328</v>
      </c>
      <c r="Z76" s="176"/>
      <c r="AA76" s="176"/>
      <c r="AB76" s="176"/>
      <c r="AC76" s="176"/>
      <c r="AD76" s="210">
        <v>5374.8198184000003</v>
      </c>
    </row>
    <row r="77" spans="1:30" ht="18.75" x14ac:dyDescent="0.2">
      <c r="A77" s="459"/>
      <c r="B77" s="166" t="s">
        <v>17</v>
      </c>
      <c r="C77" s="192">
        <v>0</v>
      </c>
      <c r="D77" s="193">
        <v>0</v>
      </c>
      <c r="E77" s="192">
        <f t="shared" si="20"/>
        <v>3010</v>
      </c>
      <c r="F77" s="192">
        <v>3010</v>
      </c>
      <c r="G77" s="192">
        <f t="shared" si="21"/>
        <v>101</v>
      </c>
      <c r="H77" s="192">
        <v>101</v>
      </c>
      <c r="I77" s="169">
        <v>0</v>
      </c>
      <c r="J77" s="204"/>
      <c r="K77" s="204">
        <v>0</v>
      </c>
      <c r="L77" s="204"/>
      <c r="M77" s="204"/>
      <c r="N77" s="204"/>
      <c r="O77" s="204"/>
      <c r="P77" s="205">
        <v>0</v>
      </c>
      <c r="Q77" s="206">
        <v>109</v>
      </c>
      <c r="R77" s="208">
        <v>78</v>
      </c>
      <c r="S77" s="172">
        <v>20.376000000000001</v>
      </c>
      <c r="T77" s="208">
        <v>23</v>
      </c>
      <c r="U77" s="208">
        <v>9.5640000000000001</v>
      </c>
      <c r="V77" s="209">
        <v>1809.3000000000002</v>
      </c>
      <c r="W77" s="174">
        <v>2000</v>
      </c>
      <c r="X77" s="176">
        <v>3010</v>
      </c>
      <c r="Y77" s="176">
        <v>2.4949170000000001</v>
      </c>
      <c r="Z77" s="176"/>
      <c r="AA77" s="176"/>
      <c r="AB77" s="176"/>
      <c r="AC77" s="176"/>
      <c r="AD77" s="210">
        <v>7509.7001700000001</v>
      </c>
    </row>
    <row r="78" spans="1:30" ht="18.75" x14ac:dyDescent="0.2">
      <c r="A78" s="459"/>
      <c r="B78" s="166" t="s">
        <v>18</v>
      </c>
      <c r="C78" s="192">
        <v>0</v>
      </c>
      <c r="D78" s="193">
        <v>0</v>
      </c>
      <c r="E78" s="192">
        <f t="shared" si="20"/>
        <v>2144</v>
      </c>
      <c r="F78" s="192">
        <v>2144</v>
      </c>
      <c r="G78" s="192">
        <f t="shared" si="21"/>
        <v>119</v>
      </c>
      <c r="H78" s="192">
        <v>119</v>
      </c>
      <c r="I78" s="169">
        <v>0</v>
      </c>
      <c r="J78" s="204"/>
      <c r="K78" s="204">
        <v>0</v>
      </c>
      <c r="L78" s="204"/>
      <c r="M78" s="204"/>
      <c r="N78" s="204"/>
      <c r="O78" s="204"/>
      <c r="P78" s="205">
        <v>0</v>
      </c>
      <c r="Q78" s="206">
        <v>103</v>
      </c>
      <c r="R78" s="208">
        <v>79</v>
      </c>
      <c r="S78" s="172">
        <v>20.376000000000001</v>
      </c>
      <c r="T78" s="208">
        <v>40</v>
      </c>
      <c r="U78" s="208">
        <v>9.5640000000000001</v>
      </c>
      <c r="V78" s="209">
        <v>1992.2640000000001</v>
      </c>
      <c r="W78" s="174">
        <v>2000</v>
      </c>
      <c r="X78" s="176">
        <v>2144</v>
      </c>
      <c r="Y78" s="176">
        <v>2.5238712599999999</v>
      </c>
      <c r="Z78" s="176"/>
      <c r="AA78" s="176"/>
      <c r="AB78" s="176"/>
      <c r="AC78" s="176"/>
      <c r="AD78" s="210">
        <v>5411.1799814400001</v>
      </c>
    </row>
    <row r="79" spans="1:30" ht="18.75" x14ac:dyDescent="0.2">
      <c r="A79" s="459"/>
      <c r="B79" s="166" t="s">
        <v>19</v>
      </c>
      <c r="C79" s="192">
        <v>0</v>
      </c>
      <c r="D79" s="193">
        <v>0.6</v>
      </c>
      <c r="E79" s="192">
        <f t="shared" si="20"/>
        <v>1459</v>
      </c>
      <c r="F79" s="192">
        <v>1459</v>
      </c>
      <c r="G79" s="192">
        <f t="shared" si="21"/>
        <v>103</v>
      </c>
      <c r="H79" s="192">
        <v>103</v>
      </c>
      <c r="I79" s="169">
        <v>0.6</v>
      </c>
      <c r="J79" s="204"/>
      <c r="K79" s="204">
        <v>0</v>
      </c>
      <c r="L79" s="204"/>
      <c r="M79" s="204"/>
      <c r="N79" s="204"/>
      <c r="O79" s="204"/>
      <c r="P79" s="205">
        <v>0</v>
      </c>
      <c r="Q79" s="206">
        <v>144</v>
      </c>
      <c r="R79" s="208">
        <v>70</v>
      </c>
      <c r="S79" s="172">
        <v>20.376000000000001</v>
      </c>
      <c r="T79" s="208">
        <v>33</v>
      </c>
      <c r="U79" s="208">
        <v>9.5640000000000001</v>
      </c>
      <c r="V79" s="209">
        <v>1741.9320000000002</v>
      </c>
      <c r="W79" s="174">
        <v>1000</v>
      </c>
      <c r="X79" s="176">
        <v>1459</v>
      </c>
      <c r="Y79" s="176">
        <v>3.0068100000000002</v>
      </c>
      <c r="Z79" s="176"/>
      <c r="AA79" s="176"/>
      <c r="AB79" s="176"/>
      <c r="AC79" s="176"/>
      <c r="AD79" s="210">
        <v>4386.9357900000005</v>
      </c>
    </row>
    <row r="80" spans="1:30" ht="18.75" x14ac:dyDescent="0.2">
      <c r="A80" s="459"/>
      <c r="B80" s="166" t="s">
        <v>20</v>
      </c>
      <c r="C80" s="192">
        <f>J80</f>
        <v>0.20150000000000001</v>
      </c>
      <c r="D80" s="193">
        <v>0.6</v>
      </c>
      <c r="E80" s="192">
        <f t="shared" si="20"/>
        <v>113</v>
      </c>
      <c r="F80" s="192">
        <v>113</v>
      </c>
      <c r="G80" s="192">
        <f t="shared" si="21"/>
        <v>116</v>
      </c>
      <c r="H80" s="192">
        <v>116</v>
      </c>
      <c r="I80" s="169">
        <v>0.6</v>
      </c>
      <c r="J80" s="204">
        <v>0.20150000000000001</v>
      </c>
      <c r="K80" s="204">
        <v>1400.8435999999999</v>
      </c>
      <c r="L80" s="204"/>
      <c r="M80" s="204"/>
      <c r="N80" s="204"/>
      <c r="O80" s="204"/>
      <c r="P80" s="205">
        <v>282.2699854</v>
      </c>
      <c r="Q80" s="206">
        <v>132</v>
      </c>
      <c r="R80" s="206">
        <v>80</v>
      </c>
      <c r="S80" s="172">
        <v>20.376000000000001</v>
      </c>
      <c r="T80" s="208">
        <v>36</v>
      </c>
      <c r="U80" s="208">
        <v>9.5640000000000001</v>
      </c>
      <c r="V80" s="209">
        <v>1974.384</v>
      </c>
      <c r="W80" s="174">
        <v>1000</v>
      </c>
      <c r="X80" s="176">
        <v>113</v>
      </c>
      <c r="Y80" s="176">
        <v>2.7862559999999998</v>
      </c>
      <c r="Z80" s="176"/>
      <c r="AA80" s="176"/>
      <c r="AB80" s="176"/>
      <c r="AC80" s="176"/>
      <c r="AD80" s="210">
        <v>314.84692799999999</v>
      </c>
    </row>
    <row r="81" spans="1:30" ht="18.75" x14ac:dyDescent="0.2">
      <c r="A81" s="459"/>
      <c r="B81" s="178" t="s">
        <v>21</v>
      </c>
      <c r="C81" s="192">
        <v>0</v>
      </c>
      <c r="D81" s="193">
        <v>0</v>
      </c>
      <c r="E81" s="192">
        <f t="shared" si="20"/>
        <v>876</v>
      </c>
      <c r="F81" s="167">
        <v>876</v>
      </c>
      <c r="G81" s="192">
        <f t="shared" si="21"/>
        <v>109.5</v>
      </c>
      <c r="H81" s="192">
        <v>86</v>
      </c>
      <c r="I81" s="169">
        <v>0</v>
      </c>
      <c r="J81" s="204"/>
      <c r="K81" s="204">
        <v>0</v>
      </c>
      <c r="L81" s="204"/>
      <c r="M81" s="204"/>
      <c r="N81" s="204"/>
      <c r="O81" s="204"/>
      <c r="P81" s="205">
        <v>0</v>
      </c>
      <c r="Q81" s="206">
        <v>86</v>
      </c>
      <c r="R81" s="206">
        <v>88</v>
      </c>
      <c r="S81" s="172">
        <v>20.376000000000001</v>
      </c>
      <c r="T81" s="208">
        <v>21.5</v>
      </c>
      <c r="U81" s="208">
        <v>9.5634999999999994</v>
      </c>
      <c r="V81" s="209">
        <v>1998.7032500000003</v>
      </c>
      <c r="W81" s="174">
        <v>1933</v>
      </c>
      <c r="X81" s="174">
        <v>876</v>
      </c>
      <c r="Y81" s="176">
        <v>2.5651199999999998</v>
      </c>
      <c r="Z81" s="213"/>
      <c r="AA81" s="213"/>
      <c r="AB81" s="213"/>
      <c r="AC81" s="213"/>
      <c r="AD81" s="214">
        <v>2247.0451199999998</v>
      </c>
    </row>
    <row r="82" spans="1:30" ht="18.75" x14ac:dyDescent="0.2">
      <c r="A82" s="459"/>
      <c r="B82" s="166" t="s">
        <v>22</v>
      </c>
      <c r="C82" s="192">
        <f>J82</f>
        <v>15.348445999999999</v>
      </c>
      <c r="D82" s="193">
        <v>25</v>
      </c>
      <c r="E82" s="192">
        <f t="shared" si="20"/>
        <v>2758</v>
      </c>
      <c r="F82" s="167">
        <v>3300</v>
      </c>
      <c r="G82" s="192">
        <f t="shared" si="21"/>
        <v>135.75</v>
      </c>
      <c r="H82" s="192">
        <v>124</v>
      </c>
      <c r="I82" s="169">
        <v>25</v>
      </c>
      <c r="J82" s="169">
        <v>15.348445999999999</v>
      </c>
      <c r="K82" s="204">
        <v>1400.88</v>
      </c>
      <c r="L82" s="204"/>
      <c r="M82" s="204"/>
      <c r="N82" s="204"/>
      <c r="O82" s="204"/>
      <c r="P82" s="205">
        <v>21501.33103248</v>
      </c>
      <c r="Q82" s="206">
        <v>124</v>
      </c>
      <c r="R82" s="206">
        <v>125</v>
      </c>
      <c r="S82" s="172">
        <v>20.376000000000001</v>
      </c>
      <c r="T82" s="208">
        <v>10.75</v>
      </c>
      <c r="U82" s="208">
        <v>9.5630000000000006</v>
      </c>
      <c r="V82" s="209">
        <v>2649.8022500000002</v>
      </c>
      <c r="W82" s="174">
        <v>3300</v>
      </c>
      <c r="X82" s="174">
        <v>2758</v>
      </c>
      <c r="Y82" s="176">
        <v>2.6722079999999999</v>
      </c>
      <c r="Z82" s="176"/>
      <c r="AA82" s="176"/>
      <c r="AB82" s="176"/>
      <c r="AC82" s="176"/>
      <c r="AD82" s="214">
        <v>7369.9496639999998</v>
      </c>
    </row>
    <row r="83" spans="1:30" ht="18.75" x14ac:dyDescent="0.2">
      <c r="A83" s="459"/>
      <c r="B83" s="178" t="s">
        <v>23</v>
      </c>
      <c r="C83" s="192">
        <f>J83</f>
        <v>18.809149999999999</v>
      </c>
      <c r="D83" s="193">
        <v>32</v>
      </c>
      <c r="E83" s="192">
        <f t="shared" si="20"/>
        <v>2569</v>
      </c>
      <c r="F83" s="167">
        <v>4200</v>
      </c>
      <c r="G83" s="192">
        <f t="shared" si="21"/>
        <v>156.35</v>
      </c>
      <c r="H83" s="192">
        <v>119</v>
      </c>
      <c r="I83" s="169">
        <v>32</v>
      </c>
      <c r="J83" s="169">
        <v>18.809149999999999</v>
      </c>
      <c r="K83" s="204">
        <v>1400.880422</v>
      </c>
      <c r="L83" s="204"/>
      <c r="M83" s="204"/>
      <c r="N83" s="204"/>
      <c r="O83" s="204"/>
      <c r="P83" s="205">
        <v>26349.369989461298</v>
      </c>
      <c r="Q83" s="206">
        <v>119</v>
      </c>
      <c r="R83" s="206">
        <v>150</v>
      </c>
      <c r="S83" s="172">
        <v>20.376000000000001</v>
      </c>
      <c r="T83" s="208">
        <v>6.35</v>
      </c>
      <c r="U83" s="208">
        <v>9.5649999999999995</v>
      </c>
      <c r="V83" s="209">
        <v>3117.1377499999999</v>
      </c>
      <c r="W83" s="174">
        <v>4200</v>
      </c>
      <c r="X83" s="174">
        <v>2569</v>
      </c>
      <c r="Y83" s="176">
        <v>2.3900800000000002</v>
      </c>
      <c r="Z83" s="176"/>
      <c r="AA83" s="176"/>
      <c r="AB83" s="176"/>
      <c r="AC83" s="176"/>
      <c r="AD83" s="210">
        <v>6140.1155200000003</v>
      </c>
    </row>
    <row r="84" spans="1:30" ht="19.5" thickBot="1" x14ac:dyDescent="0.25">
      <c r="A84" s="459"/>
      <c r="B84" s="178" t="s">
        <v>24</v>
      </c>
      <c r="C84" s="231">
        <f>J84</f>
        <v>56.385731</v>
      </c>
      <c r="D84" s="193">
        <v>51</v>
      </c>
      <c r="E84" s="231">
        <f t="shared" si="20"/>
        <v>2949</v>
      </c>
      <c r="F84" s="167">
        <v>4300</v>
      </c>
      <c r="G84" s="231">
        <f t="shared" si="21"/>
        <v>80.680000000000007</v>
      </c>
      <c r="H84" s="192">
        <v>123</v>
      </c>
      <c r="I84" s="169">
        <v>51</v>
      </c>
      <c r="J84" s="169">
        <v>56.385731</v>
      </c>
      <c r="K84" s="204">
        <v>1400.88</v>
      </c>
      <c r="L84" s="204"/>
      <c r="M84" s="204"/>
      <c r="N84" s="204"/>
      <c r="O84" s="204"/>
      <c r="P84" s="205">
        <v>78989.642843280002</v>
      </c>
      <c r="Q84" s="206">
        <v>123</v>
      </c>
      <c r="R84" s="206">
        <v>67</v>
      </c>
      <c r="S84" s="172">
        <v>20.547699999999999</v>
      </c>
      <c r="T84" s="208">
        <v>13.68</v>
      </c>
      <c r="U84" s="208">
        <v>9.5073000000000008</v>
      </c>
      <c r="V84" s="209">
        <v>1506.755764</v>
      </c>
      <c r="W84" s="174">
        <v>4300</v>
      </c>
      <c r="X84" s="174">
        <v>2949</v>
      </c>
      <c r="Y84" s="176">
        <v>2.2633359999999998</v>
      </c>
      <c r="Z84" s="176"/>
      <c r="AA84" s="176"/>
      <c r="AB84" s="176"/>
      <c r="AC84" s="176"/>
      <c r="AD84" s="210">
        <v>6674.577863999999</v>
      </c>
    </row>
    <row r="85" spans="1:30" ht="19.5" thickBot="1" x14ac:dyDescent="0.25">
      <c r="A85" s="460"/>
      <c r="B85" s="179" t="s">
        <v>25</v>
      </c>
      <c r="C85" s="180">
        <f t="shared" ref="C85:J85" si="22">SUM(C73:C84)</f>
        <v>237.53395599999999</v>
      </c>
      <c r="D85" s="181">
        <f t="shared" si="22"/>
        <v>265.72262999999998</v>
      </c>
      <c r="E85" s="180">
        <f t="shared" si="22"/>
        <v>25863</v>
      </c>
      <c r="F85" s="180">
        <f t="shared" si="22"/>
        <v>29387</v>
      </c>
      <c r="G85" s="180">
        <f t="shared" si="22"/>
        <v>1245.28</v>
      </c>
      <c r="H85" s="182">
        <f t="shared" si="22"/>
        <v>1215</v>
      </c>
      <c r="I85" s="183">
        <f t="shared" si="22"/>
        <v>289.83999999999997</v>
      </c>
      <c r="J85" s="184">
        <f t="shared" si="22"/>
        <v>237.53395599999999</v>
      </c>
      <c r="K85" s="185"/>
      <c r="L85" s="185">
        <v>0</v>
      </c>
      <c r="M85" s="185">
        <v>0</v>
      </c>
      <c r="N85" s="185">
        <v>0</v>
      </c>
      <c r="O85" s="185">
        <v>0</v>
      </c>
      <c r="P85" s="185">
        <v>226875.8217959</v>
      </c>
      <c r="Q85" s="186">
        <f>SUM(Q73:Q84)</f>
        <v>1374</v>
      </c>
      <c r="R85" s="186">
        <f>SUM(R73:R84)</f>
        <v>981</v>
      </c>
      <c r="S85" s="186"/>
      <c r="T85" s="186">
        <f>SUM(T73:T84)</f>
        <v>264.27999999999997</v>
      </c>
      <c r="U85" s="186"/>
      <c r="V85" s="187">
        <v>4681.4621999999999</v>
      </c>
      <c r="W85" s="188">
        <f>SUM(W73:W84)</f>
        <v>28956</v>
      </c>
      <c r="X85" s="190">
        <f>SUM(X73:X84)</f>
        <v>25863</v>
      </c>
      <c r="Y85" s="190"/>
      <c r="Z85" s="190">
        <v>0</v>
      </c>
      <c r="AA85" s="190">
        <v>0</v>
      </c>
      <c r="AB85" s="190">
        <v>0</v>
      </c>
      <c r="AC85" s="190">
        <v>0</v>
      </c>
      <c r="AD85" s="190">
        <v>27387.819411999997</v>
      </c>
    </row>
    <row r="86" spans="1:30" ht="18.75" x14ac:dyDescent="0.2">
      <c r="A86" s="459" t="s">
        <v>131</v>
      </c>
      <c r="B86" s="191" t="s">
        <v>12</v>
      </c>
      <c r="C86" s="192">
        <f>J86</f>
        <v>0</v>
      </c>
      <c r="D86" s="193">
        <v>17</v>
      </c>
      <c r="E86" s="192">
        <f>X86</f>
        <v>2911</v>
      </c>
      <c r="F86" s="192">
        <v>2911</v>
      </c>
      <c r="G86" s="192">
        <v>0</v>
      </c>
      <c r="H86" s="192">
        <v>10</v>
      </c>
      <c r="I86" s="194">
        <v>15.773733</v>
      </c>
      <c r="J86" s="195"/>
      <c r="K86" s="195"/>
      <c r="L86" s="195"/>
      <c r="M86" s="195"/>
      <c r="N86" s="195"/>
      <c r="O86" s="195"/>
      <c r="P86" s="196">
        <v>0</v>
      </c>
      <c r="Q86" s="197">
        <v>16</v>
      </c>
      <c r="R86" s="199"/>
      <c r="S86" s="233">
        <v>14.19486</v>
      </c>
      <c r="T86" s="199"/>
      <c r="U86" s="236">
        <v>6.6060999999999996</v>
      </c>
      <c r="V86" s="200">
        <v>0</v>
      </c>
      <c r="W86" s="201">
        <v>3000</v>
      </c>
      <c r="X86" s="202">
        <v>2911</v>
      </c>
      <c r="Y86" s="202">
        <v>2.4621050000000002</v>
      </c>
      <c r="Z86" s="202"/>
      <c r="AA86" s="202"/>
      <c r="AB86" s="202"/>
      <c r="AC86" s="202"/>
      <c r="AD86" s="203">
        <v>7167.1876550000006</v>
      </c>
    </row>
    <row r="87" spans="1:30" ht="18.75" x14ac:dyDescent="0.2">
      <c r="A87" s="459"/>
      <c r="B87" s="166" t="s">
        <v>14</v>
      </c>
      <c r="C87" s="192">
        <f t="shared" ref="C87:C98" si="23">J87</f>
        <v>0</v>
      </c>
      <c r="D87" s="193">
        <v>15.7</v>
      </c>
      <c r="E87" s="192">
        <f t="shared" ref="E87:E97" si="24">X87</f>
        <v>2641</v>
      </c>
      <c r="F87" s="192">
        <v>2641</v>
      </c>
      <c r="G87" s="192">
        <f t="shared" ref="G87:G97" si="25">R87+T87</f>
        <v>9</v>
      </c>
      <c r="H87" s="192">
        <v>10</v>
      </c>
      <c r="I87" s="169">
        <v>15.7</v>
      </c>
      <c r="J87" s="204"/>
      <c r="K87" s="204"/>
      <c r="L87" s="204"/>
      <c r="M87" s="204"/>
      <c r="N87" s="204"/>
      <c r="O87" s="204"/>
      <c r="P87" s="205">
        <v>0</v>
      </c>
      <c r="Q87" s="206">
        <v>12</v>
      </c>
      <c r="R87" s="208">
        <v>9</v>
      </c>
      <c r="S87" s="172">
        <v>18.52</v>
      </c>
      <c r="T87" s="208"/>
      <c r="U87" s="235">
        <v>6.6</v>
      </c>
      <c r="V87" s="209">
        <v>166.68</v>
      </c>
      <c r="W87" s="174">
        <v>3000</v>
      </c>
      <c r="X87" s="176">
        <v>2641</v>
      </c>
      <c r="Y87" s="176">
        <v>2.4824535999999999</v>
      </c>
      <c r="Z87" s="176"/>
      <c r="AA87" s="176"/>
      <c r="AB87" s="176"/>
      <c r="AC87" s="176"/>
      <c r="AD87" s="210">
        <v>6556.1599575999999</v>
      </c>
    </row>
    <row r="88" spans="1:30" ht="18.75" x14ac:dyDescent="0.2">
      <c r="A88" s="459"/>
      <c r="B88" s="178" t="s">
        <v>15</v>
      </c>
      <c r="C88" s="192">
        <f t="shared" si="23"/>
        <v>0</v>
      </c>
      <c r="D88" s="193">
        <v>12.8</v>
      </c>
      <c r="E88" s="192">
        <f t="shared" si="24"/>
        <v>2133</v>
      </c>
      <c r="F88" s="192">
        <v>2133</v>
      </c>
      <c r="G88" s="192">
        <f t="shared" si="25"/>
        <v>3</v>
      </c>
      <c r="H88" s="192">
        <v>5</v>
      </c>
      <c r="I88" s="169">
        <v>13</v>
      </c>
      <c r="J88" s="204"/>
      <c r="K88" s="204"/>
      <c r="L88" s="204"/>
      <c r="M88" s="204"/>
      <c r="N88" s="204"/>
      <c r="O88" s="204"/>
      <c r="P88" s="205">
        <v>0</v>
      </c>
      <c r="Q88" s="206">
        <v>12</v>
      </c>
      <c r="R88" s="212">
        <v>3</v>
      </c>
      <c r="S88" s="172">
        <v>20.376000000000001</v>
      </c>
      <c r="T88" s="212"/>
      <c r="U88" s="235">
        <v>6.6</v>
      </c>
      <c r="V88" s="237">
        <v>61.128</v>
      </c>
      <c r="W88" s="174">
        <v>3000</v>
      </c>
      <c r="X88" s="213">
        <v>2133</v>
      </c>
      <c r="Y88" s="213">
        <v>2.4876</v>
      </c>
      <c r="Z88" s="213"/>
      <c r="AA88" s="213"/>
      <c r="AB88" s="213"/>
      <c r="AC88" s="213"/>
      <c r="AD88" s="214">
        <v>5306.0508</v>
      </c>
    </row>
    <row r="89" spans="1:30" ht="18.75" x14ac:dyDescent="0.2">
      <c r="A89" s="459"/>
      <c r="B89" s="166" t="s">
        <v>16</v>
      </c>
      <c r="C89" s="192">
        <f t="shared" si="23"/>
        <v>0</v>
      </c>
      <c r="D89" s="193">
        <v>5.6</v>
      </c>
      <c r="E89" s="192">
        <f t="shared" si="24"/>
        <v>2046</v>
      </c>
      <c r="F89" s="192">
        <v>2046</v>
      </c>
      <c r="G89" s="192">
        <f t="shared" si="25"/>
        <v>3</v>
      </c>
      <c r="H89" s="192">
        <v>5</v>
      </c>
      <c r="I89" s="169">
        <v>6</v>
      </c>
      <c r="J89" s="204"/>
      <c r="K89" s="204"/>
      <c r="L89" s="204"/>
      <c r="M89" s="204"/>
      <c r="N89" s="204"/>
      <c r="O89" s="204"/>
      <c r="P89" s="205">
        <v>0</v>
      </c>
      <c r="Q89" s="206">
        <v>12</v>
      </c>
      <c r="R89" s="208">
        <v>3</v>
      </c>
      <c r="S89" s="172">
        <v>20.376000000000001</v>
      </c>
      <c r="T89" s="208"/>
      <c r="U89" s="235">
        <v>6.6</v>
      </c>
      <c r="V89" s="209">
        <v>61.128</v>
      </c>
      <c r="W89" s="174">
        <v>1500</v>
      </c>
      <c r="X89" s="176">
        <v>2046</v>
      </c>
      <c r="Y89" s="176">
        <v>2.47065</v>
      </c>
      <c r="Z89" s="176"/>
      <c r="AA89" s="176"/>
      <c r="AB89" s="176"/>
      <c r="AC89" s="176"/>
      <c r="AD89" s="210">
        <v>5054.9498999999996</v>
      </c>
    </row>
    <row r="90" spans="1:30" ht="18.75" x14ac:dyDescent="0.2">
      <c r="A90" s="459"/>
      <c r="B90" s="166" t="s">
        <v>17</v>
      </c>
      <c r="C90" s="192">
        <f t="shared" si="23"/>
        <v>0</v>
      </c>
      <c r="D90" s="193">
        <v>0</v>
      </c>
      <c r="E90" s="192">
        <f t="shared" si="24"/>
        <v>893</v>
      </c>
      <c r="F90" s="192">
        <v>893</v>
      </c>
      <c r="G90" s="192">
        <f t="shared" si="25"/>
        <v>3</v>
      </c>
      <c r="H90" s="192">
        <v>5</v>
      </c>
      <c r="I90" s="169">
        <v>0</v>
      </c>
      <c r="J90" s="204"/>
      <c r="K90" s="204"/>
      <c r="L90" s="204"/>
      <c r="M90" s="204"/>
      <c r="N90" s="204"/>
      <c r="O90" s="204"/>
      <c r="P90" s="205">
        <v>0</v>
      </c>
      <c r="Q90" s="206">
        <v>10</v>
      </c>
      <c r="R90" s="208">
        <v>3</v>
      </c>
      <c r="S90" s="172">
        <v>20.376000000000001</v>
      </c>
      <c r="T90" s="208"/>
      <c r="U90" s="235">
        <v>6.6</v>
      </c>
      <c r="V90" s="209">
        <v>61.128</v>
      </c>
      <c r="W90" s="174">
        <v>1200</v>
      </c>
      <c r="X90" s="176">
        <v>893</v>
      </c>
      <c r="Y90" s="176">
        <v>2.3654639999999998</v>
      </c>
      <c r="Z90" s="176"/>
      <c r="AA90" s="176"/>
      <c r="AB90" s="176"/>
      <c r="AC90" s="176"/>
      <c r="AD90" s="210">
        <v>2112.3593519999999</v>
      </c>
    </row>
    <row r="91" spans="1:30" ht="18.75" x14ac:dyDescent="0.2">
      <c r="A91" s="459"/>
      <c r="B91" s="166" t="s">
        <v>18</v>
      </c>
      <c r="C91" s="192">
        <f t="shared" si="23"/>
        <v>0</v>
      </c>
      <c r="D91" s="193">
        <v>0</v>
      </c>
      <c r="E91" s="192">
        <f t="shared" si="24"/>
        <v>386</v>
      </c>
      <c r="F91" s="192">
        <v>386</v>
      </c>
      <c r="G91" s="192">
        <f t="shared" si="25"/>
        <v>3</v>
      </c>
      <c r="H91" s="192">
        <v>8</v>
      </c>
      <c r="I91" s="169">
        <v>0</v>
      </c>
      <c r="J91" s="204"/>
      <c r="K91" s="204"/>
      <c r="L91" s="204"/>
      <c r="M91" s="204"/>
      <c r="N91" s="204"/>
      <c r="O91" s="204"/>
      <c r="P91" s="205">
        <v>0</v>
      </c>
      <c r="Q91" s="206">
        <v>11</v>
      </c>
      <c r="R91" s="208">
        <v>3</v>
      </c>
      <c r="S91" s="172">
        <v>20.376000000000001</v>
      </c>
      <c r="T91" s="208"/>
      <c r="U91" s="208">
        <v>6.6</v>
      </c>
      <c r="V91" s="209">
        <v>61.128</v>
      </c>
      <c r="W91" s="174">
        <v>1000</v>
      </c>
      <c r="X91" s="176">
        <v>386</v>
      </c>
      <c r="Y91" s="176">
        <v>2.3985240000000001</v>
      </c>
      <c r="Z91" s="176"/>
      <c r="AA91" s="176"/>
      <c r="AB91" s="176"/>
      <c r="AC91" s="176"/>
      <c r="AD91" s="210">
        <v>925.83026400000006</v>
      </c>
    </row>
    <row r="92" spans="1:30" ht="18.75" x14ac:dyDescent="0.2">
      <c r="A92" s="459"/>
      <c r="B92" s="166" t="s">
        <v>19</v>
      </c>
      <c r="C92" s="192">
        <f t="shared" si="23"/>
        <v>0</v>
      </c>
      <c r="D92" s="193">
        <v>0</v>
      </c>
      <c r="E92" s="192">
        <f t="shared" si="24"/>
        <v>332</v>
      </c>
      <c r="F92" s="192">
        <v>332</v>
      </c>
      <c r="G92" s="192">
        <f t="shared" si="25"/>
        <v>3</v>
      </c>
      <c r="H92" s="192">
        <v>5</v>
      </c>
      <c r="I92" s="169">
        <v>0</v>
      </c>
      <c r="J92" s="204"/>
      <c r="K92" s="204"/>
      <c r="L92" s="204"/>
      <c r="M92" s="204"/>
      <c r="N92" s="204"/>
      <c r="O92" s="204"/>
      <c r="P92" s="205">
        <v>0</v>
      </c>
      <c r="Q92" s="206">
        <v>12</v>
      </c>
      <c r="R92" s="208">
        <v>3</v>
      </c>
      <c r="S92" s="172">
        <v>20.376000000000001</v>
      </c>
      <c r="T92" s="208"/>
      <c r="U92" s="208">
        <v>6.6887999999999996</v>
      </c>
      <c r="V92" s="209">
        <v>61.128</v>
      </c>
      <c r="W92" s="174">
        <v>1000</v>
      </c>
      <c r="X92" s="176">
        <v>332</v>
      </c>
      <c r="Y92" s="176">
        <v>2.8856519999999999</v>
      </c>
      <c r="Z92" s="176"/>
      <c r="AA92" s="176"/>
      <c r="AB92" s="176"/>
      <c r="AC92" s="176"/>
      <c r="AD92" s="210">
        <v>958.03646399999991</v>
      </c>
    </row>
    <row r="93" spans="1:30" ht="18.75" x14ac:dyDescent="0.2">
      <c r="A93" s="459"/>
      <c r="B93" s="166" t="s">
        <v>20</v>
      </c>
      <c r="C93" s="192">
        <f t="shared" si="23"/>
        <v>0</v>
      </c>
      <c r="D93" s="193">
        <v>0</v>
      </c>
      <c r="E93" s="192">
        <f t="shared" si="24"/>
        <v>250</v>
      </c>
      <c r="F93" s="192">
        <v>250</v>
      </c>
      <c r="G93" s="192">
        <f t="shared" si="25"/>
        <v>3</v>
      </c>
      <c r="H93" s="192">
        <v>8</v>
      </c>
      <c r="I93" s="169">
        <v>0</v>
      </c>
      <c r="J93" s="169"/>
      <c r="K93" s="204"/>
      <c r="L93" s="204"/>
      <c r="M93" s="204"/>
      <c r="N93" s="204"/>
      <c r="O93" s="204"/>
      <c r="P93" s="205">
        <v>0</v>
      </c>
      <c r="Q93" s="206">
        <v>15</v>
      </c>
      <c r="R93" s="206">
        <v>3</v>
      </c>
      <c r="S93" s="172">
        <v>20.376000000000001</v>
      </c>
      <c r="T93" s="208"/>
      <c r="U93" s="208">
        <v>7.4880000000000004</v>
      </c>
      <c r="V93" s="209">
        <v>61.128</v>
      </c>
      <c r="W93" s="174">
        <v>1000</v>
      </c>
      <c r="X93" s="176">
        <v>250</v>
      </c>
      <c r="Y93" s="176">
        <v>2.7862559999999998</v>
      </c>
      <c r="Z93" s="176"/>
      <c r="AA93" s="176"/>
      <c r="AB93" s="176"/>
      <c r="AC93" s="176"/>
      <c r="AD93" s="210">
        <v>696.56399999999996</v>
      </c>
    </row>
    <row r="94" spans="1:30" ht="18.75" x14ac:dyDescent="0.2">
      <c r="A94" s="459"/>
      <c r="B94" s="178" t="s">
        <v>21</v>
      </c>
      <c r="C94" s="192">
        <f t="shared" si="23"/>
        <v>0</v>
      </c>
      <c r="D94" s="193">
        <v>0</v>
      </c>
      <c r="E94" s="192">
        <f t="shared" si="24"/>
        <v>221</v>
      </c>
      <c r="F94" s="192">
        <v>221</v>
      </c>
      <c r="G94" s="192">
        <f t="shared" si="25"/>
        <v>2</v>
      </c>
      <c r="H94" s="192">
        <v>5</v>
      </c>
      <c r="I94" s="169">
        <v>0</v>
      </c>
      <c r="J94" s="204"/>
      <c r="K94" s="204"/>
      <c r="L94" s="204"/>
      <c r="M94" s="204"/>
      <c r="N94" s="204"/>
      <c r="O94" s="204"/>
      <c r="P94" s="205">
        <v>0</v>
      </c>
      <c r="Q94" s="206">
        <v>14</v>
      </c>
      <c r="R94" s="206">
        <v>2</v>
      </c>
      <c r="S94" s="172">
        <v>20.376000000000001</v>
      </c>
      <c r="T94" s="212"/>
      <c r="U94" s="208">
        <v>7.4880000000000004</v>
      </c>
      <c r="V94" s="209">
        <v>40.752000000000002</v>
      </c>
      <c r="W94" s="174">
        <v>1000</v>
      </c>
      <c r="X94" s="174">
        <v>221</v>
      </c>
      <c r="Y94" s="176">
        <v>2.5651199999999998</v>
      </c>
      <c r="Z94" s="176"/>
      <c r="AA94" s="176"/>
      <c r="AB94" s="176"/>
      <c r="AC94" s="176"/>
      <c r="AD94" s="214">
        <v>566.89152000000001</v>
      </c>
    </row>
    <row r="95" spans="1:30" ht="18.75" x14ac:dyDescent="0.2">
      <c r="A95" s="459"/>
      <c r="B95" s="166" t="s">
        <v>22</v>
      </c>
      <c r="C95" s="192">
        <f t="shared" si="23"/>
        <v>1.1499999999999999</v>
      </c>
      <c r="D95" s="193">
        <v>5.6</v>
      </c>
      <c r="E95" s="192">
        <f t="shared" si="24"/>
        <v>328</v>
      </c>
      <c r="F95" s="192">
        <v>1500</v>
      </c>
      <c r="G95" s="192">
        <f t="shared" si="25"/>
        <v>3</v>
      </c>
      <c r="H95" s="192">
        <v>10</v>
      </c>
      <c r="I95" s="169">
        <v>4</v>
      </c>
      <c r="J95" s="204">
        <v>1.1499999999999999</v>
      </c>
      <c r="K95" s="204">
        <v>1822.3920000000001</v>
      </c>
      <c r="L95" s="204"/>
      <c r="M95" s="204"/>
      <c r="N95" s="204"/>
      <c r="O95" s="204"/>
      <c r="P95" s="205">
        <v>2095.7507999999998</v>
      </c>
      <c r="Q95" s="206">
        <v>15</v>
      </c>
      <c r="R95" s="206">
        <v>3</v>
      </c>
      <c r="S95" s="172">
        <v>20.376000000000001</v>
      </c>
      <c r="T95" s="208"/>
      <c r="U95" s="208">
        <v>7.4880000000000004</v>
      </c>
      <c r="V95" s="209">
        <v>61.128</v>
      </c>
      <c r="W95" s="174">
        <v>1500</v>
      </c>
      <c r="X95" s="174">
        <v>328</v>
      </c>
      <c r="Y95" s="176">
        <v>2.5474399999999999</v>
      </c>
      <c r="Z95" s="176"/>
      <c r="AA95" s="176"/>
      <c r="AB95" s="176"/>
      <c r="AC95" s="176"/>
      <c r="AD95" s="210">
        <v>835.56031999999993</v>
      </c>
    </row>
    <row r="96" spans="1:30" ht="18.75" x14ac:dyDescent="0.2">
      <c r="A96" s="459"/>
      <c r="B96" s="178" t="s">
        <v>23</v>
      </c>
      <c r="C96" s="192">
        <f t="shared" si="23"/>
        <v>5.18</v>
      </c>
      <c r="D96" s="193">
        <v>10</v>
      </c>
      <c r="E96" s="192">
        <f t="shared" si="24"/>
        <v>1033</v>
      </c>
      <c r="F96" s="192">
        <v>2000</v>
      </c>
      <c r="G96" s="192">
        <f t="shared" si="25"/>
        <v>2</v>
      </c>
      <c r="H96" s="192">
        <v>10</v>
      </c>
      <c r="I96" s="169">
        <v>9.2240470000000006</v>
      </c>
      <c r="J96" s="204">
        <v>5.18</v>
      </c>
      <c r="K96" s="204">
        <v>1822.3920000000001</v>
      </c>
      <c r="L96" s="204"/>
      <c r="M96" s="204"/>
      <c r="N96" s="204"/>
      <c r="O96" s="204"/>
      <c r="P96" s="205">
        <v>9439.9905600000002</v>
      </c>
      <c r="Q96" s="206">
        <v>15</v>
      </c>
      <c r="R96" s="206">
        <v>2</v>
      </c>
      <c r="S96" s="172">
        <v>20.376000000000001</v>
      </c>
      <c r="T96" s="208"/>
      <c r="U96" s="208">
        <v>8.202</v>
      </c>
      <c r="V96" s="209">
        <v>40.752000000000002</v>
      </c>
      <c r="W96" s="174">
        <v>3000</v>
      </c>
      <c r="X96" s="174">
        <v>1033</v>
      </c>
      <c r="Y96" s="176">
        <v>2.2670159999999999</v>
      </c>
      <c r="Z96" s="176"/>
      <c r="AA96" s="176"/>
      <c r="AB96" s="176"/>
      <c r="AC96" s="176"/>
      <c r="AD96" s="210">
        <v>2341.8275279999998</v>
      </c>
    </row>
    <row r="97" spans="1:30" ht="19.5" thickBot="1" x14ac:dyDescent="0.25">
      <c r="A97" s="459"/>
      <c r="B97" s="178" t="s">
        <v>24</v>
      </c>
      <c r="C97" s="231">
        <f t="shared" si="23"/>
        <v>8.5640000000000001</v>
      </c>
      <c r="D97" s="193">
        <v>14.4</v>
      </c>
      <c r="E97" s="192">
        <f t="shared" si="24"/>
        <v>1062</v>
      </c>
      <c r="F97" s="192">
        <v>1999</v>
      </c>
      <c r="G97" s="231">
        <f t="shared" si="25"/>
        <v>4</v>
      </c>
      <c r="H97" s="192">
        <v>10</v>
      </c>
      <c r="I97" s="169">
        <v>11.21</v>
      </c>
      <c r="J97" s="204">
        <v>8.5640000000000001</v>
      </c>
      <c r="K97" s="204">
        <v>1457.913</v>
      </c>
      <c r="L97" s="205"/>
      <c r="M97" s="205"/>
      <c r="N97" s="205"/>
      <c r="O97" s="205"/>
      <c r="P97" s="205">
        <v>12485.566932</v>
      </c>
      <c r="Q97" s="206">
        <v>20</v>
      </c>
      <c r="R97" s="206">
        <v>4</v>
      </c>
      <c r="S97" s="172">
        <v>20.5</v>
      </c>
      <c r="T97" s="208"/>
      <c r="U97" s="208">
        <v>6.6</v>
      </c>
      <c r="V97" s="209">
        <v>82</v>
      </c>
      <c r="W97" s="174">
        <v>3000</v>
      </c>
      <c r="X97" s="174">
        <v>1062</v>
      </c>
      <c r="Y97" s="176">
        <v>2.1567129999999999</v>
      </c>
      <c r="Z97" s="176"/>
      <c r="AA97" s="176"/>
      <c r="AB97" s="176"/>
      <c r="AC97" s="176"/>
      <c r="AD97" s="210">
        <v>2290.4292059999998</v>
      </c>
    </row>
    <row r="98" spans="1:30" ht="19.5" thickBot="1" x14ac:dyDescent="0.25">
      <c r="A98" s="460"/>
      <c r="B98" s="179" t="s">
        <v>25</v>
      </c>
      <c r="C98" s="180">
        <f t="shared" si="23"/>
        <v>14.894</v>
      </c>
      <c r="D98" s="181">
        <f t="shared" ref="D98:J98" si="26">SUM(D86:D97)</f>
        <v>81.100000000000009</v>
      </c>
      <c r="E98" s="180">
        <f t="shared" si="26"/>
        <v>14236</v>
      </c>
      <c r="F98" s="180">
        <f t="shared" si="26"/>
        <v>17312</v>
      </c>
      <c r="G98" s="180">
        <f t="shared" si="26"/>
        <v>38</v>
      </c>
      <c r="H98" s="182">
        <f t="shared" si="26"/>
        <v>91</v>
      </c>
      <c r="I98" s="183">
        <f t="shared" si="26"/>
        <v>74.907780000000002</v>
      </c>
      <c r="J98" s="238">
        <f t="shared" si="26"/>
        <v>14.894</v>
      </c>
      <c r="K98" s="239">
        <v>1503.396</v>
      </c>
      <c r="L98" s="239"/>
      <c r="M98" s="239"/>
      <c r="N98" s="239"/>
      <c r="O98" s="239"/>
      <c r="P98" s="240">
        <v>256999.36367450003</v>
      </c>
      <c r="Q98" s="186">
        <f>SUM(Q86:Q97)</f>
        <v>164</v>
      </c>
      <c r="R98" s="186">
        <f>SUM(R86:R97)</f>
        <v>38</v>
      </c>
      <c r="S98" s="186"/>
      <c r="T98" s="186">
        <v>0</v>
      </c>
      <c r="U98" s="186"/>
      <c r="V98" s="187">
        <v>3426.9385000000002</v>
      </c>
      <c r="W98" s="188">
        <v>27167</v>
      </c>
      <c r="X98" s="189">
        <f>SUM(X86:X97)</f>
        <v>14236</v>
      </c>
      <c r="Y98" s="189"/>
      <c r="Z98" s="189">
        <v>0</v>
      </c>
      <c r="AA98" s="189">
        <v>0</v>
      </c>
      <c r="AB98" s="189">
        <v>0</v>
      </c>
      <c r="AC98" s="189">
        <v>0</v>
      </c>
      <c r="AD98" s="190">
        <v>42343.172431999999</v>
      </c>
    </row>
    <row r="99" spans="1:30" ht="18.75" x14ac:dyDescent="0.2">
      <c r="A99" s="459" t="s">
        <v>77</v>
      </c>
      <c r="B99" s="191" t="s">
        <v>12</v>
      </c>
      <c r="C99" s="192">
        <f>J99</f>
        <v>56.705359999999999</v>
      </c>
      <c r="D99" s="193">
        <v>61</v>
      </c>
      <c r="E99" s="192">
        <f>X99</f>
        <v>4740</v>
      </c>
      <c r="F99" s="192">
        <v>4007</v>
      </c>
      <c r="G99" s="192">
        <f>R99+T99</f>
        <v>86</v>
      </c>
      <c r="H99" s="192">
        <v>90</v>
      </c>
      <c r="I99" s="194">
        <v>70</v>
      </c>
      <c r="J99" s="195">
        <v>56.705359999999999</v>
      </c>
      <c r="K99" s="195">
        <v>1322.8257000000001</v>
      </c>
      <c r="L99" s="195"/>
      <c r="M99" s="195"/>
      <c r="N99" s="195"/>
      <c r="O99" s="195"/>
      <c r="P99" s="196">
        <v>75011.307535751999</v>
      </c>
      <c r="Q99" s="197">
        <v>111</v>
      </c>
      <c r="R99" s="199">
        <v>45</v>
      </c>
      <c r="S99" s="233">
        <v>18.288</v>
      </c>
      <c r="T99" s="199">
        <v>41</v>
      </c>
      <c r="U99" s="236">
        <v>8.7959999999999994</v>
      </c>
      <c r="V99" s="200">
        <v>1183.596</v>
      </c>
      <c r="W99" s="201">
        <v>3400</v>
      </c>
      <c r="X99" s="202">
        <v>4740</v>
      </c>
      <c r="Y99" s="202">
        <v>2.492645</v>
      </c>
      <c r="Z99" s="202"/>
      <c r="AA99" s="202"/>
      <c r="AB99" s="202"/>
      <c r="AC99" s="202"/>
      <c r="AD99" s="203">
        <v>11815.1373</v>
      </c>
    </row>
    <row r="100" spans="1:30" ht="18.75" x14ac:dyDescent="0.2">
      <c r="A100" s="459"/>
      <c r="B100" s="166" t="s">
        <v>14</v>
      </c>
      <c r="C100" s="192">
        <f t="shared" ref="C100:C110" si="27">J100</f>
        <v>50.133999000000003</v>
      </c>
      <c r="D100" s="193">
        <v>54</v>
      </c>
      <c r="E100" s="192">
        <f t="shared" ref="E100:E110" si="28">X100</f>
        <v>3840</v>
      </c>
      <c r="F100" s="192">
        <v>3840</v>
      </c>
      <c r="G100" s="192">
        <f t="shared" ref="G100:G110" si="29">R100+T100</f>
        <v>50</v>
      </c>
      <c r="H100" s="192">
        <v>60</v>
      </c>
      <c r="I100" s="169">
        <v>62.346000000000004</v>
      </c>
      <c r="J100" s="204">
        <v>50.133999000000003</v>
      </c>
      <c r="K100" s="204">
        <v>1400.88</v>
      </c>
      <c r="L100" s="204"/>
      <c r="M100" s="204"/>
      <c r="N100" s="204"/>
      <c r="O100" s="204"/>
      <c r="P100" s="205">
        <v>70231.716519120004</v>
      </c>
      <c r="Q100" s="206">
        <v>77</v>
      </c>
      <c r="R100" s="208">
        <v>26</v>
      </c>
      <c r="S100" s="172">
        <v>18.368459999999999</v>
      </c>
      <c r="T100" s="208">
        <v>24</v>
      </c>
      <c r="U100" s="235">
        <v>8.7959999999999994</v>
      </c>
      <c r="V100" s="209">
        <v>688.68395999999996</v>
      </c>
      <c r="W100" s="174">
        <v>3640</v>
      </c>
      <c r="X100" s="176">
        <v>3840</v>
      </c>
      <c r="Y100" s="176">
        <v>2.5130050000000002</v>
      </c>
      <c r="Z100" s="176"/>
      <c r="AA100" s="176"/>
      <c r="AB100" s="176"/>
      <c r="AC100" s="176"/>
      <c r="AD100" s="210">
        <v>9649.9392000000007</v>
      </c>
    </row>
    <row r="101" spans="1:30" ht="18.75" x14ac:dyDescent="0.2">
      <c r="A101" s="459"/>
      <c r="B101" s="178" t="s">
        <v>15</v>
      </c>
      <c r="C101" s="192">
        <f t="shared" si="27"/>
        <v>52.034999999999997</v>
      </c>
      <c r="D101" s="193">
        <v>55</v>
      </c>
      <c r="E101" s="192">
        <f t="shared" si="28"/>
        <v>4350</v>
      </c>
      <c r="F101" s="192">
        <v>4350</v>
      </c>
      <c r="G101" s="192">
        <f t="shared" si="29"/>
        <v>122</v>
      </c>
      <c r="H101" s="192">
        <v>125</v>
      </c>
      <c r="I101" s="169">
        <v>65</v>
      </c>
      <c r="J101" s="204">
        <v>52.034999999999997</v>
      </c>
      <c r="K101" s="204">
        <v>1400.88</v>
      </c>
      <c r="L101" s="204"/>
      <c r="M101" s="204"/>
      <c r="N101" s="204"/>
      <c r="O101" s="204"/>
      <c r="P101" s="205">
        <v>72894.790800000002</v>
      </c>
      <c r="Q101" s="206">
        <v>87</v>
      </c>
      <c r="R101" s="212">
        <v>104</v>
      </c>
      <c r="S101" s="172">
        <v>20.375900000000001</v>
      </c>
      <c r="T101" s="212">
        <v>18</v>
      </c>
      <c r="U101" s="235">
        <v>9.5640000000000001</v>
      </c>
      <c r="V101" s="237">
        <v>2291.2456000000002</v>
      </c>
      <c r="W101" s="174">
        <v>3660</v>
      </c>
      <c r="X101" s="213">
        <v>4350</v>
      </c>
      <c r="Y101" s="213">
        <v>2.5182020000000001</v>
      </c>
      <c r="Z101" s="213"/>
      <c r="AA101" s="213"/>
      <c r="AB101" s="213"/>
      <c r="AC101" s="213"/>
      <c r="AD101" s="214">
        <v>10954.1787</v>
      </c>
    </row>
    <row r="102" spans="1:30" ht="18.75" x14ac:dyDescent="0.2">
      <c r="A102" s="459"/>
      <c r="B102" s="166" t="s">
        <v>16</v>
      </c>
      <c r="C102" s="192">
        <f t="shared" si="27"/>
        <v>28.368390000000002</v>
      </c>
      <c r="D102" s="193">
        <v>32</v>
      </c>
      <c r="E102" s="192">
        <f t="shared" si="28"/>
        <v>2640</v>
      </c>
      <c r="F102" s="192">
        <v>2640</v>
      </c>
      <c r="G102" s="192">
        <f t="shared" si="29"/>
        <v>125</v>
      </c>
      <c r="H102" s="192">
        <v>130</v>
      </c>
      <c r="I102" s="169">
        <v>25.645696000000001</v>
      </c>
      <c r="J102" s="204">
        <v>28.368390000000002</v>
      </c>
      <c r="K102" s="204">
        <v>1400.88</v>
      </c>
      <c r="L102" s="204"/>
      <c r="M102" s="204"/>
      <c r="N102" s="204"/>
      <c r="O102" s="204"/>
      <c r="P102" s="205">
        <v>39740.710183200004</v>
      </c>
      <c r="Q102" s="206">
        <v>114</v>
      </c>
      <c r="R102" s="208">
        <v>105</v>
      </c>
      <c r="S102" s="172">
        <v>20.376000000000001</v>
      </c>
      <c r="T102" s="208">
        <v>20</v>
      </c>
      <c r="U102" s="235">
        <v>9.5640000000000001</v>
      </c>
      <c r="V102" s="209">
        <v>2330.7600000000002</v>
      </c>
      <c r="W102" s="174">
        <v>5580</v>
      </c>
      <c r="X102" s="176">
        <v>2640</v>
      </c>
      <c r="Y102" s="176">
        <v>2.5011855999999999</v>
      </c>
      <c r="Z102" s="176"/>
      <c r="AA102" s="176"/>
      <c r="AB102" s="176"/>
      <c r="AC102" s="176"/>
      <c r="AD102" s="210">
        <v>6603.1299840000001</v>
      </c>
    </row>
    <row r="103" spans="1:30" ht="18.75" x14ac:dyDescent="0.2">
      <c r="A103" s="459"/>
      <c r="B103" s="166" t="s">
        <v>17</v>
      </c>
      <c r="C103" s="192">
        <f t="shared" si="27"/>
        <v>0</v>
      </c>
      <c r="D103" s="193">
        <v>0</v>
      </c>
      <c r="E103" s="192">
        <f t="shared" si="28"/>
        <v>2220</v>
      </c>
      <c r="F103" s="192">
        <v>2220</v>
      </c>
      <c r="G103" s="192">
        <f t="shared" si="29"/>
        <v>115</v>
      </c>
      <c r="H103" s="192">
        <v>115</v>
      </c>
      <c r="I103" s="169">
        <v>0</v>
      </c>
      <c r="J103" s="204"/>
      <c r="K103" s="204">
        <v>0</v>
      </c>
      <c r="L103" s="204"/>
      <c r="M103" s="204"/>
      <c r="N103" s="204"/>
      <c r="O103" s="204"/>
      <c r="P103" s="205">
        <v>0</v>
      </c>
      <c r="Q103" s="206">
        <v>95</v>
      </c>
      <c r="R103" s="208">
        <v>85</v>
      </c>
      <c r="S103" s="172">
        <v>20.376000000000001</v>
      </c>
      <c r="T103" s="208">
        <v>30</v>
      </c>
      <c r="U103" s="235">
        <v>9.5640000000000001</v>
      </c>
      <c r="V103" s="209">
        <v>2018.88</v>
      </c>
      <c r="W103" s="174">
        <v>1600</v>
      </c>
      <c r="X103" s="176">
        <v>2220</v>
      </c>
      <c r="Y103" s="176">
        <v>2.4990359999999998</v>
      </c>
      <c r="Z103" s="176"/>
      <c r="AA103" s="176"/>
      <c r="AB103" s="176"/>
      <c r="AC103" s="176"/>
      <c r="AD103" s="210">
        <v>5547.8599199999999</v>
      </c>
    </row>
    <row r="104" spans="1:30" ht="18.75" x14ac:dyDescent="0.2">
      <c r="A104" s="459"/>
      <c r="B104" s="166" t="s">
        <v>18</v>
      </c>
      <c r="C104" s="192">
        <f t="shared" si="27"/>
        <v>0</v>
      </c>
      <c r="D104" s="193">
        <v>0</v>
      </c>
      <c r="E104" s="192">
        <f t="shared" si="28"/>
        <v>1920</v>
      </c>
      <c r="F104" s="192">
        <v>1920</v>
      </c>
      <c r="G104" s="192">
        <f t="shared" si="29"/>
        <v>133</v>
      </c>
      <c r="H104" s="192">
        <v>133</v>
      </c>
      <c r="I104" s="169">
        <v>0</v>
      </c>
      <c r="J104" s="204"/>
      <c r="K104" s="204">
        <v>0</v>
      </c>
      <c r="L104" s="204"/>
      <c r="M104" s="204"/>
      <c r="N104" s="204"/>
      <c r="O104" s="204"/>
      <c r="P104" s="205">
        <v>0</v>
      </c>
      <c r="Q104" s="206">
        <v>95</v>
      </c>
      <c r="R104" s="208">
        <v>82</v>
      </c>
      <c r="S104" s="172">
        <v>20.375900000000001</v>
      </c>
      <c r="T104" s="208">
        <v>51</v>
      </c>
      <c r="U104" s="208">
        <v>9.5640000000000001</v>
      </c>
      <c r="V104" s="209">
        <v>2158.5878000000002</v>
      </c>
      <c r="W104" s="174">
        <v>1500</v>
      </c>
      <c r="X104" s="176">
        <v>1920</v>
      </c>
      <c r="Y104" s="176">
        <v>2.5279060000000002</v>
      </c>
      <c r="Z104" s="176"/>
      <c r="AA104" s="176"/>
      <c r="AB104" s="176"/>
      <c r="AC104" s="176"/>
      <c r="AD104" s="210">
        <v>4853.5795200000002</v>
      </c>
    </row>
    <row r="105" spans="1:30" ht="18.75" x14ac:dyDescent="0.2">
      <c r="A105" s="459"/>
      <c r="B105" s="166" t="s">
        <v>19</v>
      </c>
      <c r="C105" s="192">
        <v>0</v>
      </c>
      <c r="D105" s="193">
        <v>0.7</v>
      </c>
      <c r="E105" s="192">
        <f t="shared" si="28"/>
        <v>570</v>
      </c>
      <c r="F105" s="192">
        <v>570</v>
      </c>
      <c r="G105" s="192">
        <f t="shared" si="29"/>
        <v>72</v>
      </c>
      <c r="H105" s="192">
        <v>72</v>
      </c>
      <c r="I105" s="169">
        <v>0.7</v>
      </c>
      <c r="J105" s="169"/>
      <c r="K105" s="204">
        <v>0</v>
      </c>
      <c r="L105" s="204"/>
      <c r="M105" s="204"/>
      <c r="N105" s="204"/>
      <c r="O105" s="204"/>
      <c r="P105" s="205">
        <v>0</v>
      </c>
      <c r="Q105" s="206">
        <v>120</v>
      </c>
      <c r="R105" s="208">
        <v>30</v>
      </c>
      <c r="S105" s="172">
        <v>20.376000000000001</v>
      </c>
      <c r="T105" s="208">
        <v>42</v>
      </c>
      <c r="U105" s="208">
        <v>9.5640000000000001</v>
      </c>
      <c r="V105" s="209">
        <v>1012.9680000000001</v>
      </c>
      <c r="W105" s="174">
        <v>800</v>
      </c>
      <c r="X105" s="176">
        <v>570</v>
      </c>
      <c r="Y105" s="176">
        <v>2.8856315000000001</v>
      </c>
      <c r="Z105" s="176"/>
      <c r="AA105" s="176"/>
      <c r="AB105" s="176"/>
      <c r="AC105" s="176"/>
      <c r="AD105" s="210">
        <v>1644.8099550000002</v>
      </c>
    </row>
    <row r="106" spans="1:30" ht="18.75" x14ac:dyDescent="0.2">
      <c r="A106" s="459"/>
      <c r="B106" s="166" t="s">
        <v>20</v>
      </c>
      <c r="C106" s="192">
        <f>J106</f>
        <v>0.47720000000000001</v>
      </c>
      <c r="D106" s="193">
        <v>0.6</v>
      </c>
      <c r="E106" s="192">
        <f t="shared" si="28"/>
        <v>570</v>
      </c>
      <c r="F106" s="192">
        <v>570</v>
      </c>
      <c r="G106" s="192">
        <f t="shared" si="29"/>
        <v>65</v>
      </c>
      <c r="H106" s="192">
        <v>70</v>
      </c>
      <c r="I106" s="169">
        <v>0.65400000000000003</v>
      </c>
      <c r="J106" s="169">
        <v>0.47720000000000001</v>
      </c>
      <c r="K106" s="204">
        <v>1400.88</v>
      </c>
      <c r="L106" s="204"/>
      <c r="M106" s="204"/>
      <c r="N106" s="204"/>
      <c r="O106" s="204"/>
      <c r="P106" s="205">
        <v>668.49993600000005</v>
      </c>
      <c r="Q106" s="206">
        <v>89</v>
      </c>
      <c r="R106" s="206">
        <v>19</v>
      </c>
      <c r="S106" s="172">
        <v>20.376000000000001</v>
      </c>
      <c r="T106" s="208">
        <v>46</v>
      </c>
      <c r="U106" s="208">
        <v>9.5640000000000001</v>
      </c>
      <c r="V106" s="209">
        <v>827.08799999999997</v>
      </c>
      <c r="W106" s="174">
        <v>650</v>
      </c>
      <c r="X106" s="176">
        <v>570</v>
      </c>
      <c r="Y106" s="176">
        <v>2.7862559999999998</v>
      </c>
      <c r="Z106" s="176"/>
      <c r="AA106" s="176"/>
      <c r="AB106" s="176"/>
      <c r="AC106" s="176"/>
      <c r="AD106" s="210">
        <v>1588.1659199999999</v>
      </c>
    </row>
    <row r="107" spans="1:30" ht="18.75" x14ac:dyDescent="0.2">
      <c r="A107" s="459"/>
      <c r="B107" s="178" t="s">
        <v>21</v>
      </c>
      <c r="C107" s="192">
        <f t="shared" si="27"/>
        <v>0</v>
      </c>
      <c r="D107" s="193">
        <v>0</v>
      </c>
      <c r="E107" s="192">
        <f t="shared" si="28"/>
        <v>600</v>
      </c>
      <c r="F107" s="192">
        <v>600</v>
      </c>
      <c r="G107" s="192">
        <f t="shared" si="29"/>
        <v>70.84</v>
      </c>
      <c r="H107" s="192">
        <v>70</v>
      </c>
      <c r="I107" s="169">
        <v>0</v>
      </c>
      <c r="J107" s="204"/>
      <c r="K107" s="204">
        <v>0</v>
      </c>
      <c r="L107" s="204"/>
      <c r="M107" s="204"/>
      <c r="N107" s="204"/>
      <c r="O107" s="204"/>
      <c r="P107" s="205">
        <v>0</v>
      </c>
      <c r="Q107" s="206">
        <v>64</v>
      </c>
      <c r="R107" s="206">
        <v>43</v>
      </c>
      <c r="S107" s="172">
        <v>20.376000000000001</v>
      </c>
      <c r="T107" s="212">
        <v>27.84</v>
      </c>
      <c r="U107" s="208">
        <v>9.5649999999999995</v>
      </c>
      <c r="V107" s="209">
        <v>1142.4576</v>
      </c>
      <c r="W107" s="174">
        <v>900</v>
      </c>
      <c r="X107" s="174">
        <v>600</v>
      </c>
      <c r="Y107" s="176">
        <v>2.5651199999999998</v>
      </c>
      <c r="Z107" s="176"/>
      <c r="AA107" s="176"/>
      <c r="AB107" s="176"/>
      <c r="AC107" s="176"/>
      <c r="AD107" s="214">
        <v>1539.0719999999999</v>
      </c>
    </row>
    <row r="108" spans="1:30" ht="18.75" x14ac:dyDescent="0.2">
      <c r="A108" s="459"/>
      <c r="B108" s="166" t="s">
        <v>22</v>
      </c>
      <c r="C108" s="192">
        <f t="shared" si="27"/>
        <v>19.705998999999998</v>
      </c>
      <c r="D108" s="193">
        <v>30</v>
      </c>
      <c r="E108" s="192">
        <f t="shared" si="28"/>
        <v>1920</v>
      </c>
      <c r="F108" s="192">
        <v>2000</v>
      </c>
      <c r="G108" s="192">
        <f t="shared" si="29"/>
        <v>78.92</v>
      </c>
      <c r="H108" s="192">
        <v>120</v>
      </c>
      <c r="I108" s="169">
        <v>25</v>
      </c>
      <c r="J108" s="169">
        <v>19.705998999999998</v>
      </c>
      <c r="K108" s="204">
        <v>1400.88</v>
      </c>
      <c r="L108" s="204"/>
      <c r="M108" s="204"/>
      <c r="N108" s="204"/>
      <c r="O108" s="204"/>
      <c r="P108" s="205">
        <v>27605.739879119999</v>
      </c>
      <c r="Q108" s="206">
        <v>117</v>
      </c>
      <c r="R108" s="206">
        <v>65</v>
      </c>
      <c r="S108" s="172">
        <v>20.376000000000001</v>
      </c>
      <c r="T108" s="208">
        <v>13.92</v>
      </c>
      <c r="U108" s="208">
        <v>9.5655999999999999</v>
      </c>
      <c r="V108" s="209">
        <v>1457.5931520000001</v>
      </c>
      <c r="W108" s="174">
        <v>2000</v>
      </c>
      <c r="X108" s="174">
        <v>1920</v>
      </c>
      <c r="Y108" s="176">
        <v>2.6789420000000002</v>
      </c>
      <c r="Z108" s="176"/>
      <c r="AA108" s="176"/>
      <c r="AB108" s="176"/>
      <c r="AC108" s="176"/>
      <c r="AD108" s="210">
        <v>5143.5686400000004</v>
      </c>
    </row>
    <row r="109" spans="1:30" ht="18.75" x14ac:dyDescent="0.2">
      <c r="A109" s="459"/>
      <c r="B109" s="178" t="s">
        <v>23</v>
      </c>
      <c r="C109" s="192">
        <f t="shared" si="27"/>
        <v>17.683001000000001</v>
      </c>
      <c r="D109" s="193">
        <v>64.45</v>
      </c>
      <c r="E109" s="192">
        <f t="shared" si="28"/>
        <v>2130</v>
      </c>
      <c r="F109" s="192">
        <v>2140</v>
      </c>
      <c r="G109" s="192">
        <f t="shared" si="29"/>
        <v>83.23</v>
      </c>
      <c r="H109" s="192">
        <v>110</v>
      </c>
      <c r="I109" s="169">
        <v>54.300303999999997</v>
      </c>
      <c r="J109" s="169">
        <v>17.683001000000001</v>
      </c>
      <c r="K109" s="204">
        <v>1400.88</v>
      </c>
      <c r="L109" s="204"/>
      <c r="M109" s="204"/>
      <c r="N109" s="204"/>
      <c r="O109" s="204"/>
      <c r="P109" s="205">
        <v>24771.762440880004</v>
      </c>
      <c r="Q109" s="206">
        <v>96</v>
      </c>
      <c r="R109" s="206">
        <v>75</v>
      </c>
      <c r="S109" s="172">
        <v>20.375610000000002</v>
      </c>
      <c r="T109" s="208">
        <v>8.23</v>
      </c>
      <c r="U109" s="208">
        <v>9.5640000000000001</v>
      </c>
      <c r="V109" s="209">
        <v>2259.3424700000005</v>
      </c>
      <c r="W109" s="174">
        <v>2140</v>
      </c>
      <c r="X109" s="174">
        <v>2130</v>
      </c>
      <c r="Y109" s="176">
        <v>2.3962059999999998</v>
      </c>
      <c r="Z109" s="176"/>
      <c r="AA109" s="176"/>
      <c r="AB109" s="176"/>
      <c r="AC109" s="176"/>
      <c r="AD109" s="210">
        <v>5103.91878</v>
      </c>
    </row>
    <row r="110" spans="1:30" ht="19.5" thickBot="1" x14ac:dyDescent="0.25">
      <c r="A110" s="459"/>
      <c r="B110" s="178" t="s">
        <v>24</v>
      </c>
      <c r="C110" s="231">
        <f t="shared" si="27"/>
        <v>57.757998999999998</v>
      </c>
      <c r="D110" s="193">
        <v>65</v>
      </c>
      <c r="E110" s="192">
        <f t="shared" si="28"/>
        <v>5130</v>
      </c>
      <c r="F110" s="192">
        <v>3800</v>
      </c>
      <c r="G110" s="231">
        <f t="shared" si="29"/>
        <v>107.72</v>
      </c>
      <c r="H110" s="192">
        <v>110</v>
      </c>
      <c r="I110" s="169">
        <v>65</v>
      </c>
      <c r="J110" s="169">
        <v>57.757998999999998</v>
      </c>
      <c r="K110" s="204">
        <v>1400.88</v>
      </c>
      <c r="L110" s="205"/>
      <c r="M110" s="205"/>
      <c r="N110" s="205"/>
      <c r="O110" s="205"/>
      <c r="P110" s="205">
        <v>80912.025639120009</v>
      </c>
      <c r="Q110" s="206">
        <v>105</v>
      </c>
      <c r="R110" s="206">
        <v>90</v>
      </c>
      <c r="S110" s="172">
        <v>20.471219999999999</v>
      </c>
      <c r="T110" s="208">
        <v>17.72</v>
      </c>
      <c r="U110" s="208">
        <v>9.5050790000000003</v>
      </c>
      <c r="V110" s="209">
        <v>2010.8397998799999</v>
      </c>
      <c r="W110" s="174">
        <v>5130</v>
      </c>
      <c r="X110" s="174">
        <v>5130</v>
      </c>
      <c r="Y110" s="176">
        <v>2.2669290000000002</v>
      </c>
      <c r="Z110" s="176"/>
      <c r="AA110" s="176"/>
      <c r="AB110" s="176"/>
      <c r="AC110" s="176"/>
      <c r="AD110" s="210">
        <v>11629.345770000002</v>
      </c>
    </row>
    <row r="111" spans="1:30" ht="19.5" thickBot="1" x14ac:dyDescent="0.25">
      <c r="A111" s="460"/>
      <c r="B111" s="179" t="s">
        <v>25</v>
      </c>
      <c r="C111" s="180">
        <f t="shared" ref="C111:J111" si="30">SUM(C99:C110)</f>
        <v>282.86694799999998</v>
      </c>
      <c r="D111" s="181">
        <f t="shared" si="30"/>
        <v>362.75</v>
      </c>
      <c r="E111" s="180">
        <f t="shared" si="30"/>
        <v>30630</v>
      </c>
      <c r="F111" s="180">
        <f t="shared" si="30"/>
        <v>28657</v>
      </c>
      <c r="G111" s="180">
        <f t="shared" si="30"/>
        <v>1108.71</v>
      </c>
      <c r="H111" s="182">
        <f t="shared" si="30"/>
        <v>1205</v>
      </c>
      <c r="I111" s="183">
        <f t="shared" si="30"/>
        <v>368.64599999999996</v>
      </c>
      <c r="J111" s="238">
        <f t="shared" si="30"/>
        <v>282.86694799999998</v>
      </c>
      <c r="K111" s="239">
        <v>1503.396</v>
      </c>
      <c r="L111" s="239"/>
      <c r="M111" s="239"/>
      <c r="N111" s="239"/>
      <c r="O111" s="239"/>
      <c r="P111" s="240">
        <v>256999.36367450003</v>
      </c>
      <c r="Q111" s="186">
        <f>SUM(Q99:Q110)</f>
        <v>1170</v>
      </c>
      <c r="R111" s="186">
        <f>SUM(R99:R110)</f>
        <v>769</v>
      </c>
      <c r="S111" s="186"/>
      <c r="T111" s="186">
        <f>SUM(T99:T110)</f>
        <v>339.71000000000004</v>
      </c>
      <c r="U111" s="186"/>
      <c r="V111" s="187">
        <v>3426.9385000000002</v>
      </c>
      <c r="W111" s="188">
        <f>SUM(W99:W110)</f>
        <v>31000</v>
      </c>
      <c r="X111" s="189">
        <f>SUM(X99:X110)</f>
        <v>30630</v>
      </c>
      <c r="Y111" s="189"/>
      <c r="Z111" s="189">
        <v>0</v>
      </c>
      <c r="AA111" s="189">
        <v>0</v>
      </c>
      <c r="AB111" s="189">
        <v>0</v>
      </c>
      <c r="AC111" s="189">
        <v>0</v>
      </c>
      <c r="AD111" s="190">
        <v>42343.172431999999</v>
      </c>
    </row>
    <row r="112" spans="1:30" ht="18.75" x14ac:dyDescent="0.2">
      <c r="A112" s="463" t="s">
        <v>31</v>
      </c>
      <c r="B112" s="191" t="s">
        <v>12</v>
      </c>
      <c r="C112" s="192">
        <f>J112</f>
        <v>9.6768049999999999</v>
      </c>
      <c r="D112" s="193">
        <v>9.6768049999999999</v>
      </c>
      <c r="E112" s="192">
        <f>X112</f>
        <v>1038</v>
      </c>
      <c r="F112" s="192">
        <v>1038</v>
      </c>
      <c r="G112" s="229">
        <f>R112+T112</f>
        <v>17</v>
      </c>
      <c r="H112" s="229">
        <v>20</v>
      </c>
      <c r="I112" s="194">
        <v>15.3</v>
      </c>
      <c r="J112" s="195">
        <v>9.6768049999999999</v>
      </c>
      <c r="K112" s="195">
        <v>1479.1801</v>
      </c>
      <c r="L112" s="195"/>
      <c r="M112" s="195"/>
      <c r="N112" s="195"/>
      <c r="O112" s="195"/>
      <c r="P112" s="196">
        <v>14313.737387580501</v>
      </c>
      <c r="Q112" s="197">
        <v>20</v>
      </c>
      <c r="R112" s="199">
        <v>17</v>
      </c>
      <c r="S112" s="233">
        <v>19.595289999999999</v>
      </c>
      <c r="T112" s="199"/>
      <c r="U112" s="199"/>
      <c r="V112" s="200">
        <v>333.11992999999995</v>
      </c>
      <c r="W112" s="201">
        <v>2760</v>
      </c>
      <c r="X112" s="202">
        <v>1038</v>
      </c>
      <c r="Y112" s="202">
        <v>2.3590749999999998</v>
      </c>
      <c r="Z112" s="202"/>
      <c r="AA112" s="202"/>
      <c r="AB112" s="202"/>
      <c r="AC112" s="202"/>
      <c r="AD112" s="203">
        <v>2448.71985</v>
      </c>
    </row>
    <row r="113" spans="1:30" ht="18.75" x14ac:dyDescent="0.2">
      <c r="A113" s="463"/>
      <c r="B113" s="166" t="s">
        <v>14</v>
      </c>
      <c r="C113" s="192">
        <f t="shared" ref="C113:C123" si="31">J113</f>
        <v>8.3418279999999996</v>
      </c>
      <c r="D113" s="193">
        <v>8.3418279999999996</v>
      </c>
      <c r="E113" s="192">
        <f t="shared" ref="E113:E123" si="32">X113</f>
        <v>1104</v>
      </c>
      <c r="F113" s="192">
        <v>1104</v>
      </c>
      <c r="G113" s="229">
        <f t="shared" ref="G113:G123" si="33">R113+T113</f>
        <v>13</v>
      </c>
      <c r="H113" s="229">
        <v>20</v>
      </c>
      <c r="I113" s="169">
        <v>9.0500000000000007</v>
      </c>
      <c r="J113" s="204">
        <v>8.3418279999999996</v>
      </c>
      <c r="K113" s="204">
        <v>1400.88</v>
      </c>
      <c r="L113" s="204"/>
      <c r="M113" s="204"/>
      <c r="N113" s="204"/>
      <c r="O113" s="204"/>
      <c r="P113" s="205">
        <v>11685.900008640001</v>
      </c>
      <c r="Q113" s="206">
        <v>10</v>
      </c>
      <c r="R113" s="208">
        <v>13</v>
      </c>
      <c r="S113" s="172">
        <v>20.094609999999999</v>
      </c>
      <c r="T113" s="208"/>
      <c r="U113" s="208"/>
      <c r="V113" s="209">
        <v>261.22992999999997</v>
      </c>
      <c r="W113" s="174">
        <v>2064</v>
      </c>
      <c r="X113" s="176">
        <v>1104</v>
      </c>
      <c r="Y113" s="176">
        <v>2.3794439999999999</v>
      </c>
      <c r="Z113" s="176"/>
      <c r="AA113" s="176"/>
      <c r="AB113" s="176"/>
      <c r="AC113" s="176"/>
      <c r="AD113" s="210">
        <v>2626.906176</v>
      </c>
    </row>
    <row r="114" spans="1:30" ht="18.75" x14ac:dyDescent="0.2">
      <c r="A114" s="463"/>
      <c r="B114" s="166" t="s">
        <v>15</v>
      </c>
      <c r="C114" s="192">
        <f t="shared" si="31"/>
        <v>8.5325699999999998</v>
      </c>
      <c r="D114" s="193">
        <v>8.5325699999999998</v>
      </c>
      <c r="E114" s="192">
        <f t="shared" si="32"/>
        <v>1024</v>
      </c>
      <c r="F114" s="192">
        <v>1024</v>
      </c>
      <c r="G114" s="229">
        <f t="shared" si="33"/>
        <v>13</v>
      </c>
      <c r="H114" s="229">
        <v>20</v>
      </c>
      <c r="I114" s="169">
        <v>11</v>
      </c>
      <c r="J114" s="204">
        <v>8.5325699999999998</v>
      </c>
      <c r="K114" s="204">
        <v>1400.88</v>
      </c>
      <c r="L114" s="204"/>
      <c r="M114" s="204"/>
      <c r="N114" s="204"/>
      <c r="O114" s="204"/>
      <c r="P114" s="205">
        <v>11953.106661600001</v>
      </c>
      <c r="Q114" s="206">
        <v>8</v>
      </c>
      <c r="R114" s="208">
        <v>13</v>
      </c>
      <c r="S114" s="172">
        <v>21.756</v>
      </c>
      <c r="T114" s="208"/>
      <c r="U114" s="208"/>
      <c r="V114" s="209">
        <v>282.82799999999997</v>
      </c>
      <c r="W114" s="174">
        <v>1754</v>
      </c>
      <c r="X114" s="176">
        <v>1024</v>
      </c>
      <c r="Y114" s="176">
        <v>2.3846449999999999</v>
      </c>
      <c r="Z114" s="176"/>
      <c r="AA114" s="176"/>
      <c r="AB114" s="176"/>
      <c r="AC114" s="176"/>
      <c r="AD114" s="210">
        <v>2441.8764799999999</v>
      </c>
    </row>
    <row r="115" spans="1:30" ht="18.75" x14ac:dyDescent="0.2">
      <c r="A115" s="463"/>
      <c r="B115" s="166" t="s">
        <v>16</v>
      </c>
      <c r="C115" s="192">
        <f t="shared" si="31"/>
        <v>3.5190700000000001</v>
      </c>
      <c r="D115" s="193">
        <v>3.5190700000000001</v>
      </c>
      <c r="E115" s="192">
        <f t="shared" si="32"/>
        <v>898</v>
      </c>
      <c r="F115" s="192">
        <v>898</v>
      </c>
      <c r="G115" s="229">
        <f t="shared" si="33"/>
        <v>12</v>
      </c>
      <c r="H115" s="229">
        <v>12</v>
      </c>
      <c r="I115" s="169">
        <v>3</v>
      </c>
      <c r="J115" s="204">
        <v>3.5190700000000001</v>
      </c>
      <c r="K115" s="204">
        <v>1400.88</v>
      </c>
      <c r="L115" s="204"/>
      <c r="M115" s="204"/>
      <c r="N115" s="204"/>
      <c r="O115" s="204"/>
      <c r="P115" s="205">
        <v>4929.7947816000005</v>
      </c>
      <c r="Q115" s="206">
        <v>10</v>
      </c>
      <c r="R115" s="208">
        <v>12</v>
      </c>
      <c r="S115" s="172">
        <v>21.756</v>
      </c>
      <c r="T115" s="208"/>
      <c r="U115" s="208"/>
      <c r="V115" s="209">
        <v>261.072</v>
      </c>
      <c r="W115" s="174">
        <v>1843</v>
      </c>
      <c r="X115" s="176">
        <v>898</v>
      </c>
      <c r="Y115" s="176">
        <v>2.3676240000000002</v>
      </c>
      <c r="Z115" s="176"/>
      <c r="AA115" s="176"/>
      <c r="AB115" s="176"/>
      <c r="AC115" s="176"/>
      <c r="AD115" s="210">
        <v>2126.1263520000002</v>
      </c>
    </row>
    <row r="116" spans="1:30" ht="18.75" x14ac:dyDescent="0.2">
      <c r="A116" s="463"/>
      <c r="B116" s="166" t="s">
        <v>17</v>
      </c>
      <c r="C116" s="192">
        <f t="shared" si="31"/>
        <v>0</v>
      </c>
      <c r="D116" s="193">
        <v>0</v>
      </c>
      <c r="E116" s="192">
        <f t="shared" si="32"/>
        <v>854</v>
      </c>
      <c r="F116" s="192">
        <v>854</v>
      </c>
      <c r="G116" s="229">
        <f t="shared" si="33"/>
        <v>12</v>
      </c>
      <c r="H116" s="229">
        <v>12</v>
      </c>
      <c r="I116" s="169">
        <v>0</v>
      </c>
      <c r="J116" s="204"/>
      <c r="K116" s="204">
        <v>0</v>
      </c>
      <c r="L116" s="204"/>
      <c r="M116" s="204"/>
      <c r="N116" s="204"/>
      <c r="O116" s="204"/>
      <c r="P116" s="205">
        <v>0</v>
      </c>
      <c r="Q116" s="206">
        <v>12</v>
      </c>
      <c r="R116" s="208">
        <v>12</v>
      </c>
      <c r="S116" s="172">
        <v>21.756499999999999</v>
      </c>
      <c r="T116" s="208"/>
      <c r="U116" s="208"/>
      <c r="V116" s="209">
        <v>261.07799999999997</v>
      </c>
      <c r="W116" s="174">
        <v>1482</v>
      </c>
      <c r="X116" s="176">
        <v>854</v>
      </c>
      <c r="Y116" s="176">
        <v>2.3654799999999998</v>
      </c>
      <c r="Z116" s="176"/>
      <c r="AA116" s="176"/>
      <c r="AB116" s="176"/>
      <c r="AC116" s="176"/>
      <c r="AD116" s="210">
        <v>2020.1199199999999</v>
      </c>
    </row>
    <row r="117" spans="1:30" ht="18.75" x14ac:dyDescent="0.2">
      <c r="A117" s="463"/>
      <c r="B117" s="166" t="s">
        <v>18</v>
      </c>
      <c r="C117" s="192">
        <f t="shared" si="31"/>
        <v>0</v>
      </c>
      <c r="D117" s="193">
        <v>0</v>
      </c>
      <c r="E117" s="192">
        <f t="shared" si="32"/>
        <v>1036</v>
      </c>
      <c r="F117" s="192">
        <v>1036</v>
      </c>
      <c r="G117" s="229">
        <f t="shared" si="33"/>
        <v>11</v>
      </c>
      <c r="H117" s="229">
        <v>12</v>
      </c>
      <c r="I117" s="169">
        <v>0</v>
      </c>
      <c r="J117" s="204"/>
      <c r="K117" s="204">
        <v>0</v>
      </c>
      <c r="L117" s="204"/>
      <c r="M117" s="204"/>
      <c r="N117" s="204"/>
      <c r="O117" s="204"/>
      <c r="P117" s="205">
        <v>0</v>
      </c>
      <c r="Q117" s="206">
        <v>14</v>
      </c>
      <c r="R117" s="208">
        <v>11</v>
      </c>
      <c r="S117" s="172">
        <v>21.756499999999999</v>
      </c>
      <c r="T117" s="208"/>
      <c r="U117" s="208"/>
      <c r="V117" s="209">
        <v>239.32149999999999</v>
      </c>
      <c r="W117" s="174">
        <v>1703</v>
      </c>
      <c r="X117" s="176">
        <v>1036</v>
      </c>
      <c r="Y117" s="176">
        <v>2.3985327999999999</v>
      </c>
      <c r="Z117" s="176"/>
      <c r="AA117" s="176"/>
      <c r="AB117" s="176"/>
      <c r="AC117" s="176"/>
      <c r="AD117" s="210">
        <v>2484.8799807999999</v>
      </c>
    </row>
    <row r="118" spans="1:30" ht="18.75" x14ac:dyDescent="0.2">
      <c r="A118" s="463"/>
      <c r="B118" s="166" t="s">
        <v>19</v>
      </c>
      <c r="C118" s="192">
        <f t="shared" si="31"/>
        <v>0</v>
      </c>
      <c r="D118" s="193">
        <v>0</v>
      </c>
      <c r="E118" s="192">
        <f t="shared" si="32"/>
        <v>1321</v>
      </c>
      <c r="F118" s="192">
        <v>1321</v>
      </c>
      <c r="G118" s="229">
        <f t="shared" si="33"/>
        <v>11</v>
      </c>
      <c r="H118" s="229">
        <v>12</v>
      </c>
      <c r="I118" s="169">
        <v>0</v>
      </c>
      <c r="J118" s="204"/>
      <c r="K118" s="204">
        <v>0</v>
      </c>
      <c r="L118" s="204"/>
      <c r="M118" s="204"/>
      <c r="N118" s="204"/>
      <c r="O118" s="204"/>
      <c r="P118" s="205">
        <v>0</v>
      </c>
      <c r="Q118" s="206">
        <v>14</v>
      </c>
      <c r="R118" s="208">
        <v>11</v>
      </c>
      <c r="S118" s="172">
        <v>21.756499999999999</v>
      </c>
      <c r="T118" s="208"/>
      <c r="U118" s="208"/>
      <c r="V118" s="209">
        <v>239.32149999999999</v>
      </c>
      <c r="W118" s="174">
        <v>1787</v>
      </c>
      <c r="X118" s="176">
        <v>1321</v>
      </c>
      <c r="Y118" s="176">
        <v>2.8856389999999998</v>
      </c>
      <c r="Z118" s="176"/>
      <c r="AA118" s="176"/>
      <c r="AB118" s="176"/>
      <c r="AC118" s="176"/>
      <c r="AD118" s="210">
        <v>3811.9291189999999</v>
      </c>
    </row>
    <row r="119" spans="1:30" ht="18.75" x14ac:dyDescent="0.2">
      <c r="A119" s="463"/>
      <c r="B119" s="166" t="s">
        <v>20</v>
      </c>
      <c r="C119" s="192">
        <f t="shared" si="31"/>
        <v>0</v>
      </c>
      <c r="D119" s="193">
        <v>0</v>
      </c>
      <c r="E119" s="192">
        <f t="shared" si="32"/>
        <v>846</v>
      </c>
      <c r="F119" s="192">
        <v>846</v>
      </c>
      <c r="G119" s="229">
        <f t="shared" si="33"/>
        <v>10</v>
      </c>
      <c r="H119" s="229">
        <v>12</v>
      </c>
      <c r="I119" s="169">
        <v>0</v>
      </c>
      <c r="J119" s="204"/>
      <c r="K119" s="204">
        <v>0</v>
      </c>
      <c r="L119" s="204"/>
      <c r="M119" s="204"/>
      <c r="N119" s="204"/>
      <c r="O119" s="204"/>
      <c r="P119" s="205">
        <v>0</v>
      </c>
      <c r="Q119" s="206">
        <v>16</v>
      </c>
      <c r="R119" s="206">
        <v>10</v>
      </c>
      <c r="S119" s="172">
        <v>21.756450000000001</v>
      </c>
      <c r="T119" s="208"/>
      <c r="U119" s="208"/>
      <c r="V119" s="209">
        <v>217.56450000000001</v>
      </c>
      <c r="W119" s="174">
        <v>2060</v>
      </c>
      <c r="X119" s="176">
        <v>846</v>
      </c>
      <c r="Y119" s="176">
        <v>2.7862559999999998</v>
      </c>
      <c r="Z119" s="176"/>
      <c r="AA119" s="176"/>
      <c r="AB119" s="176"/>
      <c r="AC119" s="176"/>
      <c r="AD119" s="210">
        <v>2357.1725759999999</v>
      </c>
    </row>
    <row r="120" spans="1:30" ht="18.75" x14ac:dyDescent="0.2">
      <c r="A120" s="463"/>
      <c r="B120" s="166" t="s">
        <v>21</v>
      </c>
      <c r="C120" s="192">
        <f t="shared" si="31"/>
        <v>0</v>
      </c>
      <c r="D120" s="193">
        <v>0</v>
      </c>
      <c r="E120" s="192">
        <f t="shared" si="32"/>
        <v>1149</v>
      </c>
      <c r="F120" s="192">
        <v>1149</v>
      </c>
      <c r="G120" s="229">
        <f t="shared" si="33"/>
        <v>11</v>
      </c>
      <c r="H120" s="229">
        <v>12</v>
      </c>
      <c r="I120" s="169">
        <v>0</v>
      </c>
      <c r="J120" s="204"/>
      <c r="K120" s="204">
        <v>0</v>
      </c>
      <c r="L120" s="204"/>
      <c r="M120" s="204"/>
      <c r="N120" s="204"/>
      <c r="O120" s="204"/>
      <c r="P120" s="205">
        <v>0</v>
      </c>
      <c r="Q120" s="206">
        <v>14</v>
      </c>
      <c r="R120" s="206">
        <v>11</v>
      </c>
      <c r="S120" s="172">
        <v>21.756499999999999</v>
      </c>
      <c r="T120" s="208"/>
      <c r="U120" s="208"/>
      <c r="V120" s="209">
        <v>239.32149999999999</v>
      </c>
      <c r="W120" s="174">
        <v>1844</v>
      </c>
      <c r="X120" s="174">
        <v>1149</v>
      </c>
      <c r="Y120" s="226">
        <v>2.5651199999999998</v>
      </c>
      <c r="Z120" s="176"/>
      <c r="AA120" s="176"/>
      <c r="AB120" s="176"/>
      <c r="AC120" s="176"/>
      <c r="AD120" s="210">
        <v>2947.3228799999997</v>
      </c>
    </row>
    <row r="121" spans="1:30" ht="18.75" x14ac:dyDescent="0.2">
      <c r="A121" s="463"/>
      <c r="B121" s="166" t="s">
        <v>22</v>
      </c>
      <c r="C121" s="192">
        <f t="shared" si="31"/>
        <v>1.205919</v>
      </c>
      <c r="D121" s="193">
        <v>12.3</v>
      </c>
      <c r="E121" s="192">
        <f t="shared" si="32"/>
        <v>880</v>
      </c>
      <c r="F121" s="192">
        <v>2100</v>
      </c>
      <c r="G121" s="229">
        <f t="shared" si="33"/>
        <v>12</v>
      </c>
      <c r="H121" s="229">
        <v>13</v>
      </c>
      <c r="I121" s="169">
        <v>12.3</v>
      </c>
      <c r="J121" s="169">
        <v>1.205919</v>
      </c>
      <c r="K121" s="204">
        <v>1400.88</v>
      </c>
      <c r="L121" s="204"/>
      <c r="M121" s="204"/>
      <c r="N121" s="204"/>
      <c r="O121" s="204"/>
      <c r="P121" s="205">
        <v>1689.3478087200001</v>
      </c>
      <c r="Q121" s="206">
        <v>16</v>
      </c>
      <c r="R121" s="206">
        <v>12</v>
      </c>
      <c r="S121" s="172">
        <v>21.7561</v>
      </c>
      <c r="T121" s="208"/>
      <c r="U121" s="208"/>
      <c r="V121" s="209">
        <v>261.07319999999999</v>
      </c>
      <c r="W121" s="174">
        <v>2100</v>
      </c>
      <c r="X121" s="174">
        <v>880</v>
      </c>
      <c r="Y121" s="176">
        <v>2.54745</v>
      </c>
      <c r="Z121" s="176"/>
      <c r="AA121" s="176"/>
      <c r="AB121" s="176"/>
      <c r="AC121" s="176"/>
      <c r="AD121" s="210">
        <v>2241.7559999999999</v>
      </c>
    </row>
    <row r="122" spans="1:30" ht="18.75" x14ac:dyDescent="0.2">
      <c r="A122" s="463"/>
      <c r="B122" s="178" t="s">
        <v>23</v>
      </c>
      <c r="C122" s="192">
        <f t="shared" si="31"/>
        <v>9.0444060000000004</v>
      </c>
      <c r="D122" s="193">
        <v>12.9</v>
      </c>
      <c r="E122" s="192">
        <f t="shared" si="32"/>
        <v>1147</v>
      </c>
      <c r="F122" s="192">
        <v>2200</v>
      </c>
      <c r="G122" s="229">
        <f t="shared" si="33"/>
        <v>13</v>
      </c>
      <c r="H122" s="229">
        <v>15</v>
      </c>
      <c r="I122" s="169">
        <v>12.9</v>
      </c>
      <c r="J122" s="169">
        <v>9.0444060000000004</v>
      </c>
      <c r="K122" s="204">
        <v>1400.88</v>
      </c>
      <c r="L122" s="205"/>
      <c r="M122" s="205"/>
      <c r="N122" s="205"/>
      <c r="O122" s="205"/>
      <c r="P122" s="205">
        <v>12670.127477280001</v>
      </c>
      <c r="Q122" s="206">
        <v>11</v>
      </c>
      <c r="R122" s="206">
        <v>13</v>
      </c>
      <c r="S122" s="172">
        <v>21.7561</v>
      </c>
      <c r="T122" s="208"/>
      <c r="U122" s="208"/>
      <c r="V122" s="209">
        <v>282.82929999999999</v>
      </c>
      <c r="W122" s="174">
        <v>2200</v>
      </c>
      <c r="X122" s="174">
        <v>1147</v>
      </c>
      <c r="Y122" s="176">
        <v>2.2670270000000001</v>
      </c>
      <c r="Z122" s="176"/>
      <c r="AA122" s="176"/>
      <c r="AB122" s="176"/>
      <c r="AC122" s="176"/>
      <c r="AD122" s="210">
        <v>2600.2799690000002</v>
      </c>
    </row>
    <row r="123" spans="1:30" ht="19.5" thickBot="1" x14ac:dyDescent="0.25">
      <c r="A123" s="463"/>
      <c r="B123" s="178" t="s">
        <v>24</v>
      </c>
      <c r="C123" s="231">
        <f t="shared" si="31"/>
        <v>9.3458880000000004</v>
      </c>
      <c r="D123" s="193">
        <v>15.074999999999999</v>
      </c>
      <c r="E123" s="192">
        <f t="shared" si="32"/>
        <v>1060</v>
      </c>
      <c r="F123" s="192">
        <v>2200</v>
      </c>
      <c r="G123" s="451">
        <f t="shared" si="33"/>
        <v>13</v>
      </c>
      <c r="H123" s="229">
        <v>15</v>
      </c>
      <c r="I123" s="169">
        <v>15.074999999999999</v>
      </c>
      <c r="J123" s="169">
        <v>9.3458880000000004</v>
      </c>
      <c r="K123" s="204">
        <v>1400.88</v>
      </c>
      <c r="L123" s="205"/>
      <c r="M123" s="205"/>
      <c r="N123" s="205"/>
      <c r="O123" s="205"/>
      <c r="P123" s="205">
        <v>13092.467581440002</v>
      </c>
      <c r="Q123" s="206">
        <v>18</v>
      </c>
      <c r="R123" s="206">
        <v>13</v>
      </c>
      <c r="S123" s="172">
        <v>21.7561</v>
      </c>
      <c r="T123" s="208"/>
      <c r="U123" s="208"/>
      <c r="V123" s="209">
        <v>282.82929999999999</v>
      </c>
      <c r="W123" s="174">
        <v>2200</v>
      </c>
      <c r="X123" s="174">
        <v>1060</v>
      </c>
      <c r="Y123" s="176">
        <v>2.1567120000000002</v>
      </c>
      <c r="Z123" s="176"/>
      <c r="AA123" s="176"/>
      <c r="AB123" s="176"/>
      <c r="AC123" s="176"/>
      <c r="AD123" s="210">
        <v>2286.11472</v>
      </c>
    </row>
    <row r="124" spans="1:30" ht="19.5" thickBot="1" x14ac:dyDescent="0.25">
      <c r="A124" s="464"/>
      <c r="B124" s="179" t="s">
        <v>25</v>
      </c>
      <c r="C124" s="180">
        <f t="shared" ref="C124:J124" si="34">SUM(C112:C123)</f>
        <v>49.666486000000006</v>
      </c>
      <c r="D124" s="181">
        <f t="shared" si="34"/>
        <v>70.345272999999992</v>
      </c>
      <c r="E124" s="180">
        <f t="shared" si="34"/>
        <v>12357</v>
      </c>
      <c r="F124" s="180">
        <f t="shared" si="34"/>
        <v>15770</v>
      </c>
      <c r="G124" s="452">
        <f t="shared" si="34"/>
        <v>148</v>
      </c>
      <c r="H124" s="453">
        <f t="shared" si="34"/>
        <v>175</v>
      </c>
      <c r="I124" s="183">
        <f t="shared" si="34"/>
        <v>78.625</v>
      </c>
      <c r="J124" s="242">
        <f t="shared" si="34"/>
        <v>49.666486000000006</v>
      </c>
      <c r="K124" s="242"/>
      <c r="L124" s="242">
        <v>0</v>
      </c>
      <c r="M124" s="242">
        <v>0</v>
      </c>
      <c r="N124" s="242">
        <v>0</v>
      </c>
      <c r="O124" s="242">
        <v>0</v>
      </c>
      <c r="P124" s="243">
        <v>47363.131396379998</v>
      </c>
      <c r="Q124" s="186">
        <f>SUM(Q112:Q123)</f>
        <v>163</v>
      </c>
      <c r="R124" s="186">
        <f>SUM(R112:R123)</f>
        <v>148</v>
      </c>
      <c r="S124" s="186"/>
      <c r="T124" s="186">
        <v>0</v>
      </c>
      <c r="U124" s="186">
        <v>0</v>
      </c>
      <c r="V124" s="187">
        <v>402.76400000000001</v>
      </c>
      <c r="W124" s="188">
        <f>SUM(W112:W123)</f>
        <v>23797</v>
      </c>
      <c r="X124" s="189">
        <f>SUM(X112:X123)</f>
        <v>12357</v>
      </c>
      <c r="Y124" s="189"/>
      <c r="Z124" s="189">
        <v>0</v>
      </c>
      <c r="AA124" s="189">
        <v>0</v>
      </c>
      <c r="AB124" s="189">
        <v>0</v>
      </c>
      <c r="AC124" s="189">
        <v>0</v>
      </c>
      <c r="AD124" s="190">
        <v>12350.284644999998</v>
      </c>
    </row>
    <row r="125" spans="1:30" ht="18.75" x14ac:dyDescent="0.2">
      <c r="A125" s="463" t="s">
        <v>32</v>
      </c>
      <c r="B125" s="191" t="s">
        <v>12</v>
      </c>
      <c r="C125" s="192">
        <f>J125</f>
        <v>11.428000000000001</v>
      </c>
      <c r="D125" s="193">
        <v>11.428000000000001</v>
      </c>
      <c r="E125" s="192">
        <f>X125</f>
        <v>180</v>
      </c>
      <c r="F125" s="192">
        <v>180</v>
      </c>
      <c r="G125" s="192">
        <f>R125+T125</f>
        <v>0</v>
      </c>
      <c r="H125" s="192">
        <v>2</v>
      </c>
      <c r="I125" s="194">
        <v>15</v>
      </c>
      <c r="J125" s="244">
        <v>11.428000000000001</v>
      </c>
      <c r="K125" s="195">
        <v>1835.6947</v>
      </c>
      <c r="L125" s="195"/>
      <c r="M125" s="195"/>
      <c r="N125" s="195"/>
      <c r="O125" s="195"/>
      <c r="P125" s="196">
        <v>20978.3190316</v>
      </c>
      <c r="Q125" s="197">
        <v>3</v>
      </c>
      <c r="R125" s="199"/>
      <c r="S125" s="233">
        <v>14.193300000000001</v>
      </c>
      <c r="T125" s="199"/>
      <c r="U125" s="199"/>
      <c r="V125" s="200">
        <v>0</v>
      </c>
      <c r="W125" s="201">
        <v>176</v>
      </c>
      <c r="X125" s="202">
        <v>180</v>
      </c>
      <c r="Y125" s="202">
        <v>2.3590800000000001</v>
      </c>
      <c r="Z125" s="202"/>
      <c r="AA125" s="202"/>
      <c r="AB125" s="202"/>
      <c r="AC125" s="202"/>
      <c r="AD125" s="203">
        <v>424.63440000000003</v>
      </c>
    </row>
    <row r="126" spans="1:30" ht="18.75" x14ac:dyDescent="0.2">
      <c r="A126" s="463"/>
      <c r="B126" s="166" t="s">
        <v>14</v>
      </c>
      <c r="C126" s="192">
        <f t="shared" ref="C126:C136" si="35">J126</f>
        <v>7.968</v>
      </c>
      <c r="D126" s="193">
        <v>7.968</v>
      </c>
      <c r="E126" s="192">
        <f t="shared" ref="E126:E136" si="36">X126</f>
        <v>219</v>
      </c>
      <c r="F126" s="192">
        <v>219</v>
      </c>
      <c r="G126" s="167">
        <f>R126+T126</f>
        <v>2</v>
      </c>
      <c r="H126" s="192">
        <v>2</v>
      </c>
      <c r="I126" s="169">
        <v>15</v>
      </c>
      <c r="J126" s="204">
        <v>7.968</v>
      </c>
      <c r="K126" s="204">
        <v>1822.3920000000001</v>
      </c>
      <c r="L126" s="204"/>
      <c r="M126" s="204"/>
      <c r="N126" s="204"/>
      <c r="O126" s="204"/>
      <c r="P126" s="205">
        <v>14520.819456000001</v>
      </c>
      <c r="Q126" s="206">
        <v>3</v>
      </c>
      <c r="R126" s="208">
        <v>2</v>
      </c>
      <c r="S126" s="172">
        <v>18.288</v>
      </c>
      <c r="T126" s="208"/>
      <c r="U126" s="208"/>
      <c r="V126" s="209">
        <v>36.576000000000001</v>
      </c>
      <c r="W126" s="174">
        <v>206</v>
      </c>
      <c r="X126" s="176">
        <v>219</v>
      </c>
      <c r="Y126" s="176">
        <v>2.3794439999999999</v>
      </c>
      <c r="Z126" s="176"/>
      <c r="AA126" s="176"/>
      <c r="AB126" s="176"/>
      <c r="AC126" s="176"/>
      <c r="AD126" s="210">
        <v>521.09823599999993</v>
      </c>
    </row>
    <row r="127" spans="1:30" ht="18.75" x14ac:dyDescent="0.2">
      <c r="A127" s="463"/>
      <c r="B127" s="166" t="s">
        <v>15</v>
      </c>
      <c r="C127" s="192">
        <f t="shared" si="35"/>
        <v>8.1229999999999993</v>
      </c>
      <c r="D127" s="193">
        <v>8.1229999999999993</v>
      </c>
      <c r="E127" s="192">
        <f t="shared" si="36"/>
        <v>171</v>
      </c>
      <c r="F127" s="192">
        <v>171</v>
      </c>
      <c r="G127" s="192">
        <f t="shared" ref="G127:G136" si="37">R127+T127</f>
        <v>2</v>
      </c>
      <c r="H127" s="192">
        <v>2</v>
      </c>
      <c r="I127" s="169">
        <v>15</v>
      </c>
      <c r="J127" s="204">
        <v>8.1229999999999993</v>
      </c>
      <c r="K127" s="204">
        <v>1822.3929000000001</v>
      </c>
      <c r="L127" s="204"/>
      <c r="M127" s="204"/>
      <c r="N127" s="204"/>
      <c r="O127" s="204"/>
      <c r="P127" s="205">
        <v>14803.297526699998</v>
      </c>
      <c r="Q127" s="206">
        <v>3</v>
      </c>
      <c r="R127" s="208">
        <v>2</v>
      </c>
      <c r="S127" s="172">
        <v>20.376000000000001</v>
      </c>
      <c r="T127" s="208"/>
      <c r="U127" s="208"/>
      <c r="V127" s="209">
        <v>40.752000000000002</v>
      </c>
      <c r="W127" s="174">
        <v>175</v>
      </c>
      <c r="X127" s="176">
        <v>171</v>
      </c>
      <c r="Y127" s="176">
        <v>2.3846400000000001</v>
      </c>
      <c r="Z127" s="176"/>
      <c r="AA127" s="176"/>
      <c r="AB127" s="176"/>
      <c r="AC127" s="176"/>
      <c r="AD127" s="210">
        <v>407.77343999999999</v>
      </c>
    </row>
    <row r="128" spans="1:30" ht="18.75" x14ac:dyDescent="0.2">
      <c r="A128" s="463"/>
      <c r="B128" s="166" t="s">
        <v>16</v>
      </c>
      <c r="C128" s="192">
        <f t="shared" si="35"/>
        <v>2.7149999999999999</v>
      </c>
      <c r="D128" s="193">
        <v>2.7149999999999999</v>
      </c>
      <c r="E128" s="192">
        <f t="shared" si="36"/>
        <v>117</v>
      </c>
      <c r="F128" s="192">
        <v>117</v>
      </c>
      <c r="G128" s="167">
        <f t="shared" si="37"/>
        <v>2</v>
      </c>
      <c r="H128" s="192">
        <v>2</v>
      </c>
      <c r="I128" s="169">
        <v>0.9</v>
      </c>
      <c r="J128" s="204">
        <v>2.7149999999999999</v>
      </c>
      <c r="K128" s="204">
        <v>1822.3920000000001</v>
      </c>
      <c r="L128" s="204"/>
      <c r="M128" s="204"/>
      <c r="N128" s="204"/>
      <c r="O128" s="204"/>
      <c r="P128" s="205">
        <v>4947.7942800000001</v>
      </c>
      <c r="Q128" s="206">
        <v>2</v>
      </c>
      <c r="R128" s="208">
        <v>2</v>
      </c>
      <c r="S128" s="172">
        <v>20.376000000000001</v>
      </c>
      <c r="T128" s="208"/>
      <c r="U128" s="208"/>
      <c r="V128" s="209">
        <v>40.752000000000002</v>
      </c>
      <c r="W128" s="174">
        <v>170</v>
      </c>
      <c r="X128" s="176">
        <v>117</v>
      </c>
      <c r="Y128" s="176">
        <v>2.3676240000000002</v>
      </c>
      <c r="Z128" s="176"/>
      <c r="AA128" s="176"/>
      <c r="AB128" s="176"/>
      <c r="AC128" s="176"/>
      <c r="AD128" s="210">
        <v>277.01200800000004</v>
      </c>
    </row>
    <row r="129" spans="1:30" ht="18.75" x14ac:dyDescent="0.2">
      <c r="A129" s="463"/>
      <c r="B129" s="166" t="s">
        <v>17</v>
      </c>
      <c r="C129" s="192">
        <f t="shared" si="35"/>
        <v>0</v>
      </c>
      <c r="D129" s="193">
        <v>0</v>
      </c>
      <c r="E129" s="192">
        <f t="shared" si="36"/>
        <v>120</v>
      </c>
      <c r="F129" s="192">
        <v>120</v>
      </c>
      <c r="G129" s="192">
        <f t="shared" si="37"/>
        <v>2</v>
      </c>
      <c r="H129" s="192">
        <v>2</v>
      </c>
      <c r="I129" s="169">
        <v>0</v>
      </c>
      <c r="J129" s="204"/>
      <c r="K129" s="204">
        <v>0</v>
      </c>
      <c r="L129" s="204"/>
      <c r="M129" s="204"/>
      <c r="N129" s="204"/>
      <c r="O129" s="204"/>
      <c r="P129" s="205">
        <v>0</v>
      </c>
      <c r="Q129" s="206">
        <v>2</v>
      </c>
      <c r="R129" s="208">
        <v>2</v>
      </c>
      <c r="S129" s="172">
        <v>20.376000000000001</v>
      </c>
      <c r="T129" s="208"/>
      <c r="U129" s="208"/>
      <c r="V129" s="209">
        <v>40.752000000000002</v>
      </c>
      <c r="W129" s="174">
        <v>82</v>
      </c>
      <c r="X129" s="215">
        <v>120</v>
      </c>
      <c r="Y129" s="176">
        <v>2.3654000000000002</v>
      </c>
      <c r="Z129" s="176"/>
      <c r="AA129" s="176"/>
      <c r="AB129" s="176"/>
      <c r="AC129" s="176"/>
      <c r="AD129" s="210">
        <v>283.84800000000001</v>
      </c>
    </row>
    <row r="130" spans="1:30" ht="18.75" x14ac:dyDescent="0.2">
      <c r="A130" s="463"/>
      <c r="B130" s="166" t="s">
        <v>18</v>
      </c>
      <c r="C130" s="192">
        <f t="shared" si="35"/>
        <v>0</v>
      </c>
      <c r="D130" s="193">
        <v>0</v>
      </c>
      <c r="E130" s="192">
        <f t="shared" si="36"/>
        <v>45</v>
      </c>
      <c r="F130" s="192">
        <v>45</v>
      </c>
      <c r="G130" s="167">
        <f t="shared" si="37"/>
        <v>3</v>
      </c>
      <c r="H130" s="192">
        <v>4</v>
      </c>
      <c r="I130" s="169">
        <v>0</v>
      </c>
      <c r="J130" s="204"/>
      <c r="K130" s="204">
        <v>0</v>
      </c>
      <c r="L130" s="204"/>
      <c r="M130" s="204"/>
      <c r="N130" s="204"/>
      <c r="O130" s="204"/>
      <c r="P130" s="205">
        <v>0</v>
      </c>
      <c r="Q130" s="206">
        <v>4</v>
      </c>
      <c r="R130" s="208">
        <v>3</v>
      </c>
      <c r="S130" s="172">
        <v>20.376000000000001</v>
      </c>
      <c r="T130" s="208"/>
      <c r="U130" s="208"/>
      <c r="V130" s="209">
        <v>61.128</v>
      </c>
      <c r="W130" s="174">
        <v>82</v>
      </c>
      <c r="X130" s="176">
        <v>45</v>
      </c>
      <c r="Y130" s="176">
        <v>2.3985240000000001</v>
      </c>
      <c r="Z130" s="176"/>
      <c r="AA130" s="176"/>
      <c r="AB130" s="176"/>
      <c r="AC130" s="176"/>
      <c r="AD130" s="210">
        <v>107.93358000000001</v>
      </c>
    </row>
    <row r="131" spans="1:30" ht="18.75" x14ac:dyDescent="0.2">
      <c r="A131" s="463"/>
      <c r="B131" s="166" t="s">
        <v>19</v>
      </c>
      <c r="C131" s="192">
        <f t="shared" si="35"/>
        <v>0</v>
      </c>
      <c r="D131" s="193">
        <v>0</v>
      </c>
      <c r="E131" s="192">
        <f t="shared" si="36"/>
        <v>31</v>
      </c>
      <c r="F131" s="192">
        <v>31</v>
      </c>
      <c r="G131" s="192">
        <f t="shared" si="37"/>
        <v>3</v>
      </c>
      <c r="H131" s="192">
        <v>3</v>
      </c>
      <c r="I131" s="169">
        <v>0</v>
      </c>
      <c r="J131" s="204"/>
      <c r="K131" s="204">
        <v>0</v>
      </c>
      <c r="L131" s="204"/>
      <c r="M131" s="204"/>
      <c r="N131" s="204"/>
      <c r="O131" s="204"/>
      <c r="P131" s="205">
        <v>0</v>
      </c>
      <c r="Q131" s="206">
        <v>2</v>
      </c>
      <c r="R131" s="208">
        <v>3</v>
      </c>
      <c r="S131" s="172">
        <v>20.376000000000001</v>
      </c>
      <c r="T131" s="208"/>
      <c r="U131" s="208"/>
      <c r="V131" s="209">
        <v>61.128</v>
      </c>
      <c r="W131" s="174">
        <v>71</v>
      </c>
      <c r="X131" s="176">
        <v>31</v>
      </c>
      <c r="Y131" s="176">
        <v>2.8856519999999999</v>
      </c>
      <c r="Z131" s="176"/>
      <c r="AA131" s="176"/>
      <c r="AB131" s="176"/>
      <c r="AC131" s="176"/>
      <c r="AD131" s="210">
        <v>89.455212000000003</v>
      </c>
    </row>
    <row r="132" spans="1:30" ht="18.75" x14ac:dyDescent="0.2">
      <c r="A132" s="463"/>
      <c r="B132" s="166" t="s">
        <v>20</v>
      </c>
      <c r="C132" s="192">
        <f t="shared" si="35"/>
        <v>0</v>
      </c>
      <c r="D132" s="193">
        <v>0</v>
      </c>
      <c r="E132" s="192">
        <f t="shared" si="36"/>
        <v>63</v>
      </c>
      <c r="F132" s="192">
        <v>63</v>
      </c>
      <c r="G132" s="167">
        <f t="shared" si="37"/>
        <v>4</v>
      </c>
      <c r="H132" s="192">
        <v>4</v>
      </c>
      <c r="I132" s="169">
        <v>0</v>
      </c>
      <c r="J132" s="204"/>
      <c r="K132" s="204">
        <v>0</v>
      </c>
      <c r="L132" s="204"/>
      <c r="M132" s="204"/>
      <c r="N132" s="204"/>
      <c r="O132" s="204"/>
      <c r="P132" s="205">
        <v>0</v>
      </c>
      <c r="Q132" s="206">
        <v>2</v>
      </c>
      <c r="R132" s="206">
        <v>4</v>
      </c>
      <c r="S132" s="172">
        <v>20.376000000000001</v>
      </c>
      <c r="T132" s="208"/>
      <c r="U132" s="208"/>
      <c r="V132" s="209">
        <v>81.504000000000005</v>
      </c>
      <c r="W132" s="174">
        <v>82</v>
      </c>
      <c r="X132" s="176">
        <v>63</v>
      </c>
      <c r="Y132" s="176">
        <v>2.786349</v>
      </c>
      <c r="Z132" s="176"/>
      <c r="AA132" s="176"/>
      <c r="AB132" s="176"/>
      <c r="AC132" s="176"/>
      <c r="AD132" s="210">
        <v>175.539987</v>
      </c>
    </row>
    <row r="133" spans="1:30" ht="18.75" x14ac:dyDescent="0.2">
      <c r="A133" s="463"/>
      <c r="B133" s="166" t="s">
        <v>21</v>
      </c>
      <c r="C133" s="192">
        <f t="shared" si="35"/>
        <v>0</v>
      </c>
      <c r="D133" s="193">
        <v>0</v>
      </c>
      <c r="E133" s="192">
        <f t="shared" si="36"/>
        <v>72</v>
      </c>
      <c r="F133" s="192">
        <v>72</v>
      </c>
      <c r="G133" s="192">
        <f t="shared" si="37"/>
        <v>3</v>
      </c>
      <c r="H133" s="192">
        <v>3</v>
      </c>
      <c r="I133" s="169">
        <v>0</v>
      </c>
      <c r="J133" s="204"/>
      <c r="K133" s="204">
        <v>0</v>
      </c>
      <c r="L133" s="204"/>
      <c r="M133" s="204"/>
      <c r="N133" s="204"/>
      <c r="O133" s="204"/>
      <c r="P133" s="205">
        <v>0</v>
      </c>
      <c r="Q133" s="206">
        <v>3</v>
      </c>
      <c r="R133" s="206">
        <v>3</v>
      </c>
      <c r="S133" s="172">
        <v>20.376000000000001</v>
      </c>
      <c r="T133" s="208"/>
      <c r="U133" s="208"/>
      <c r="V133" s="209">
        <v>61.128</v>
      </c>
      <c r="W133" s="174">
        <v>82</v>
      </c>
      <c r="X133" s="174">
        <v>72</v>
      </c>
      <c r="Y133" s="226">
        <v>2.5652499999999998</v>
      </c>
      <c r="Z133" s="176"/>
      <c r="AA133" s="176"/>
      <c r="AB133" s="176"/>
      <c r="AC133" s="176"/>
      <c r="AD133" s="210">
        <v>184.69799999999998</v>
      </c>
    </row>
    <row r="134" spans="1:30" ht="18.75" x14ac:dyDescent="0.2">
      <c r="A134" s="463"/>
      <c r="B134" s="166" t="s">
        <v>22</v>
      </c>
      <c r="C134" s="192">
        <f t="shared" si="35"/>
        <v>1.819</v>
      </c>
      <c r="D134" s="193">
        <v>7.4</v>
      </c>
      <c r="E134" s="192">
        <f t="shared" si="36"/>
        <v>94</v>
      </c>
      <c r="F134" s="192">
        <v>94</v>
      </c>
      <c r="G134" s="167">
        <f t="shared" si="37"/>
        <v>3</v>
      </c>
      <c r="H134" s="192">
        <v>2</v>
      </c>
      <c r="I134" s="169">
        <v>7.4</v>
      </c>
      <c r="J134" s="169">
        <v>1.819</v>
      </c>
      <c r="K134" s="204">
        <v>1822.3920000000001</v>
      </c>
      <c r="L134" s="204"/>
      <c r="M134" s="204"/>
      <c r="N134" s="204"/>
      <c r="O134" s="204"/>
      <c r="P134" s="205">
        <v>3314.9310479999999</v>
      </c>
      <c r="Q134" s="206">
        <v>2</v>
      </c>
      <c r="R134" s="206">
        <v>3</v>
      </c>
      <c r="S134" s="172">
        <v>20.376000000000001</v>
      </c>
      <c r="T134" s="208"/>
      <c r="U134" s="208"/>
      <c r="V134" s="209">
        <v>61.128</v>
      </c>
      <c r="W134" s="174">
        <v>94</v>
      </c>
      <c r="X134" s="174">
        <v>94</v>
      </c>
      <c r="Y134" s="176">
        <v>2.5472299999999999</v>
      </c>
      <c r="Z134" s="176"/>
      <c r="AA134" s="176"/>
      <c r="AB134" s="176"/>
      <c r="AC134" s="176"/>
      <c r="AD134" s="210">
        <v>239.43961999999999</v>
      </c>
    </row>
    <row r="135" spans="1:30" ht="18.75" x14ac:dyDescent="0.2">
      <c r="A135" s="463"/>
      <c r="B135" s="178" t="s">
        <v>23</v>
      </c>
      <c r="C135" s="192">
        <f t="shared" si="35"/>
        <v>6.05</v>
      </c>
      <c r="D135" s="193">
        <v>6.3826000000000001</v>
      </c>
      <c r="E135" s="192">
        <f t="shared" si="36"/>
        <v>122</v>
      </c>
      <c r="F135" s="192">
        <v>110</v>
      </c>
      <c r="G135" s="192">
        <f t="shared" si="37"/>
        <v>2</v>
      </c>
      <c r="H135" s="192">
        <v>4</v>
      </c>
      <c r="I135" s="169">
        <v>15.3</v>
      </c>
      <c r="J135" s="169">
        <v>6.05</v>
      </c>
      <c r="K135" s="204">
        <v>1822.3920000000001</v>
      </c>
      <c r="L135" s="204"/>
      <c r="M135" s="204"/>
      <c r="N135" s="204"/>
      <c r="O135" s="204"/>
      <c r="P135" s="205">
        <v>11025.471600000001</v>
      </c>
      <c r="Q135" s="206">
        <v>4</v>
      </c>
      <c r="R135" s="206">
        <v>2</v>
      </c>
      <c r="S135" s="172">
        <v>20.376000000000001</v>
      </c>
      <c r="T135" s="208"/>
      <c r="U135" s="208"/>
      <c r="V135" s="209">
        <v>40.752000000000002</v>
      </c>
      <c r="W135" s="174">
        <v>110</v>
      </c>
      <c r="X135" s="174">
        <v>122</v>
      </c>
      <c r="Y135" s="176">
        <v>2.2670159999999999</v>
      </c>
      <c r="Z135" s="176"/>
      <c r="AA135" s="176"/>
      <c r="AB135" s="176"/>
      <c r="AC135" s="176"/>
      <c r="AD135" s="210">
        <v>276.57595199999997</v>
      </c>
    </row>
    <row r="136" spans="1:30" ht="19.5" thickBot="1" x14ac:dyDescent="0.25">
      <c r="A136" s="463"/>
      <c r="B136" s="178" t="s">
        <v>24</v>
      </c>
      <c r="C136" s="231">
        <f t="shared" si="35"/>
        <v>8.1</v>
      </c>
      <c r="D136" s="193">
        <v>15.185099999999998</v>
      </c>
      <c r="E136" s="192">
        <f t="shared" si="36"/>
        <v>211</v>
      </c>
      <c r="F136" s="192">
        <v>254</v>
      </c>
      <c r="G136" s="245">
        <f t="shared" si="37"/>
        <v>5</v>
      </c>
      <c r="H136" s="192">
        <v>4</v>
      </c>
      <c r="I136" s="169">
        <v>15.185099999999998</v>
      </c>
      <c r="J136" s="169">
        <v>8.1</v>
      </c>
      <c r="K136" s="204">
        <v>1457.913</v>
      </c>
      <c r="L136" s="204"/>
      <c r="M136" s="204"/>
      <c r="N136" s="204"/>
      <c r="O136" s="204"/>
      <c r="P136" s="205">
        <v>11809.095299999999</v>
      </c>
      <c r="Q136" s="206">
        <v>4</v>
      </c>
      <c r="R136" s="206">
        <v>5</v>
      </c>
      <c r="S136" s="172">
        <v>20.501999999999999</v>
      </c>
      <c r="T136" s="208"/>
      <c r="U136" s="208"/>
      <c r="V136" s="209">
        <v>102.50999999999999</v>
      </c>
      <c r="W136" s="174">
        <v>254</v>
      </c>
      <c r="X136" s="174">
        <v>211</v>
      </c>
      <c r="Y136" s="176">
        <v>2.1567120000000002</v>
      </c>
      <c r="Z136" s="176"/>
      <c r="AA136" s="176"/>
      <c r="AB136" s="176"/>
      <c r="AC136" s="176"/>
      <c r="AD136" s="210">
        <v>455.06623200000001</v>
      </c>
    </row>
    <row r="137" spans="1:30" ht="19.5" thickBot="1" x14ac:dyDescent="0.25">
      <c r="A137" s="464"/>
      <c r="B137" s="179" t="s">
        <v>25</v>
      </c>
      <c r="C137" s="180">
        <f t="shared" ref="C137:J137" si="38">SUM(C125:C136)</f>
        <v>46.202999999999996</v>
      </c>
      <c r="D137" s="181">
        <f t="shared" si="38"/>
        <v>59.201699999999995</v>
      </c>
      <c r="E137" s="180">
        <f t="shared" si="38"/>
        <v>1445</v>
      </c>
      <c r="F137" s="180">
        <f t="shared" si="38"/>
        <v>1476</v>
      </c>
      <c r="G137" s="180">
        <f t="shared" si="38"/>
        <v>31</v>
      </c>
      <c r="H137" s="182">
        <f t="shared" si="38"/>
        <v>34</v>
      </c>
      <c r="I137" s="183">
        <f t="shared" si="38"/>
        <v>83.7851</v>
      </c>
      <c r="J137" s="242">
        <f t="shared" si="38"/>
        <v>46.202999999999996</v>
      </c>
      <c r="K137" s="242"/>
      <c r="L137" s="242">
        <v>0</v>
      </c>
      <c r="M137" s="242">
        <v>0</v>
      </c>
      <c r="N137" s="242">
        <v>0</v>
      </c>
      <c r="O137" s="242">
        <v>0</v>
      </c>
      <c r="P137" s="243">
        <v>69374.22355494801</v>
      </c>
      <c r="Q137" s="186">
        <f>SUM(Q125:Q136)</f>
        <v>34</v>
      </c>
      <c r="R137" s="186">
        <f>SUM(R125:R136)</f>
        <v>31</v>
      </c>
      <c r="S137" s="186"/>
      <c r="T137" s="186">
        <v>0</v>
      </c>
      <c r="U137" s="186">
        <v>0</v>
      </c>
      <c r="V137" s="187">
        <v>170.23589999999999</v>
      </c>
      <c r="W137" s="188">
        <f>SUM(W125:W136)</f>
        <v>1584</v>
      </c>
      <c r="X137" s="189">
        <f>SUM(X125:X136)</f>
        <v>1445</v>
      </c>
      <c r="Y137" s="189"/>
      <c r="Z137" s="189">
        <v>0</v>
      </c>
      <c r="AA137" s="189">
        <v>0</v>
      </c>
      <c r="AB137" s="189">
        <v>0</v>
      </c>
      <c r="AC137" s="189">
        <v>0</v>
      </c>
      <c r="AD137" s="190">
        <v>1964.6082699999999</v>
      </c>
    </row>
    <row r="138" spans="1:30" ht="18.75" x14ac:dyDescent="0.2">
      <c r="A138" s="463" t="s">
        <v>33</v>
      </c>
      <c r="B138" s="191" t="s">
        <v>12</v>
      </c>
      <c r="C138" s="192">
        <f>J138</f>
        <v>19.016601000000001</v>
      </c>
      <c r="D138" s="193">
        <v>19.016601000000001</v>
      </c>
      <c r="E138" s="192">
        <f>X138</f>
        <v>266</v>
      </c>
      <c r="F138" s="192">
        <v>266</v>
      </c>
      <c r="G138" s="192">
        <f>R138+T138</f>
        <v>6</v>
      </c>
      <c r="H138" s="192">
        <v>6</v>
      </c>
      <c r="I138" s="194">
        <v>22</v>
      </c>
      <c r="J138" s="244">
        <v>19.016601000000001</v>
      </c>
      <c r="K138" s="195">
        <v>1400.8801000000001</v>
      </c>
      <c r="L138" s="195"/>
      <c r="M138" s="195"/>
      <c r="N138" s="195"/>
      <c r="O138" s="195"/>
      <c r="P138" s="196">
        <v>26639.977910540103</v>
      </c>
      <c r="Q138" s="197">
        <v>4</v>
      </c>
      <c r="R138" s="199">
        <v>6</v>
      </c>
      <c r="S138" s="233">
        <v>19.596</v>
      </c>
      <c r="T138" s="199"/>
      <c r="U138" s="199"/>
      <c r="V138" s="200">
        <v>117.57599999999999</v>
      </c>
      <c r="W138" s="202">
        <v>354</v>
      </c>
      <c r="X138" s="202">
        <v>266</v>
      </c>
      <c r="Y138" s="202">
        <v>2.3590800000000001</v>
      </c>
      <c r="Z138" s="202"/>
      <c r="AA138" s="202"/>
      <c r="AB138" s="202"/>
      <c r="AC138" s="202"/>
      <c r="AD138" s="203">
        <v>627.51527999999996</v>
      </c>
    </row>
    <row r="139" spans="1:30" ht="18.75" x14ac:dyDescent="0.2">
      <c r="A139" s="463"/>
      <c r="B139" s="166" t="s">
        <v>14</v>
      </c>
      <c r="C139" s="192">
        <f t="shared" ref="C139:C149" si="39">J139</f>
        <v>13.139301</v>
      </c>
      <c r="D139" s="193">
        <v>13.139301</v>
      </c>
      <c r="E139" s="192">
        <f t="shared" ref="E139:E149" si="40">X139</f>
        <v>258</v>
      </c>
      <c r="F139" s="192">
        <v>258</v>
      </c>
      <c r="G139" s="192">
        <f t="shared" ref="G139:G149" si="41">R139+T139</f>
        <v>4</v>
      </c>
      <c r="H139" s="192">
        <v>4</v>
      </c>
      <c r="I139" s="169">
        <v>18</v>
      </c>
      <c r="J139" s="204">
        <v>13.139301</v>
      </c>
      <c r="K139" s="204">
        <v>1400.88</v>
      </c>
      <c r="L139" s="204"/>
      <c r="M139" s="204"/>
      <c r="N139" s="204"/>
      <c r="O139" s="204"/>
      <c r="P139" s="205">
        <v>18406.583984880002</v>
      </c>
      <c r="Q139" s="206">
        <v>3</v>
      </c>
      <c r="R139" s="208">
        <v>4</v>
      </c>
      <c r="S139" s="172">
        <v>20.675000000000001</v>
      </c>
      <c r="T139" s="208"/>
      <c r="U139" s="208"/>
      <c r="V139" s="209">
        <v>82.7</v>
      </c>
      <c r="W139" s="176">
        <v>368</v>
      </c>
      <c r="X139" s="176">
        <v>258</v>
      </c>
      <c r="Y139" s="202">
        <v>2.3794439999999999</v>
      </c>
      <c r="Z139" s="176"/>
      <c r="AA139" s="176"/>
      <c r="AB139" s="176"/>
      <c r="AC139" s="176"/>
      <c r="AD139" s="210">
        <v>613.89655199999993</v>
      </c>
    </row>
    <row r="140" spans="1:30" ht="18.75" x14ac:dyDescent="0.2">
      <c r="A140" s="463"/>
      <c r="B140" s="166" t="s">
        <v>15</v>
      </c>
      <c r="C140" s="192">
        <f t="shared" si="39"/>
        <v>10.8308</v>
      </c>
      <c r="D140" s="193">
        <v>10.8308</v>
      </c>
      <c r="E140" s="192">
        <f t="shared" si="40"/>
        <v>159</v>
      </c>
      <c r="F140" s="192">
        <v>159</v>
      </c>
      <c r="G140" s="192">
        <f t="shared" si="41"/>
        <v>6</v>
      </c>
      <c r="H140" s="192">
        <v>6</v>
      </c>
      <c r="I140" s="169">
        <v>17.5</v>
      </c>
      <c r="J140" s="204">
        <v>10.8308</v>
      </c>
      <c r="K140" s="204">
        <v>1400.88</v>
      </c>
      <c r="L140" s="204"/>
      <c r="M140" s="204"/>
      <c r="N140" s="204"/>
      <c r="O140" s="204"/>
      <c r="P140" s="205">
        <v>15172.651104</v>
      </c>
      <c r="Q140" s="206">
        <v>7</v>
      </c>
      <c r="R140" s="208">
        <v>6</v>
      </c>
      <c r="S140" s="172">
        <v>21.756</v>
      </c>
      <c r="T140" s="208"/>
      <c r="U140" s="208"/>
      <c r="V140" s="209">
        <v>130.536</v>
      </c>
      <c r="W140" s="176">
        <v>118</v>
      </c>
      <c r="X140" s="176">
        <v>159</v>
      </c>
      <c r="Y140" s="176">
        <v>2.3846400000000001</v>
      </c>
      <c r="Z140" s="176"/>
      <c r="AA140" s="176"/>
      <c r="AB140" s="176"/>
      <c r="AC140" s="176"/>
      <c r="AD140" s="210">
        <v>379.15776</v>
      </c>
    </row>
    <row r="141" spans="1:30" ht="18.75" x14ac:dyDescent="0.2">
      <c r="A141" s="463"/>
      <c r="B141" s="166" t="s">
        <v>16</v>
      </c>
      <c r="C141" s="192">
        <f t="shared" si="39"/>
        <v>1.6879999999999999</v>
      </c>
      <c r="D141" s="193">
        <v>1.6879999999999999</v>
      </c>
      <c r="E141" s="192">
        <f t="shared" si="40"/>
        <v>69</v>
      </c>
      <c r="F141" s="192">
        <v>69</v>
      </c>
      <c r="G141" s="192">
        <f t="shared" si="41"/>
        <v>5</v>
      </c>
      <c r="H141" s="192">
        <v>5</v>
      </c>
      <c r="I141" s="169">
        <v>1.6</v>
      </c>
      <c r="J141" s="204">
        <v>1.6879999999999999</v>
      </c>
      <c r="K141" s="204">
        <v>1400.88</v>
      </c>
      <c r="L141" s="204"/>
      <c r="M141" s="204"/>
      <c r="N141" s="204"/>
      <c r="O141" s="204"/>
      <c r="P141" s="205">
        <v>2364.6854400000002</v>
      </c>
      <c r="Q141" s="206">
        <v>4</v>
      </c>
      <c r="R141" s="208">
        <v>5</v>
      </c>
      <c r="S141" s="172">
        <v>21.756</v>
      </c>
      <c r="T141" s="208"/>
      <c r="U141" s="208"/>
      <c r="V141" s="209">
        <v>108.78</v>
      </c>
      <c r="W141" s="176">
        <v>149</v>
      </c>
      <c r="X141" s="176">
        <v>69</v>
      </c>
      <c r="Y141" s="176">
        <v>2.3676240000000002</v>
      </c>
      <c r="Z141" s="176"/>
      <c r="AA141" s="176"/>
      <c r="AB141" s="176"/>
      <c r="AC141" s="176"/>
      <c r="AD141" s="210">
        <v>163.36605600000001</v>
      </c>
    </row>
    <row r="142" spans="1:30" ht="18.75" x14ac:dyDescent="0.2">
      <c r="A142" s="463"/>
      <c r="B142" s="166" t="s">
        <v>17</v>
      </c>
      <c r="C142" s="192">
        <f t="shared" si="39"/>
        <v>0</v>
      </c>
      <c r="D142" s="193">
        <v>0</v>
      </c>
      <c r="E142" s="192">
        <f t="shared" si="40"/>
        <v>54</v>
      </c>
      <c r="F142" s="192">
        <v>54</v>
      </c>
      <c r="G142" s="192">
        <f t="shared" si="41"/>
        <v>5</v>
      </c>
      <c r="H142" s="192">
        <v>5</v>
      </c>
      <c r="I142" s="169">
        <v>0</v>
      </c>
      <c r="J142" s="204"/>
      <c r="K142" s="204">
        <v>0</v>
      </c>
      <c r="L142" s="204"/>
      <c r="M142" s="204"/>
      <c r="N142" s="204"/>
      <c r="O142" s="204"/>
      <c r="P142" s="205">
        <v>0</v>
      </c>
      <c r="Q142" s="206">
        <v>4</v>
      </c>
      <c r="R142" s="208">
        <v>5</v>
      </c>
      <c r="S142" s="172">
        <v>21.756</v>
      </c>
      <c r="T142" s="208"/>
      <c r="U142" s="208"/>
      <c r="V142" s="209">
        <v>108.78</v>
      </c>
      <c r="W142" s="176">
        <v>57</v>
      </c>
      <c r="X142" s="176">
        <v>54</v>
      </c>
      <c r="Y142" s="176">
        <v>2.3654760000000001</v>
      </c>
      <c r="Z142" s="176"/>
      <c r="AA142" s="176"/>
      <c r="AB142" s="176"/>
      <c r="AC142" s="176"/>
      <c r="AD142" s="210">
        <v>127.73570400000001</v>
      </c>
    </row>
    <row r="143" spans="1:30" ht="18.75" x14ac:dyDescent="0.2">
      <c r="A143" s="463"/>
      <c r="B143" s="166" t="s">
        <v>18</v>
      </c>
      <c r="C143" s="192">
        <f t="shared" si="39"/>
        <v>0</v>
      </c>
      <c r="D143" s="193">
        <v>0</v>
      </c>
      <c r="E143" s="192">
        <f t="shared" si="40"/>
        <v>31</v>
      </c>
      <c r="F143" s="192">
        <v>31</v>
      </c>
      <c r="G143" s="192">
        <f t="shared" si="41"/>
        <v>5</v>
      </c>
      <c r="H143" s="192">
        <v>5</v>
      </c>
      <c r="I143" s="169">
        <v>0</v>
      </c>
      <c r="J143" s="204"/>
      <c r="K143" s="204">
        <v>0</v>
      </c>
      <c r="L143" s="204"/>
      <c r="M143" s="204"/>
      <c r="N143" s="204"/>
      <c r="O143" s="204"/>
      <c r="P143" s="205">
        <v>0</v>
      </c>
      <c r="Q143" s="206">
        <v>4</v>
      </c>
      <c r="R143" s="208">
        <v>5</v>
      </c>
      <c r="S143" s="172">
        <v>21.756</v>
      </c>
      <c r="T143" s="208"/>
      <c r="U143" s="208"/>
      <c r="V143" s="209">
        <v>108.78</v>
      </c>
      <c r="W143" s="176">
        <v>52</v>
      </c>
      <c r="X143" s="176">
        <v>31</v>
      </c>
      <c r="Y143" s="176">
        <v>2.3985240000000001</v>
      </c>
      <c r="Z143" s="176"/>
      <c r="AA143" s="176"/>
      <c r="AB143" s="176"/>
      <c r="AC143" s="176"/>
      <c r="AD143" s="210">
        <v>74.354244000000008</v>
      </c>
    </row>
    <row r="144" spans="1:30" ht="18.75" x14ac:dyDescent="0.2">
      <c r="A144" s="463"/>
      <c r="B144" s="166" t="s">
        <v>19</v>
      </c>
      <c r="C144" s="192">
        <f t="shared" si="39"/>
        <v>0</v>
      </c>
      <c r="D144" s="193">
        <v>0</v>
      </c>
      <c r="E144" s="192">
        <f t="shared" si="40"/>
        <v>33</v>
      </c>
      <c r="F144" s="192">
        <v>33</v>
      </c>
      <c r="G144" s="192">
        <f t="shared" si="41"/>
        <v>4</v>
      </c>
      <c r="H144" s="192">
        <v>4</v>
      </c>
      <c r="I144" s="169">
        <v>0</v>
      </c>
      <c r="J144" s="204"/>
      <c r="K144" s="204">
        <v>0</v>
      </c>
      <c r="L144" s="204"/>
      <c r="M144" s="204"/>
      <c r="N144" s="204"/>
      <c r="O144" s="204"/>
      <c r="P144" s="205">
        <v>0</v>
      </c>
      <c r="Q144" s="206">
        <v>4</v>
      </c>
      <c r="R144" s="208">
        <v>4</v>
      </c>
      <c r="S144" s="172">
        <v>21.756</v>
      </c>
      <c r="T144" s="208"/>
      <c r="U144" s="208"/>
      <c r="V144" s="209">
        <v>87.024000000000001</v>
      </c>
      <c r="W144" s="176">
        <v>36</v>
      </c>
      <c r="X144" s="176">
        <v>33</v>
      </c>
      <c r="Y144" s="202">
        <v>2.8856519999999999</v>
      </c>
      <c r="Z144" s="176"/>
      <c r="AA144" s="176"/>
      <c r="AB144" s="176"/>
      <c r="AC144" s="176"/>
      <c r="AD144" s="210">
        <v>95.22651599999999</v>
      </c>
    </row>
    <row r="145" spans="1:30" ht="18.75" x14ac:dyDescent="0.2">
      <c r="A145" s="463"/>
      <c r="B145" s="166" t="s">
        <v>20</v>
      </c>
      <c r="C145" s="192">
        <f t="shared" si="39"/>
        <v>0</v>
      </c>
      <c r="D145" s="193">
        <v>0</v>
      </c>
      <c r="E145" s="192">
        <f t="shared" si="40"/>
        <v>32</v>
      </c>
      <c r="F145" s="192">
        <v>32</v>
      </c>
      <c r="G145" s="192">
        <f t="shared" si="41"/>
        <v>4</v>
      </c>
      <c r="H145" s="192">
        <v>4</v>
      </c>
      <c r="I145" s="169">
        <v>0</v>
      </c>
      <c r="J145" s="204"/>
      <c r="K145" s="204">
        <v>0</v>
      </c>
      <c r="L145" s="204"/>
      <c r="M145" s="204"/>
      <c r="N145" s="204"/>
      <c r="O145" s="204"/>
      <c r="P145" s="205">
        <v>0</v>
      </c>
      <c r="Q145" s="206">
        <v>4</v>
      </c>
      <c r="R145" s="206">
        <v>4</v>
      </c>
      <c r="S145" s="172">
        <v>21.756</v>
      </c>
      <c r="T145" s="208"/>
      <c r="U145" s="208"/>
      <c r="V145" s="209">
        <v>87.024000000000001</v>
      </c>
      <c r="W145" s="176">
        <v>46</v>
      </c>
      <c r="X145" s="176">
        <v>32</v>
      </c>
      <c r="Y145" s="176">
        <v>2.7862559999999998</v>
      </c>
      <c r="Z145" s="176"/>
      <c r="AA145" s="176"/>
      <c r="AB145" s="176"/>
      <c r="AC145" s="176"/>
      <c r="AD145" s="210">
        <v>89.160191999999995</v>
      </c>
    </row>
    <row r="146" spans="1:30" ht="18.75" x14ac:dyDescent="0.2">
      <c r="A146" s="463"/>
      <c r="B146" s="166" t="s">
        <v>21</v>
      </c>
      <c r="C146" s="192">
        <f t="shared" si="39"/>
        <v>0</v>
      </c>
      <c r="D146" s="193">
        <v>0</v>
      </c>
      <c r="E146" s="192">
        <f t="shared" si="40"/>
        <v>31</v>
      </c>
      <c r="F146" s="192">
        <v>31</v>
      </c>
      <c r="G146" s="192">
        <f t="shared" si="41"/>
        <v>6</v>
      </c>
      <c r="H146" s="192">
        <v>6</v>
      </c>
      <c r="I146" s="169">
        <v>0</v>
      </c>
      <c r="J146" s="204"/>
      <c r="K146" s="204">
        <v>0</v>
      </c>
      <c r="L146" s="204"/>
      <c r="M146" s="204"/>
      <c r="N146" s="204"/>
      <c r="O146" s="204"/>
      <c r="P146" s="205">
        <v>0</v>
      </c>
      <c r="Q146" s="206">
        <v>6</v>
      </c>
      <c r="R146" s="206">
        <v>6</v>
      </c>
      <c r="S146" s="172">
        <v>21.754999999999999</v>
      </c>
      <c r="T146" s="208"/>
      <c r="U146" s="208"/>
      <c r="V146" s="209">
        <v>130.53</v>
      </c>
      <c r="W146" s="176">
        <v>135</v>
      </c>
      <c r="X146" s="176">
        <v>31</v>
      </c>
      <c r="Y146" s="202">
        <v>2.5651199999999998</v>
      </c>
      <c r="Z146" s="176"/>
      <c r="AA146" s="176"/>
      <c r="AB146" s="176"/>
      <c r="AC146" s="176"/>
      <c r="AD146" s="210">
        <v>79.518720000000002</v>
      </c>
    </row>
    <row r="147" spans="1:30" ht="18.75" x14ac:dyDescent="0.2">
      <c r="A147" s="463"/>
      <c r="B147" s="166" t="s">
        <v>22</v>
      </c>
      <c r="C147" s="192">
        <f t="shared" si="39"/>
        <v>0</v>
      </c>
      <c r="D147" s="193">
        <v>12.122490810999999</v>
      </c>
      <c r="E147" s="192">
        <f t="shared" si="40"/>
        <v>44</v>
      </c>
      <c r="F147" s="192">
        <v>108</v>
      </c>
      <c r="G147" s="192">
        <f t="shared" si="41"/>
        <v>5</v>
      </c>
      <c r="H147" s="192">
        <v>7</v>
      </c>
      <c r="I147" s="169">
        <v>12.122490810999999</v>
      </c>
      <c r="J147" s="169"/>
      <c r="K147" s="204">
        <v>1456.9159999999999</v>
      </c>
      <c r="L147" s="204"/>
      <c r="M147" s="204"/>
      <c r="N147" s="204"/>
      <c r="O147" s="204"/>
      <c r="P147" s="205">
        <v>0</v>
      </c>
      <c r="Q147" s="206">
        <v>7</v>
      </c>
      <c r="R147" s="206">
        <v>5</v>
      </c>
      <c r="S147" s="172">
        <v>21.754999999999999</v>
      </c>
      <c r="T147" s="208"/>
      <c r="U147" s="208"/>
      <c r="V147" s="209">
        <v>108.77499999999999</v>
      </c>
      <c r="W147" s="176">
        <v>108</v>
      </c>
      <c r="X147" s="176">
        <v>44</v>
      </c>
      <c r="Y147" s="202">
        <v>2.5474320000000001</v>
      </c>
      <c r="Z147" s="176"/>
      <c r="AA147" s="176"/>
      <c r="AB147" s="176"/>
      <c r="AC147" s="176"/>
      <c r="AD147" s="210">
        <v>112.08700800000001</v>
      </c>
    </row>
    <row r="148" spans="1:30" ht="18.75" x14ac:dyDescent="0.2">
      <c r="A148" s="463"/>
      <c r="B148" s="178" t="s">
        <v>23</v>
      </c>
      <c r="C148" s="192">
        <f t="shared" si="39"/>
        <v>6.1430020000000001</v>
      </c>
      <c r="D148" s="193">
        <v>16.2536077275</v>
      </c>
      <c r="E148" s="192">
        <f t="shared" si="40"/>
        <v>179</v>
      </c>
      <c r="F148" s="192">
        <v>395</v>
      </c>
      <c r="G148" s="192">
        <f t="shared" si="41"/>
        <v>3</v>
      </c>
      <c r="H148" s="192">
        <v>8</v>
      </c>
      <c r="I148" s="169">
        <v>16.2536077275</v>
      </c>
      <c r="J148" s="169">
        <v>6.1430020000000001</v>
      </c>
      <c r="K148" s="204">
        <v>1400.88</v>
      </c>
      <c r="L148" s="204"/>
      <c r="M148" s="204"/>
      <c r="N148" s="204"/>
      <c r="O148" s="204"/>
      <c r="P148" s="205">
        <v>8605.60864176</v>
      </c>
      <c r="Q148" s="206">
        <v>8</v>
      </c>
      <c r="R148" s="206">
        <v>3</v>
      </c>
      <c r="S148" s="172">
        <v>21.754999999999999</v>
      </c>
      <c r="T148" s="208"/>
      <c r="U148" s="208"/>
      <c r="V148" s="209">
        <v>65.265000000000001</v>
      </c>
      <c r="W148" s="176">
        <v>395</v>
      </c>
      <c r="X148" s="176">
        <v>179</v>
      </c>
      <c r="Y148" s="202">
        <v>2.2670159999999999</v>
      </c>
      <c r="Z148" s="176"/>
      <c r="AA148" s="176"/>
      <c r="AB148" s="176"/>
      <c r="AC148" s="176"/>
      <c r="AD148" s="210">
        <v>405.79586399999999</v>
      </c>
    </row>
    <row r="149" spans="1:30" ht="19.5" thickBot="1" x14ac:dyDescent="0.25">
      <c r="A149" s="463"/>
      <c r="B149" s="178" t="s">
        <v>24</v>
      </c>
      <c r="C149" s="231">
        <f t="shared" si="39"/>
        <v>12.806099</v>
      </c>
      <c r="D149" s="193">
        <v>19.486101422280001</v>
      </c>
      <c r="E149" s="192">
        <f t="shared" si="40"/>
        <v>252</v>
      </c>
      <c r="F149" s="192">
        <v>369</v>
      </c>
      <c r="G149" s="231">
        <f t="shared" si="41"/>
        <v>5</v>
      </c>
      <c r="H149" s="192">
        <v>8</v>
      </c>
      <c r="I149" s="169">
        <v>19.486101422280001</v>
      </c>
      <c r="J149" s="169">
        <v>12.806099</v>
      </c>
      <c r="K149" s="204">
        <v>1400.88</v>
      </c>
      <c r="L149" s="204"/>
      <c r="M149" s="204"/>
      <c r="N149" s="204"/>
      <c r="O149" s="204"/>
      <c r="P149" s="205">
        <v>17939.807967119999</v>
      </c>
      <c r="Q149" s="206">
        <v>8</v>
      </c>
      <c r="R149" s="206">
        <v>5</v>
      </c>
      <c r="S149" s="172">
        <v>21.754999999999999</v>
      </c>
      <c r="T149" s="208"/>
      <c r="U149" s="208"/>
      <c r="V149" s="209">
        <v>108.77499999999999</v>
      </c>
      <c r="W149" s="176">
        <v>369</v>
      </c>
      <c r="X149" s="176">
        <v>252</v>
      </c>
      <c r="Y149" s="202">
        <v>2.1567120000000002</v>
      </c>
      <c r="Z149" s="176"/>
      <c r="AA149" s="176"/>
      <c r="AB149" s="176"/>
      <c r="AC149" s="176"/>
      <c r="AD149" s="210">
        <v>543.49142400000005</v>
      </c>
    </row>
    <row r="150" spans="1:30" ht="19.5" thickBot="1" x14ac:dyDescent="0.25">
      <c r="A150" s="464"/>
      <c r="B150" s="179" t="s">
        <v>25</v>
      </c>
      <c r="C150" s="180">
        <f t="shared" ref="C150:J150" si="42">SUM(C138:C149)</f>
        <v>63.623802999999995</v>
      </c>
      <c r="D150" s="181">
        <f t="shared" si="42"/>
        <v>92.53690196078</v>
      </c>
      <c r="E150" s="180">
        <f t="shared" si="42"/>
        <v>1408</v>
      </c>
      <c r="F150" s="180">
        <f t="shared" si="42"/>
        <v>1805</v>
      </c>
      <c r="G150" s="180">
        <f t="shared" si="42"/>
        <v>58</v>
      </c>
      <c r="H150" s="182">
        <f t="shared" si="42"/>
        <v>68</v>
      </c>
      <c r="I150" s="183">
        <f t="shared" si="42"/>
        <v>106.96219996078</v>
      </c>
      <c r="J150" s="242">
        <f t="shared" si="42"/>
        <v>63.623802999999995</v>
      </c>
      <c r="K150" s="242"/>
      <c r="L150" s="242">
        <v>0</v>
      </c>
      <c r="M150" s="242">
        <v>0</v>
      </c>
      <c r="N150" s="242">
        <v>0</v>
      </c>
      <c r="O150" s="242">
        <v>0</v>
      </c>
      <c r="P150" s="243">
        <v>73544.624069979996</v>
      </c>
      <c r="Q150" s="186">
        <f>SUM(Q138:Q149)</f>
        <v>63</v>
      </c>
      <c r="R150" s="186">
        <f>SUM(R138:R149)</f>
        <v>58</v>
      </c>
      <c r="S150" s="186"/>
      <c r="T150" s="186">
        <v>0</v>
      </c>
      <c r="U150" s="186">
        <v>0</v>
      </c>
      <c r="V150" s="187">
        <v>309.84000000000003</v>
      </c>
      <c r="W150" s="188">
        <f>SUM(W138:W149)</f>
        <v>2187</v>
      </c>
      <c r="X150" s="189">
        <f>SUM(X138:X149)</f>
        <v>1408</v>
      </c>
      <c r="Y150" s="189"/>
      <c r="Z150" s="189">
        <v>0</v>
      </c>
      <c r="AA150" s="189">
        <v>0</v>
      </c>
      <c r="AB150" s="189">
        <v>0</v>
      </c>
      <c r="AC150" s="189">
        <v>0</v>
      </c>
      <c r="AD150" s="190">
        <v>2333.5787759999998</v>
      </c>
    </row>
    <row r="151" spans="1:30" ht="18.75" x14ac:dyDescent="0.2">
      <c r="A151" s="463" t="s">
        <v>34</v>
      </c>
      <c r="B151" s="191" t="s">
        <v>12</v>
      </c>
      <c r="C151" s="192">
        <f>J151</f>
        <v>4.5331999999999999</v>
      </c>
      <c r="D151" s="193">
        <v>4.5331999999999999</v>
      </c>
      <c r="E151" s="192">
        <f>X151</f>
        <v>198</v>
      </c>
      <c r="F151" s="192">
        <v>198</v>
      </c>
      <c r="G151" s="192">
        <f>R151+T151</f>
        <v>0</v>
      </c>
      <c r="H151" s="192">
        <v>1</v>
      </c>
      <c r="I151" s="194">
        <v>4</v>
      </c>
      <c r="J151" s="244">
        <v>4.5331999999999999</v>
      </c>
      <c r="K151" s="195">
        <v>1822.3920000000001</v>
      </c>
      <c r="L151" s="195"/>
      <c r="M151" s="195"/>
      <c r="N151" s="195"/>
      <c r="O151" s="195"/>
      <c r="P151" s="196">
        <v>8261.2674143999993</v>
      </c>
      <c r="Q151" s="197">
        <v>2</v>
      </c>
      <c r="R151" s="199"/>
      <c r="S151" s="199">
        <v>15.492000000000001</v>
      </c>
      <c r="T151" s="233"/>
      <c r="U151" s="199"/>
      <c r="V151" s="200">
        <v>0</v>
      </c>
      <c r="W151" s="201">
        <v>160</v>
      </c>
      <c r="X151" s="202">
        <v>198</v>
      </c>
      <c r="Y151" s="202">
        <v>2.3590800000000001</v>
      </c>
      <c r="Z151" s="202"/>
      <c r="AA151" s="202"/>
      <c r="AB151" s="202"/>
      <c r="AC151" s="202"/>
      <c r="AD151" s="203">
        <v>467.09784000000002</v>
      </c>
    </row>
    <row r="152" spans="1:30" ht="18.75" x14ac:dyDescent="0.2">
      <c r="A152" s="463"/>
      <c r="B152" s="166" t="s">
        <v>14</v>
      </c>
      <c r="C152" s="192">
        <f t="shared" ref="C152:C162" si="43">J152</f>
        <v>3.8826000000000001</v>
      </c>
      <c r="D152" s="193">
        <v>3.8826000000000001</v>
      </c>
      <c r="E152" s="192">
        <f t="shared" ref="E152:E162" si="44">X152</f>
        <v>189</v>
      </c>
      <c r="F152" s="192">
        <v>189</v>
      </c>
      <c r="G152" s="192">
        <f t="shared" ref="G152:G162" si="45">R152+T152</f>
        <v>0</v>
      </c>
      <c r="H152" s="192">
        <v>2</v>
      </c>
      <c r="I152" s="169">
        <v>4.8</v>
      </c>
      <c r="J152" s="204">
        <v>3.8826000000000001</v>
      </c>
      <c r="K152" s="204">
        <v>1822.3920000000001</v>
      </c>
      <c r="L152" s="204"/>
      <c r="M152" s="204"/>
      <c r="N152" s="204"/>
      <c r="O152" s="204"/>
      <c r="P152" s="205">
        <v>7075.6191792</v>
      </c>
      <c r="Q152" s="206">
        <v>2</v>
      </c>
      <c r="R152" s="208"/>
      <c r="S152" s="172">
        <v>15.492000000000001</v>
      </c>
      <c r="T152" s="208"/>
      <c r="U152" s="208"/>
      <c r="V152" s="209">
        <v>0</v>
      </c>
      <c r="W152" s="174">
        <v>165</v>
      </c>
      <c r="X152" s="176">
        <v>189</v>
      </c>
      <c r="Y152" s="202">
        <v>2.3794439999999999</v>
      </c>
      <c r="Z152" s="176"/>
      <c r="AA152" s="176"/>
      <c r="AB152" s="176"/>
      <c r="AC152" s="176"/>
      <c r="AD152" s="210">
        <v>449.71491599999996</v>
      </c>
    </row>
    <row r="153" spans="1:30" ht="18.75" x14ac:dyDescent="0.2">
      <c r="A153" s="463"/>
      <c r="B153" s="166" t="s">
        <v>15</v>
      </c>
      <c r="C153" s="192">
        <f t="shared" si="43"/>
        <v>3.6760999999999999</v>
      </c>
      <c r="D153" s="193">
        <v>3.6760999999999999</v>
      </c>
      <c r="E153" s="192">
        <f t="shared" si="44"/>
        <v>149</v>
      </c>
      <c r="F153" s="192">
        <v>149</v>
      </c>
      <c r="G153" s="192">
        <f t="shared" si="45"/>
        <v>9</v>
      </c>
      <c r="H153" s="192">
        <v>9</v>
      </c>
      <c r="I153" s="169">
        <v>4</v>
      </c>
      <c r="J153" s="204">
        <v>3.6760999999999999</v>
      </c>
      <c r="K153" s="204">
        <v>1822.3920000000001</v>
      </c>
      <c r="L153" s="204"/>
      <c r="M153" s="204"/>
      <c r="N153" s="204"/>
      <c r="O153" s="204"/>
      <c r="P153" s="205">
        <v>6699.2952311999998</v>
      </c>
      <c r="Q153" s="206">
        <v>2</v>
      </c>
      <c r="R153" s="208">
        <v>9</v>
      </c>
      <c r="S153" s="172">
        <v>21.756</v>
      </c>
      <c r="T153" s="208"/>
      <c r="U153" s="208"/>
      <c r="V153" s="209">
        <v>195.804</v>
      </c>
      <c r="W153" s="174">
        <v>110</v>
      </c>
      <c r="X153" s="176">
        <v>149</v>
      </c>
      <c r="Y153" s="176">
        <v>2.3846400000000001</v>
      </c>
      <c r="Z153" s="176"/>
      <c r="AA153" s="176"/>
      <c r="AB153" s="176"/>
      <c r="AC153" s="176"/>
      <c r="AD153" s="210">
        <v>355.31136000000004</v>
      </c>
    </row>
    <row r="154" spans="1:30" ht="18.75" x14ac:dyDescent="0.2">
      <c r="A154" s="463"/>
      <c r="B154" s="166" t="s">
        <v>16</v>
      </c>
      <c r="C154" s="192">
        <f t="shared" si="43"/>
        <v>0.2356</v>
      </c>
      <c r="D154" s="193">
        <v>0.2356</v>
      </c>
      <c r="E154" s="192">
        <f t="shared" si="44"/>
        <v>125</v>
      </c>
      <c r="F154" s="192">
        <v>125</v>
      </c>
      <c r="G154" s="192">
        <f t="shared" si="45"/>
        <v>0</v>
      </c>
      <c r="H154" s="192">
        <v>0</v>
      </c>
      <c r="I154" s="169">
        <v>0.3</v>
      </c>
      <c r="J154" s="204">
        <v>0.2356</v>
      </c>
      <c r="K154" s="204">
        <v>1822.3920000000001</v>
      </c>
      <c r="L154" s="204"/>
      <c r="M154" s="204"/>
      <c r="N154" s="204"/>
      <c r="O154" s="204"/>
      <c r="P154" s="205">
        <v>429.35555520000003</v>
      </c>
      <c r="Q154" s="206">
        <v>3</v>
      </c>
      <c r="R154" s="208"/>
      <c r="S154" s="172">
        <v>15.492000000000001</v>
      </c>
      <c r="T154" s="208"/>
      <c r="U154" s="208"/>
      <c r="V154" s="209">
        <v>0</v>
      </c>
      <c r="W154" s="174">
        <v>109</v>
      </c>
      <c r="X154" s="176">
        <v>125</v>
      </c>
      <c r="Y154" s="176">
        <v>2.3676240000000002</v>
      </c>
      <c r="Z154" s="176"/>
      <c r="AA154" s="176"/>
      <c r="AB154" s="176"/>
      <c r="AC154" s="176"/>
      <c r="AD154" s="210">
        <v>295.95300000000003</v>
      </c>
    </row>
    <row r="155" spans="1:30" ht="18.75" x14ac:dyDescent="0.2">
      <c r="A155" s="463"/>
      <c r="B155" s="166" t="s">
        <v>17</v>
      </c>
      <c r="C155" s="192">
        <f t="shared" si="43"/>
        <v>0</v>
      </c>
      <c r="D155" s="193">
        <v>0</v>
      </c>
      <c r="E155" s="192">
        <f t="shared" si="44"/>
        <v>109</v>
      </c>
      <c r="F155" s="192">
        <v>109</v>
      </c>
      <c r="G155" s="192">
        <f t="shared" si="45"/>
        <v>0</v>
      </c>
      <c r="H155" s="192">
        <v>0</v>
      </c>
      <c r="I155" s="169">
        <v>0</v>
      </c>
      <c r="J155" s="204"/>
      <c r="K155" s="204">
        <v>0</v>
      </c>
      <c r="L155" s="204"/>
      <c r="M155" s="204"/>
      <c r="N155" s="204"/>
      <c r="O155" s="204"/>
      <c r="P155" s="205">
        <v>0</v>
      </c>
      <c r="Q155" s="206">
        <v>2</v>
      </c>
      <c r="R155" s="208"/>
      <c r="S155" s="172">
        <v>15.492000000000001</v>
      </c>
      <c r="T155" s="208"/>
      <c r="U155" s="208"/>
      <c r="V155" s="209">
        <v>0</v>
      </c>
      <c r="W155" s="174">
        <v>70</v>
      </c>
      <c r="X155" s="176">
        <v>109</v>
      </c>
      <c r="Y155" s="176">
        <v>2.3654765000000002</v>
      </c>
      <c r="Z155" s="176"/>
      <c r="AA155" s="176"/>
      <c r="AB155" s="176"/>
      <c r="AC155" s="176"/>
      <c r="AD155" s="210">
        <v>257.83693850000003</v>
      </c>
    </row>
    <row r="156" spans="1:30" ht="18.75" x14ac:dyDescent="0.2">
      <c r="A156" s="463"/>
      <c r="B156" s="166" t="s">
        <v>18</v>
      </c>
      <c r="C156" s="192">
        <f t="shared" si="43"/>
        <v>0</v>
      </c>
      <c r="D156" s="193">
        <v>0</v>
      </c>
      <c r="E156" s="192">
        <f t="shared" si="44"/>
        <v>160</v>
      </c>
      <c r="F156" s="192">
        <v>160</v>
      </c>
      <c r="G156" s="192">
        <f t="shared" si="45"/>
        <v>0</v>
      </c>
      <c r="H156" s="192">
        <v>4</v>
      </c>
      <c r="I156" s="169">
        <v>0</v>
      </c>
      <c r="J156" s="204"/>
      <c r="K156" s="204">
        <v>0</v>
      </c>
      <c r="L156" s="204"/>
      <c r="M156" s="204"/>
      <c r="N156" s="204"/>
      <c r="O156" s="204"/>
      <c r="P156" s="205">
        <v>0</v>
      </c>
      <c r="Q156" s="206">
        <v>4</v>
      </c>
      <c r="R156" s="208"/>
      <c r="S156" s="172">
        <v>15.492000000000001</v>
      </c>
      <c r="T156" s="208"/>
      <c r="U156" s="208"/>
      <c r="V156" s="209">
        <v>0</v>
      </c>
      <c r="W156" s="174">
        <v>102</v>
      </c>
      <c r="X156" s="176">
        <v>160</v>
      </c>
      <c r="Y156" s="176">
        <v>2.3985240000000001</v>
      </c>
      <c r="Z156" s="176"/>
      <c r="AA156" s="176"/>
      <c r="AB156" s="176"/>
      <c r="AC156" s="176"/>
      <c r="AD156" s="210">
        <v>383.76384000000002</v>
      </c>
    </row>
    <row r="157" spans="1:30" ht="18.75" x14ac:dyDescent="0.2">
      <c r="A157" s="463"/>
      <c r="B157" s="166" t="s">
        <v>19</v>
      </c>
      <c r="C157" s="192">
        <f t="shared" si="43"/>
        <v>0</v>
      </c>
      <c r="D157" s="193">
        <v>0</v>
      </c>
      <c r="E157" s="192">
        <f t="shared" si="44"/>
        <v>134</v>
      </c>
      <c r="F157" s="192">
        <v>134</v>
      </c>
      <c r="G157" s="192">
        <f t="shared" si="45"/>
        <v>6</v>
      </c>
      <c r="H157" s="192">
        <v>6</v>
      </c>
      <c r="I157" s="169">
        <v>0</v>
      </c>
      <c r="J157" s="204"/>
      <c r="K157" s="204">
        <v>0</v>
      </c>
      <c r="L157" s="204"/>
      <c r="M157" s="204"/>
      <c r="N157" s="204"/>
      <c r="O157" s="204"/>
      <c r="P157" s="205">
        <v>0</v>
      </c>
      <c r="Q157" s="206">
        <v>2</v>
      </c>
      <c r="R157" s="208">
        <v>6</v>
      </c>
      <c r="S157" s="172">
        <v>21.756</v>
      </c>
      <c r="T157" s="208"/>
      <c r="U157" s="208"/>
      <c r="V157" s="209">
        <v>130.536</v>
      </c>
      <c r="W157" s="174">
        <v>80</v>
      </c>
      <c r="X157" s="176">
        <v>134</v>
      </c>
      <c r="Y157" s="202">
        <v>2.8856519999999999</v>
      </c>
      <c r="Z157" s="176"/>
      <c r="AA157" s="176"/>
      <c r="AB157" s="176"/>
      <c r="AC157" s="176"/>
      <c r="AD157" s="210">
        <v>386.677368</v>
      </c>
    </row>
    <row r="158" spans="1:30" ht="18.75" x14ac:dyDescent="0.2">
      <c r="A158" s="463"/>
      <c r="B158" s="166" t="s">
        <v>20</v>
      </c>
      <c r="C158" s="192">
        <f t="shared" si="43"/>
        <v>0</v>
      </c>
      <c r="D158" s="193">
        <v>0</v>
      </c>
      <c r="E158" s="192">
        <f t="shared" si="44"/>
        <v>130</v>
      </c>
      <c r="F158" s="192">
        <v>130</v>
      </c>
      <c r="G158" s="192">
        <f t="shared" si="45"/>
        <v>0</v>
      </c>
      <c r="H158" s="192">
        <v>1</v>
      </c>
      <c r="I158" s="169">
        <v>0</v>
      </c>
      <c r="J158" s="204"/>
      <c r="K158" s="204">
        <v>0</v>
      </c>
      <c r="L158" s="204"/>
      <c r="M158" s="204"/>
      <c r="N158" s="204"/>
      <c r="O158" s="204"/>
      <c r="P158" s="205">
        <v>0</v>
      </c>
      <c r="Q158" s="206">
        <v>1</v>
      </c>
      <c r="R158" s="206"/>
      <c r="S158" s="172">
        <v>16.716000000000001</v>
      </c>
      <c r="T158" s="208"/>
      <c r="U158" s="208"/>
      <c r="V158" s="209">
        <v>0</v>
      </c>
      <c r="W158" s="174">
        <v>80</v>
      </c>
      <c r="X158" s="176">
        <v>130</v>
      </c>
      <c r="Y158" s="176">
        <v>2.7862559999999998</v>
      </c>
      <c r="Z158" s="176"/>
      <c r="AA158" s="176"/>
      <c r="AB158" s="176"/>
      <c r="AC158" s="176"/>
      <c r="AD158" s="210">
        <v>362.21328</v>
      </c>
    </row>
    <row r="159" spans="1:30" ht="18.75" x14ac:dyDescent="0.2">
      <c r="A159" s="463"/>
      <c r="B159" s="166" t="s">
        <v>21</v>
      </c>
      <c r="C159" s="192">
        <f t="shared" si="43"/>
        <v>0</v>
      </c>
      <c r="D159" s="193">
        <v>0</v>
      </c>
      <c r="E159" s="192">
        <f t="shared" si="44"/>
        <v>141</v>
      </c>
      <c r="F159" s="192">
        <v>141</v>
      </c>
      <c r="G159" s="192">
        <f t="shared" si="45"/>
        <v>0</v>
      </c>
      <c r="H159" s="192">
        <v>1</v>
      </c>
      <c r="I159" s="169">
        <v>0</v>
      </c>
      <c r="J159" s="204"/>
      <c r="K159" s="204">
        <v>0</v>
      </c>
      <c r="L159" s="204"/>
      <c r="M159" s="204"/>
      <c r="N159" s="204"/>
      <c r="O159" s="204"/>
      <c r="P159" s="205">
        <v>0</v>
      </c>
      <c r="Q159" s="206">
        <v>1</v>
      </c>
      <c r="R159" s="206"/>
      <c r="S159" s="172">
        <v>16.716000000000001</v>
      </c>
      <c r="T159" s="208"/>
      <c r="U159" s="208"/>
      <c r="V159" s="209">
        <v>0</v>
      </c>
      <c r="W159" s="174">
        <v>25</v>
      </c>
      <c r="X159" s="174">
        <v>141</v>
      </c>
      <c r="Y159" s="176">
        <v>2.5651199999999998</v>
      </c>
      <c r="Z159" s="176"/>
      <c r="AA159" s="176"/>
      <c r="AB159" s="176"/>
      <c r="AC159" s="176"/>
      <c r="AD159" s="210">
        <v>361.68191999999999</v>
      </c>
    </row>
    <row r="160" spans="1:30" ht="18.75" x14ac:dyDescent="0.2">
      <c r="A160" s="463"/>
      <c r="B160" s="166" t="s">
        <v>22</v>
      </c>
      <c r="C160" s="192">
        <f t="shared" si="43"/>
        <v>0.60909999999999997</v>
      </c>
      <c r="D160" s="193">
        <v>1.1000000000000001</v>
      </c>
      <c r="E160" s="192">
        <f t="shared" si="44"/>
        <v>193</v>
      </c>
      <c r="F160" s="192">
        <v>123</v>
      </c>
      <c r="G160" s="192">
        <f t="shared" si="45"/>
        <v>1</v>
      </c>
      <c r="H160" s="192">
        <v>1</v>
      </c>
      <c r="I160" s="169">
        <v>1.1000000000000001</v>
      </c>
      <c r="J160" s="169">
        <v>0.60909999999999997</v>
      </c>
      <c r="K160" s="230">
        <v>1822.3920000000001</v>
      </c>
      <c r="L160" s="204"/>
      <c r="M160" s="204"/>
      <c r="N160" s="204"/>
      <c r="O160" s="204"/>
      <c r="P160" s="205">
        <v>1110.0189671999999</v>
      </c>
      <c r="Q160" s="206">
        <v>2</v>
      </c>
      <c r="R160" s="206">
        <v>1</v>
      </c>
      <c r="S160" s="172">
        <v>21.75</v>
      </c>
      <c r="T160" s="208"/>
      <c r="U160" s="208"/>
      <c r="V160" s="209">
        <v>21.75</v>
      </c>
      <c r="W160" s="174">
        <v>123</v>
      </c>
      <c r="X160" s="174">
        <v>193</v>
      </c>
      <c r="Y160" s="202">
        <v>2.5474399999999999</v>
      </c>
      <c r="Z160" s="176"/>
      <c r="AA160" s="176"/>
      <c r="AB160" s="176"/>
      <c r="AC160" s="176"/>
      <c r="AD160" s="210">
        <v>491.65591999999998</v>
      </c>
    </row>
    <row r="161" spans="1:30" ht="18.75" x14ac:dyDescent="0.2">
      <c r="A161" s="463"/>
      <c r="B161" s="178" t="s">
        <v>23</v>
      </c>
      <c r="C161" s="192">
        <f t="shared" si="43"/>
        <v>3.0106000000000002</v>
      </c>
      <c r="D161" s="193">
        <v>3.7936999999999999</v>
      </c>
      <c r="E161" s="192">
        <f t="shared" si="44"/>
        <v>254</v>
      </c>
      <c r="F161" s="192">
        <v>200</v>
      </c>
      <c r="G161" s="192">
        <f t="shared" si="45"/>
        <v>0</v>
      </c>
      <c r="H161" s="192">
        <v>2</v>
      </c>
      <c r="I161" s="169">
        <v>3.7936999999999999</v>
      </c>
      <c r="J161" s="169">
        <v>3.0106000000000002</v>
      </c>
      <c r="K161" s="204">
        <v>1822.393</v>
      </c>
      <c r="L161" s="204"/>
      <c r="M161" s="204"/>
      <c r="N161" s="204"/>
      <c r="O161" s="204"/>
      <c r="P161" s="205">
        <v>5486.4963658000006</v>
      </c>
      <c r="Q161" s="206">
        <v>2</v>
      </c>
      <c r="R161" s="206"/>
      <c r="S161" s="172">
        <v>19.596</v>
      </c>
      <c r="T161" s="208"/>
      <c r="U161" s="208"/>
      <c r="V161" s="209">
        <v>0</v>
      </c>
      <c r="W161" s="174">
        <v>200</v>
      </c>
      <c r="X161" s="174">
        <v>254</v>
      </c>
      <c r="Y161" s="202">
        <v>2.2670159999999999</v>
      </c>
      <c r="Z161" s="176"/>
      <c r="AA161" s="176"/>
      <c r="AB161" s="176"/>
      <c r="AC161" s="176"/>
      <c r="AD161" s="210">
        <v>575.82206399999995</v>
      </c>
    </row>
    <row r="162" spans="1:30" ht="19.5" thickBot="1" x14ac:dyDescent="0.25">
      <c r="A162" s="463"/>
      <c r="B162" s="178" t="s">
        <v>24</v>
      </c>
      <c r="C162" s="231">
        <f t="shared" si="43"/>
        <v>3.3517000000000001</v>
      </c>
      <c r="D162" s="193">
        <v>5.3</v>
      </c>
      <c r="E162" s="192">
        <f t="shared" si="44"/>
        <v>368</v>
      </c>
      <c r="F162" s="192">
        <v>200</v>
      </c>
      <c r="G162" s="231">
        <f t="shared" si="45"/>
        <v>0</v>
      </c>
      <c r="H162" s="192">
        <v>2</v>
      </c>
      <c r="I162" s="169">
        <v>5.3</v>
      </c>
      <c r="J162" s="169">
        <v>3.3517000000000001</v>
      </c>
      <c r="K162" s="230">
        <v>1457.9109000000001</v>
      </c>
      <c r="L162" s="204"/>
      <c r="M162" s="204"/>
      <c r="N162" s="204"/>
      <c r="O162" s="204"/>
      <c r="P162" s="205">
        <v>4886.4799635300005</v>
      </c>
      <c r="Q162" s="206">
        <v>2</v>
      </c>
      <c r="R162" s="206"/>
      <c r="S162" s="172">
        <v>21.75</v>
      </c>
      <c r="T162" s="208"/>
      <c r="U162" s="208"/>
      <c r="V162" s="209">
        <v>0</v>
      </c>
      <c r="W162" s="174">
        <v>200</v>
      </c>
      <c r="X162" s="174">
        <v>368</v>
      </c>
      <c r="Y162" s="202">
        <v>2.1567120000000002</v>
      </c>
      <c r="Z162" s="176"/>
      <c r="AA162" s="176"/>
      <c r="AB162" s="176"/>
      <c r="AC162" s="176"/>
      <c r="AD162" s="210">
        <v>793.67001600000003</v>
      </c>
    </row>
    <row r="163" spans="1:30" ht="19.5" thickBot="1" x14ac:dyDescent="0.25">
      <c r="A163" s="464"/>
      <c r="B163" s="179" t="s">
        <v>25</v>
      </c>
      <c r="C163" s="180">
        <f t="shared" ref="C163:J163" si="46">SUM(C151:C162)</f>
        <v>19.2989</v>
      </c>
      <c r="D163" s="181">
        <f t="shared" si="46"/>
        <v>22.5212</v>
      </c>
      <c r="E163" s="180">
        <f t="shared" si="46"/>
        <v>2150</v>
      </c>
      <c r="F163" s="180">
        <f t="shared" si="46"/>
        <v>1858</v>
      </c>
      <c r="G163" s="180">
        <f t="shared" si="46"/>
        <v>16</v>
      </c>
      <c r="H163" s="182">
        <f t="shared" si="46"/>
        <v>29</v>
      </c>
      <c r="I163" s="183">
        <f t="shared" si="46"/>
        <v>23.293700000000001</v>
      </c>
      <c r="J163" s="242">
        <f t="shared" si="46"/>
        <v>19.2989</v>
      </c>
      <c r="K163" s="242"/>
      <c r="L163" s="242">
        <v>0</v>
      </c>
      <c r="M163" s="242">
        <v>0</v>
      </c>
      <c r="N163" s="242">
        <v>0</v>
      </c>
      <c r="O163" s="242">
        <v>0</v>
      </c>
      <c r="P163" s="243">
        <v>20662.583794355003</v>
      </c>
      <c r="Q163" s="186">
        <f>SUM(Q151:Q162)</f>
        <v>25</v>
      </c>
      <c r="R163" s="186">
        <f>SUM(R151:R162)</f>
        <v>16</v>
      </c>
      <c r="S163" s="246"/>
      <c r="T163" s="246">
        <v>0</v>
      </c>
      <c r="U163" s="246">
        <v>0</v>
      </c>
      <c r="V163" s="187">
        <v>170.41200000000001</v>
      </c>
      <c r="W163" s="188">
        <f>SUM(W151:W162)</f>
        <v>1424</v>
      </c>
      <c r="X163" s="189">
        <f>SUM(X151:X162)</f>
        <v>2150</v>
      </c>
      <c r="Y163" s="189"/>
      <c r="Z163" s="189">
        <v>0</v>
      </c>
      <c r="AA163" s="189">
        <v>0</v>
      </c>
      <c r="AB163" s="189">
        <v>0</v>
      </c>
      <c r="AC163" s="189">
        <v>0</v>
      </c>
      <c r="AD163" s="190">
        <v>1569.2688479999997</v>
      </c>
    </row>
    <row r="164" spans="1:30" ht="18.75" x14ac:dyDescent="0.2">
      <c r="A164" s="463" t="s">
        <v>35</v>
      </c>
      <c r="B164" s="191" t="s">
        <v>12</v>
      </c>
      <c r="C164" s="192">
        <f>J164</f>
        <v>7.0410000000000004</v>
      </c>
      <c r="D164" s="193">
        <v>7.0410000000000004</v>
      </c>
      <c r="E164" s="192">
        <f>X164</f>
        <v>511</v>
      </c>
      <c r="F164" s="192">
        <v>511</v>
      </c>
      <c r="G164" s="192">
        <f>R164</f>
        <v>21</v>
      </c>
      <c r="H164" s="192">
        <v>21</v>
      </c>
      <c r="I164" s="194">
        <v>7</v>
      </c>
      <c r="J164" s="244">
        <v>7.0410000000000004</v>
      </c>
      <c r="K164" s="195">
        <v>1822.3924999999999</v>
      </c>
      <c r="L164" s="195"/>
      <c r="M164" s="195"/>
      <c r="N164" s="195"/>
      <c r="O164" s="195"/>
      <c r="P164" s="196">
        <v>12831.465592500001</v>
      </c>
      <c r="Q164" s="199">
        <v>4</v>
      </c>
      <c r="R164" s="199">
        <v>21</v>
      </c>
      <c r="S164" s="233">
        <v>19.596</v>
      </c>
      <c r="T164" s="199"/>
      <c r="U164" s="199"/>
      <c r="V164" s="200">
        <v>411.51600000000002</v>
      </c>
      <c r="W164" s="201">
        <v>535</v>
      </c>
      <c r="X164" s="202">
        <v>511</v>
      </c>
      <c r="Y164" s="202">
        <v>2.3590800000000001</v>
      </c>
      <c r="Z164" s="202"/>
      <c r="AA164" s="202"/>
      <c r="AB164" s="202"/>
      <c r="AC164" s="202"/>
      <c r="AD164" s="203">
        <v>1205.4898800000001</v>
      </c>
    </row>
    <row r="165" spans="1:30" ht="18.75" x14ac:dyDescent="0.2">
      <c r="A165" s="463"/>
      <c r="B165" s="166" t="s">
        <v>14</v>
      </c>
      <c r="C165" s="192">
        <f t="shared" ref="C165:C175" si="47">J165</f>
        <v>6.3174000000000001</v>
      </c>
      <c r="D165" s="193">
        <v>6.3174000000000001</v>
      </c>
      <c r="E165" s="192">
        <f t="shared" ref="E165:E175" si="48">X165</f>
        <v>593</v>
      </c>
      <c r="F165" s="192">
        <v>593</v>
      </c>
      <c r="G165" s="192">
        <f t="shared" ref="G165:G175" si="49">R165</f>
        <v>24</v>
      </c>
      <c r="H165" s="192">
        <v>24</v>
      </c>
      <c r="I165" s="169">
        <v>6</v>
      </c>
      <c r="J165" s="204">
        <v>6.3174000000000001</v>
      </c>
      <c r="K165" s="204">
        <v>1822.3920000000001</v>
      </c>
      <c r="L165" s="204"/>
      <c r="M165" s="204"/>
      <c r="N165" s="204"/>
      <c r="O165" s="204"/>
      <c r="P165" s="205">
        <v>11512.779220800001</v>
      </c>
      <c r="Q165" s="208">
        <v>5</v>
      </c>
      <c r="R165" s="208">
        <v>24</v>
      </c>
      <c r="S165" s="172">
        <v>21.035416000000001</v>
      </c>
      <c r="T165" s="208"/>
      <c r="U165" s="208"/>
      <c r="V165" s="209">
        <v>504.84998400000006</v>
      </c>
      <c r="W165" s="174">
        <v>574</v>
      </c>
      <c r="X165" s="176">
        <v>593</v>
      </c>
      <c r="Y165" s="202">
        <v>2.3794439999999999</v>
      </c>
      <c r="Z165" s="176"/>
      <c r="AA165" s="176"/>
      <c r="AB165" s="176"/>
      <c r="AC165" s="176"/>
      <c r="AD165" s="210">
        <v>1411.0102919999999</v>
      </c>
    </row>
    <row r="166" spans="1:30" ht="18.75" x14ac:dyDescent="0.2">
      <c r="A166" s="463"/>
      <c r="B166" s="166" t="s">
        <v>15</v>
      </c>
      <c r="C166" s="192">
        <f t="shared" si="47"/>
        <v>5.3365999999999998</v>
      </c>
      <c r="D166" s="193">
        <v>5.3365999999999998</v>
      </c>
      <c r="E166" s="192">
        <f t="shared" si="48"/>
        <v>570</v>
      </c>
      <c r="F166" s="192">
        <v>570</v>
      </c>
      <c r="G166" s="192">
        <f t="shared" si="49"/>
        <v>5</v>
      </c>
      <c r="H166" s="192">
        <v>5</v>
      </c>
      <c r="I166" s="169">
        <v>6</v>
      </c>
      <c r="J166" s="204">
        <v>5.3365999999999998</v>
      </c>
      <c r="K166" s="204">
        <v>1822.3920000000001</v>
      </c>
      <c r="L166" s="204"/>
      <c r="M166" s="204"/>
      <c r="N166" s="204"/>
      <c r="O166" s="204"/>
      <c r="P166" s="205">
        <v>9725.3771472000008</v>
      </c>
      <c r="Q166" s="208">
        <v>5</v>
      </c>
      <c r="R166" s="208">
        <v>5</v>
      </c>
      <c r="S166" s="172">
        <v>21.756</v>
      </c>
      <c r="T166" s="208"/>
      <c r="U166" s="208"/>
      <c r="V166" s="209">
        <v>108.78</v>
      </c>
      <c r="W166" s="174">
        <v>618</v>
      </c>
      <c r="X166" s="176">
        <v>570</v>
      </c>
      <c r="Y166" s="176">
        <v>2.3846400000000001</v>
      </c>
      <c r="Z166" s="176"/>
      <c r="AA166" s="176"/>
      <c r="AB166" s="176"/>
      <c r="AC166" s="176"/>
      <c r="AD166" s="210">
        <v>1359.2447999999999</v>
      </c>
    </row>
    <row r="167" spans="1:30" ht="18.75" x14ac:dyDescent="0.2">
      <c r="A167" s="463"/>
      <c r="B167" s="166" t="s">
        <v>16</v>
      </c>
      <c r="C167" s="192">
        <f t="shared" si="47"/>
        <v>0.98580000000000001</v>
      </c>
      <c r="D167" s="193">
        <v>0.98580000000000001</v>
      </c>
      <c r="E167" s="192">
        <f t="shared" si="48"/>
        <v>425</v>
      </c>
      <c r="F167" s="192">
        <v>425</v>
      </c>
      <c r="G167" s="192">
        <f t="shared" si="49"/>
        <v>4</v>
      </c>
      <c r="H167" s="192">
        <v>4</v>
      </c>
      <c r="I167" s="169">
        <v>0.6</v>
      </c>
      <c r="J167" s="204">
        <v>0.98580000000000001</v>
      </c>
      <c r="K167" s="204">
        <v>1822.4</v>
      </c>
      <c r="L167" s="204"/>
      <c r="M167" s="204"/>
      <c r="N167" s="204"/>
      <c r="O167" s="204"/>
      <c r="P167" s="205">
        <v>1796.5219200000001</v>
      </c>
      <c r="Q167" s="208">
        <v>5</v>
      </c>
      <c r="R167" s="208">
        <v>4</v>
      </c>
      <c r="S167" s="172">
        <v>21.756499999999999</v>
      </c>
      <c r="T167" s="208"/>
      <c r="U167" s="208"/>
      <c r="V167" s="209">
        <v>87.025999999999996</v>
      </c>
      <c r="W167" s="174">
        <v>234</v>
      </c>
      <c r="X167" s="176">
        <v>425</v>
      </c>
      <c r="Y167" s="176">
        <v>2.3676240000000002</v>
      </c>
      <c r="Z167" s="176"/>
      <c r="AA167" s="176"/>
      <c r="AB167" s="176"/>
      <c r="AC167" s="176"/>
      <c r="AD167" s="210">
        <v>1006.2402000000001</v>
      </c>
    </row>
    <row r="168" spans="1:30" ht="18.75" x14ac:dyDescent="0.2">
      <c r="A168" s="463"/>
      <c r="B168" s="166" t="s">
        <v>17</v>
      </c>
      <c r="C168" s="192">
        <f t="shared" si="47"/>
        <v>0</v>
      </c>
      <c r="D168" s="193">
        <v>0</v>
      </c>
      <c r="E168" s="192">
        <f t="shared" si="48"/>
        <v>288</v>
      </c>
      <c r="F168" s="192">
        <v>288</v>
      </c>
      <c r="G168" s="192">
        <f t="shared" si="49"/>
        <v>5</v>
      </c>
      <c r="H168" s="192">
        <v>5</v>
      </c>
      <c r="I168" s="169">
        <v>0</v>
      </c>
      <c r="J168" s="204"/>
      <c r="K168" s="204">
        <v>0</v>
      </c>
      <c r="L168" s="204"/>
      <c r="M168" s="204"/>
      <c r="N168" s="204"/>
      <c r="O168" s="204"/>
      <c r="P168" s="205">
        <v>0</v>
      </c>
      <c r="Q168" s="208">
        <v>5</v>
      </c>
      <c r="R168" s="208">
        <v>5</v>
      </c>
      <c r="S168" s="172">
        <v>21.756499999999999</v>
      </c>
      <c r="T168" s="208"/>
      <c r="U168" s="208"/>
      <c r="V168" s="209">
        <v>108.7825</v>
      </c>
      <c r="W168" s="174">
        <v>397</v>
      </c>
      <c r="X168" s="176">
        <v>288</v>
      </c>
      <c r="Y168" s="176">
        <v>2.3654760000000001</v>
      </c>
      <c r="Z168" s="176"/>
      <c r="AA168" s="176"/>
      <c r="AB168" s="176"/>
      <c r="AC168" s="176"/>
      <c r="AD168" s="210">
        <v>681.25708800000007</v>
      </c>
    </row>
    <row r="169" spans="1:30" ht="18.75" x14ac:dyDescent="0.2">
      <c r="A169" s="463"/>
      <c r="B169" s="166" t="s">
        <v>18</v>
      </c>
      <c r="C169" s="192">
        <f t="shared" si="47"/>
        <v>0</v>
      </c>
      <c r="D169" s="193">
        <v>0</v>
      </c>
      <c r="E169" s="192">
        <f t="shared" si="48"/>
        <v>389</v>
      </c>
      <c r="F169" s="192">
        <v>389</v>
      </c>
      <c r="G169" s="192">
        <f t="shared" si="49"/>
        <v>4</v>
      </c>
      <c r="H169" s="192">
        <v>4</v>
      </c>
      <c r="I169" s="169">
        <v>0</v>
      </c>
      <c r="J169" s="204"/>
      <c r="K169" s="204">
        <v>0</v>
      </c>
      <c r="L169" s="204"/>
      <c r="M169" s="204"/>
      <c r="N169" s="204"/>
      <c r="O169" s="204"/>
      <c r="P169" s="205">
        <v>0</v>
      </c>
      <c r="Q169" s="208">
        <v>5</v>
      </c>
      <c r="R169" s="208">
        <v>4</v>
      </c>
      <c r="S169" s="172">
        <v>21.756499999999999</v>
      </c>
      <c r="T169" s="208"/>
      <c r="U169" s="208"/>
      <c r="V169" s="209">
        <v>87.025999999999996</v>
      </c>
      <c r="W169" s="174">
        <v>437</v>
      </c>
      <c r="X169" s="176">
        <v>389</v>
      </c>
      <c r="Y169" s="176">
        <v>2.3985240000000001</v>
      </c>
      <c r="Z169" s="176"/>
      <c r="AA169" s="176"/>
      <c r="AB169" s="176"/>
      <c r="AC169" s="176"/>
      <c r="AD169" s="210">
        <v>933.02583600000003</v>
      </c>
    </row>
    <row r="170" spans="1:30" ht="18.75" x14ac:dyDescent="0.2">
      <c r="A170" s="463"/>
      <c r="B170" s="166" t="s">
        <v>19</v>
      </c>
      <c r="C170" s="192">
        <f t="shared" si="47"/>
        <v>0</v>
      </c>
      <c r="D170" s="193">
        <v>0</v>
      </c>
      <c r="E170" s="192">
        <f t="shared" si="48"/>
        <v>543</v>
      </c>
      <c r="F170" s="192">
        <v>543</v>
      </c>
      <c r="G170" s="192">
        <f t="shared" si="49"/>
        <v>2</v>
      </c>
      <c r="H170" s="192">
        <v>2</v>
      </c>
      <c r="I170" s="169">
        <v>0</v>
      </c>
      <c r="J170" s="204"/>
      <c r="K170" s="204">
        <v>0</v>
      </c>
      <c r="L170" s="204"/>
      <c r="M170" s="204"/>
      <c r="N170" s="204"/>
      <c r="O170" s="204"/>
      <c r="P170" s="205">
        <v>0</v>
      </c>
      <c r="Q170" s="208">
        <v>4</v>
      </c>
      <c r="R170" s="208">
        <v>2</v>
      </c>
      <c r="S170" s="172">
        <v>21.756</v>
      </c>
      <c r="T170" s="208"/>
      <c r="U170" s="208"/>
      <c r="V170" s="209">
        <v>43.512</v>
      </c>
      <c r="W170" s="174">
        <v>486</v>
      </c>
      <c r="X170" s="176">
        <v>543</v>
      </c>
      <c r="Y170" s="176">
        <v>2.8856519999999999</v>
      </c>
      <c r="Z170" s="176"/>
      <c r="AA170" s="176"/>
      <c r="AB170" s="176"/>
      <c r="AC170" s="176"/>
      <c r="AD170" s="210">
        <v>1566.909036</v>
      </c>
    </row>
    <row r="171" spans="1:30" ht="18.75" x14ac:dyDescent="0.2">
      <c r="A171" s="463"/>
      <c r="B171" s="166" t="s">
        <v>20</v>
      </c>
      <c r="C171" s="192">
        <f t="shared" si="47"/>
        <v>0</v>
      </c>
      <c r="D171" s="193">
        <v>0</v>
      </c>
      <c r="E171" s="192">
        <f t="shared" si="48"/>
        <v>351</v>
      </c>
      <c r="F171" s="192">
        <v>351</v>
      </c>
      <c r="G171" s="192">
        <f t="shared" si="49"/>
        <v>3</v>
      </c>
      <c r="H171" s="192">
        <v>3</v>
      </c>
      <c r="I171" s="169">
        <v>0</v>
      </c>
      <c r="J171" s="204"/>
      <c r="K171" s="204">
        <v>0</v>
      </c>
      <c r="L171" s="204"/>
      <c r="M171" s="204"/>
      <c r="N171" s="204"/>
      <c r="O171" s="204"/>
      <c r="P171" s="205">
        <v>0</v>
      </c>
      <c r="Q171" s="208">
        <v>3</v>
      </c>
      <c r="R171" s="208">
        <v>3</v>
      </c>
      <c r="S171" s="172">
        <v>21.756</v>
      </c>
      <c r="T171" s="208"/>
      <c r="U171" s="208"/>
      <c r="V171" s="209">
        <v>65.268000000000001</v>
      </c>
      <c r="W171" s="174">
        <v>691</v>
      </c>
      <c r="X171" s="176">
        <v>351</v>
      </c>
      <c r="Y171" s="176">
        <v>2.7862559999999998</v>
      </c>
      <c r="Z171" s="176"/>
      <c r="AA171" s="176"/>
      <c r="AB171" s="176"/>
      <c r="AC171" s="176"/>
      <c r="AD171" s="210">
        <v>977.97585599999991</v>
      </c>
    </row>
    <row r="172" spans="1:30" ht="18.75" x14ac:dyDescent="0.2">
      <c r="A172" s="463"/>
      <c r="B172" s="166" t="s">
        <v>21</v>
      </c>
      <c r="C172" s="192">
        <f t="shared" si="47"/>
        <v>0</v>
      </c>
      <c r="D172" s="193">
        <v>0</v>
      </c>
      <c r="E172" s="192">
        <f t="shared" si="48"/>
        <v>297</v>
      </c>
      <c r="F172" s="192">
        <v>297</v>
      </c>
      <c r="G172" s="192">
        <f t="shared" si="49"/>
        <v>4</v>
      </c>
      <c r="H172" s="192">
        <v>4</v>
      </c>
      <c r="I172" s="169">
        <v>0</v>
      </c>
      <c r="J172" s="204"/>
      <c r="K172" s="204">
        <v>0</v>
      </c>
      <c r="L172" s="204"/>
      <c r="M172" s="204"/>
      <c r="N172" s="204"/>
      <c r="O172" s="204"/>
      <c r="P172" s="205">
        <v>0</v>
      </c>
      <c r="Q172" s="208">
        <v>5</v>
      </c>
      <c r="R172" s="208">
        <v>4</v>
      </c>
      <c r="S172" s="172">
        <v>21.756</v>
      </c>
      <c r="T172" s="208"/>
      <c r="U172" s="208"/>
      <c r="V172" s="209">
        <v>87.024000000000001</v>
      </c>
      <c r="W172" s="174">
        <v>500</v>
      </c>
      <c r="X172" s="174">
        <v>297</v>
      </c>
      <c r="Y172" s="176">
        <v>2.5651199999999998</v>
      </c>
      <c r="Z172" s="176"/>
      <c r="AA172" s="176"/>
      <c r="AB172" s="176"/>
      <c r="AC172" s="176"/>
      <c r="AD172" s="210">
        <v>761.84064000000001</v>
      </c>
    </row>
    <row r="173" spans="1:30" ht="18.75" x14ac:dyDescent="0.2">
      <c r="A173" s="463"/>
      <c r="B173" s="166" t="s">
        <v>22</v>
      </c>
      <c r="C173" s="192">
        <f t="shared" si="47"/>
        <v>0.97309999999999997</v>
      </c>
      <c r="D173" s="193">
        <v>4</v>
      </c>
      <c r="E173" s="192">
        <f t="shared" si="48"/>
        <v>385</v>
      </c>
      <c r="F173" s="192">
        <v>850</v>
      </c>
      <c r="G173" s="192">
        <f t="shared" si="49"/>
        <v>4</v>
      </c>
      <c r="H173" s="192">
        <v>4</v>
      </c>
      <c r="I173" s="169">
        <v>4</v>
      </c>
      <c r="J173" s="169">
        <v>0.97309999999999997</v>
      </c>
      <c r="K173" s="230">
        <v>1822.3920000000001</v>
      </c>
      <c r="L173" s="204"/>
      <c r="M173" s="204"/>
      <c r="N173" s="204"/>
      <c r="O173" s="204"/>
      <c r="P173" s="205">
        <v>1773.3696551999999</v>
      </c>
      <c r="Q173" s="208">
        <v>6</v>
      </c>
      <c r="R173" s="208">
        <v>4</v>
      </c>
      <c r="S173" s="172">
        <v>21.756</v>
      </c>
      <c r="T173" s="208"/>
      <c r="U173" s="208"/>
      <c r="V173" s="209">
        <v>87.024000000000001</v>
      </c>
      <c r="W173" s="174">
        <v>850</v>
      </c>
      <c r="X173" s="174">
        <v>385</v>
      </c>
      <c r="Y173" s="176">
        <v>2.54745</v>
      </c>
      <c r="Z173" s="176"/>
      <c r="AA173" s="176"/>
      <c r="AB173" s="176"/>
      <c r="AC173" s="176"/>
      <c r="AD173" s="210">
        <v>980.76824999999997</v>
      </c>
    </row>
    <row r="174" spans="1:30" ht="18.75" x14ac:dyDescent="0.2">
      <c r="A174" s="463"/>
      <c r="B174" s="178" t="s">
        <v>23</v>
      </c>
      <c r="C174" s="192">
        <f t="shared" si="47"/>
        <v>4.7378999999999998</v>
      </c>
      <c r="D174" s="193">
        <v>9.5</v>
      </c>
      <c r="E174" s="192">
        <f t="shared" si="48"/>
        <v>586</v>
      </c>
      <c r="F174" s="192">
        <v>930</v>
      </c>
      <c r="G174" s="192">
        <f t="shared" si="49"/>
        <v>5</v>
      </c>
      <c r="H174" s="192">
        <v>5</v>
      </c>
      <c r="I174" s="169">
        <v>9.5</v>
      </c>
      <c r="J174" s="169">
        <v>4.7378999999999998</v>
      </c>
      <c r="K174" s="204">
        <v>1822.3920000000001</v>
      </c>
      <c r="L174" s="204"/>
      <c r="M174" s="204"/>
      <c r="N174" s="204"/>
      <c r="O174" s="204"/>
      <c r="P174" s="205">
        <v>8634.3110567999993</v>
      </c>
      <c r="Q174" s="208">
        <v>15</v>
      </c>
      <c r="R174" s="208">
        <v>5</v>
      </c>
      <c r="S174" s="172">
        <v>21.756</v>
      </c>
      <c r="T174" s="208"/>
      <c r="U174" s="208"/>
      <c r="V174" s="209">
        <v>108.78</v>
      </c>
      <c r="W174" s="174">
        <v>930</v>
      </c>
      <c r="X174" s="174">
        <v>586</v>
      </c>
      <c r="Y174" s="176">
        <v>2.2670159999999999</v>
      </c>
      <c r="Z174" s="176"/>
      <c r="AA174" s="176"/>
      <c r="AB174" s="176"/>
      <c r="AC174" s="176"/>
      <c r="AD174" s="210">
        <v>1328.471376</v>
      </c>
    </row>
    <row r="175" spans="1:30" ht="19.5" thickBot="1" x14ac:dyDescent="0.25">
      <c r="A175" s="463"/>
      <c r="B175" s="178" t="s">
        <v>24</v>
      </c>
      <c r="C175" s="192">
        <f t="shared" si="47"/>
        <v>4.6166999999999998</v>
      </c>
      <c r="D175" s="193">
        <v>12.7112</v>
      </c>
      <c r="E175" s="192">
        <f t="shared" si="48"/>
        <v>605</v>
      </c>
      <c r="F175" s="192">
        <v>950</v>
      </c>
      <c r="G175" s="192">
        <f t="shared" si="49"/>
        <v>5</v>
      </c>
      <c r="H175" s="192">
        <v>7</v>
      </c>
      <c r="I175" s="169">
        <v>12.7112</v>
      </c>
      <c r="J175" s="169">
        <v>4.6166999999999998</v>
      </c>
      <c r="K175" s="230">
        <v>1432.6179999999999</v>
      </c>
      <c r="L175" s="204"/>
      <c r="M175" s="204"/>
      <c r="N175" s="204"/>
      <c r="O175" s="204"/>
      <c r="P175" s="205">
        <v>6613.9675205999993</v>
      </c>
      <c r="Q175" s="208">
        <v>15</v>
      </c>
      <c r="R175" s="208">
        <v>5</v>
      </c>
      <c r="S175" s="172">
        <v>21.756</v>
      </c>
      <c r="T175" s="208"/>
      <c r="U175" s="208"/>
      <c r="V175" s="209">
        <v>108.78</v>
      </c>
      <c r="W175" s="174">
        <v>950</v>
      </c>
      <c r="X175" s="174">
        <v>605</v>
      </c>
      <c r="Y175" s="202">
        <v>2.1567120000000002</v>
      </c>
      <c r="Z175" s="176"/>
      <c r="AA175" s="176"/>
      <c r="AB175" s="176"/>
      <c r="AC175" s="176"/>
      <c r="AD175" s="210">
        <v>1304.8107600000001</v>
      </c>
    </row>
    <row r="176" spans="1:30" ht="19.5" thickBot="1" x14ac:dyDescent="0.25">
      <c r="A176" s="464"/>
      <c r="B176" s="179" t="s">
        <v>25</v>
      </c>
      <c r="C176" s="180">
        <f t="shared" ref="C176:J176" si="50">SUM(C164:C175)</f>
        <v>30.008499999999998</v>
      </c>
      <c r="D176" s="247">
        <f t="shared" si="50"/>
        <v>45.892000000000003</v>
      </c>
      <c r="E176" s="180">
        <f t="shared" si="50"/>
        <v>5543</v>
      </c>
      <c r="F176" s="180">
        <f t="shared" si="50"/>
        <v>6697</v>
      </c>
      <c r="G176" s="180">
        <f t="shared" si="50"/>
        <v>86</v>
      </c>
      <c r="H176" s="180">
        <f t="shared" si="50"/>
        <v>88</v>
      </c>
      <c r="I176" s="183">
        <f t="shared" si="50"/>
        <v>45.811199999999999</v>
      </c>
      <c r="J176" s="242">
        <f t="shared" si="50"/>
        <v>30.008499999999998</v>
      </c>
      <c r="K176" s="242"/>
      <c r="L176" s="242">
        <v>0</v>
      </c>
      <c r="M176" s="242">
        <v>0</v>
      </c>
      <c r="N176" s="242">
        <v>0</v>
      </c>
      <c r="O176" s="242">
        <v>0</v>
      </c>
      <c r="P176" s="243">
        <v>27123.208319292298</v>
      </c>
      <c r="Q176" s="186">
        <f>SUM(Q164:Q175)</f>
        <v>77</v>
      </c>
      <c r="R176" s="186">
        <f>SUM(R164:R175)</f>
        <v>86</v>
      </c>
      <c r="S176" s="186"/>
      <c r="T176" s="186">
        <v>0</v>
      </c>
      <c r="U176" s="186">
        <v>0</v>
      </c>
      <c r="V176" s="187">
        <v>340.82249999999999</v>
      </c>
      <c r="W176" s="188">
        <f>SUM(W164:W175)</f>
        <v>7202</v>
      </c>
      <c r="X176" s="189">
        <f>SUM(X164:X175)</f>
        <v>5543</v>
      </c>
      <c r="Y176" s="189"/>
      <c r="Z176" s="189">
        <v>0</v>
      </c>
      <c r="AA176" s="189">
        <v>0</v>
      </c>
      <c r="AB176" s="189">
        <v>0</v>
      </c>
      <c r="AC176" s="189">
        <v>0</v>
      </c>
      <c r="AD176" s="190">
        <v>6165.4936800000005</v>
      </c>
    </row>
    <row r="177" spans="1:30" s="427" customFormat="1" ht="18.75" x14ac:dyDescent="0.2">
      <c r="A177" s="465" t="s">
        <v>36</v>
      </c>
      <c r="B177" s="417" t="s">
        <v>12</v>
      </c>
      <c r="C177" s="192">
        <f>J177</f>
        <v>0.7</v>
      </c>
      <c r="D177" s="418">
        <v>0.7</v>
      </c>
      <c r="E177" s="248">
        <f>X177</f>
        <v>80.59</v>
      </c>
      <c r="F177" s="248">
        <v>80.59</v>
      </c>
      <c r="G177" s="192">
        <f>R177/1000+T177/1000</f>
        <v>0</v>
      </c>
      <c r="H177" s="192">
        <v>0</v>
      </c>
      <c r="I177" s="419">
        <v>1.0992623500000001</v>
      </c>
      <c r="J177" s="249">
        <v>0.7</v>
      </c>
      <c r="K177" s="420">
        <v>1875.84285</v>
      </c>
      <c r="L177" s="420"/>
      <c r="M177" s="420"/>
      <c r="N177" s="420"/>
      <c r="O177" s="420"/>
      <c r="P177" s="421">
        <v>1313.0899949999998</v>
      </c>
      <c r="Q177" s="197">
        <v>0</v>
      </c>
      <c r="R177" s="422"/>
      <c r="S177" s="423">
        <v>7.4640000000000004</v>
      </c>
      <c r="T177" s="422"/>
      <c r="U177" s="422"/>
      <c r="V177" s="424">
        <v>0</v>
      </c>
      <c r="W177" s="425">
        <v>300</v>
      </c>
      <c r="X177" s="426">
        <v>80.59</v>
      </c>
      <c r="Y177" s="287">
        <v>2.3639999999999999</v>
      </c>
      <c r="Z177" s="287"/>
      <c r="AA177" s="287"/>
      <c r="AB177" s="287"/>
      <c r="AC177" s="287"/>
      <c r="AD177" s="426">
        <v>190.51476</v>
      </c>
    </row>
    <row r="178" spans="1:30" ht="18.75" x14ac:dyDescent="0.2">
      <c r="A178" s="465"/>
      <c r="B178" s="166" t="s">
        <v>14</v>
      </c>
      <c r="C178" s="192">
        <f t="shared" ref="C178:C188" si="51">J178</f>
        <v>1.1399999999999999</v>
      </c>
      <c r="D178" s="193">
        <v>1.1399999999999999</v>
      </c>
      <c r="E178" s="248">
        <f t="shared" ref="E178:E188" si="52">X178</f>
        <v>47</v>
      </c>
      <c r="F178" s="248">
        <v>47</v>
      </c>
      <c r="G178" s="167">
        <f>R178/1000+T178/1000</f>
        <v>0</v>
      </c>
      <c r="H178" s="167">
        <v>1</v>
      </c>
      <c r="I178" s="169">
        <v>1.067245</v>
      </c>
      <c r="J178" s="255">
        <v>1.1399999999999999</v>
      </c>
      <c r="K178" s="255">
        <v>1826.1666</v>
      </c>
      <c r="L178" s="255"/>
      <c r="M178" s="255"/>
      <c r="N178" s="255"/>
      <c r="O178" s="255"/>
      <c r="P178" s="256">
        <v>2081.8299239999997</v>
      </c>
      <c r="Q178" s="206">
        <v>0</v>
      </c>
      <c r="R178" s="208"/>
      <c r="S178" s="172">
        <v>7.4640000000000004</v>
      </c>
      <c r="T178" s="208"/>
      <c r="U178" s="208"/>
      <c r="V178" s="209">
        <v>0</v>
      </c>
      <c r="W178" s="221">
        <v>300</v>
      </c>
      <c r="X178" s="225">
        <v>47</v>
      </c>
      <c r="Y178" s="254">
        <v>2.3759999999999999</v>
      </c>
      <c r="Z178" s="224"/>
      <c r="AA178" s="224"/>
      <c r="AB178" s="224"/>
      <c r="AC178" s="254"/>
      <c r="AD178" s="253">
        <v>111.672</v>
      </c>
    </row>
    <row r="179" spans="1:30" ht="18.75" x14ac:dyDescent="0.2">
      <c r="A179" s="465"/>
      <c r="B179" s="166" t="s">
        <v>15</v>
      </c>
      <c r="C179" s="192">
        <f t="shared" si="51"/>
        <v>0.8</v>
      </c>
      <c r="D179" s="193">
        <v>0.8</v>
      </c>
      <c r="E179" s="248">
        <f t="shared" si="52"/>
        <v>56</v>
      </c>
      <c r="F179" s="248">
        <v>56</v>
      </c>
      <c r="G179" s="167">
        <f>R179/1000+T179/1000</f>
        <v>0</v>
      </c>
      <c r="H179" s="167">
        <v>0</v>
      </c>
      <c r="I179" s="169">
        <v>1.1953144000000002</v>
      </c>
      <c r="J179" s="255">
        <v>0.8</v>
      </c>
      <c r="K179" s="255">
        <v>1812.075</v>
      </c>
      <c r="L179" s="255"/>
      <c r="M179" s="255"/>
      <c r="N179" s="255"/>
      <c r="O179" s="255"/>
      <c r="P179" s="256">
        <v>1449.66</v>
      </c>
      <c r="Q179" s="206">
        <v>0</v>
      </c>
      <c r="R179" s="208"/>
      <c r="S179" s="172">
        <v>8.6880000000000006</v>
      </c>
      <c r="T179" s="208"/>
      <c r="U179" s="208"/>
      <c r="V179" s="209">
        <v>0</v>
      </c>
      <c r="W179" s="221">
        <v>300</v>
      </c>
      <c r="X179" s="225">
        <v>56</v>
      </c>
      <c r="Y179" s="224">
        <v>2.3879999999999999</v>
      </c>
      <c r="Z179" s="224"/>
      <c r="AA179" s="224"/>
      <c r="AB179" s="224"/>
      <c r="AC179" s="254"/>
      <c r="AD179" s="253">
        <v>133.72800000000001</v>
      </c>
    </row>
    <row r="180" spans="1:30" ht="18.75" x14ac:dyDescent="0.2">
      <c r="A180" s="465"/>
      <c r="B180" s="166" t="s">
        <v>16</v>
      </c>
      <c r="C180" s="192">
        <f t="shared" si="51"/>
        <v>0.23</v>
      </c>
      <c r="D180" s="193">
        <v>0.23</v>
      </c>
      <c r="E180" s="248">
        <f t="shared" si="52"/>
        <v>43</v>
      </c>
      <c r="F180" s="248">
        <v>43</v>
      </c>
      <c r="G180" s="167">
        <f>R180/1000+T180/1000</f>
        <v>0</v>
      </c>
      <c r="H180" s="167">
        <v>0</v>
      </c>
      <c r="I180" s="169">
        <v>3.201735E-2</v>
      </c>
      <c r="J180" s="255">
        <v>0.23</v>
      </c>
      <c r="K180" s="255">
        <v>1844.3910000000001</v>
      </c>
      <c r="L180" s="255"/>
      <c r="M180" s="255"/>
      <c r="N180" s="255"/>
      <c r="O180" s="255"/>
      <c r="P180" s="256">
        <v>424.20993000000004</v>
      </c>
      <c r="Q180" s="206">
        <v>0</v>
      </c>
      <c r="R180" s="208"/>
      <c r="S180" s="172">
        <v>8.6880000000000006</v>
      </c>
      <c r="T180" s="208"/>
      <c r="U180" s="208"/>
      <c r="V180" s="209">
        <v>0</v>
      </c>
      <c r="W180" s="221">
        <v>200</v>
      </c>
      <c r="X180" s="225">
        <v>43</v>
      </c>
      <c r="Y180" s="224">
        <v>2.3639999999999999</v>
      </c>
      <c r="Z180" s="224"/>
      <c r="AA180" s="224"/>
      <c r="AB180" s="224"/>
      <c r="AC180" s="254"/>
      <c r="AD180" s="253">
        <v>101.652</v>
      </c>
    </row>
    <row r="181" spans="1:30" ht="18.75" x14ac:dyDescent="0.2">
      <c r="A181" s="465"/>
      <c r="B181" s="166" t="s">
        <v>17</v>
      </c>
      <c r="C181" s="192">
        <f t="shared" si="51"/>
        <v>0</v>
      </c>
      <c r="D181" s="193"/>
      <c r="E181" s="248">
        <f t="shared" si="52"/>
        <v>27</v>
      </c>
      <c r="F181" s="248">
        <v>27</v>
      </c>
      <c r="G181" s="167">
        <f>R181</f>
        <v>0</v>
      </c>
      <c r="H181" s="167">
        <v>1</v>
      </c>
      <c r="I181" s="169">
        <v>0</v>
      </c>
      <c r="J181" s="255"/>
      <c r="K181" s="255"/>
      <c r="L181" s="255"/>
      <c r="M181" s="255"/>
      <c r="N181" s="255"/>
      <c r="O181" s="255"/>
      <c r="P181" s="256">
        <v>0</v>
      </c>
      <c r="Q181" s="206">
        <v>1</v>
      </c>
      <c r="R181" s="208"/>
      <c r="S181" s="172">
        <v>12.348000000000001</v>
      </c>
      <c r="T181" s="208"/>
      <c r="U181" s="208"/>
      <c r="V181" s="209">
        <v>0</v>
      </c>
      <c r="W181" s="221">
        <v>200</v>
      </c>
      <c r="X181" s="225">
        <v>27</v>
      </c>
      <c r="Y181" s="224">
        <v>2.3639999999999999</v>
      </c>
      <c r="Z181" s="224"/>
      <c r="AA181" s="224"/>
      <c r="AB181" s="224"/>
      <c r="AC181" s="254"/>
      <c r="AD181" s="253">
        <v>63.827999999999996</v>
      </c>
    </row>
    <row r="182" spans="1:30" ht="18.75" x14ac:dyDescent="0.2">
      <c r="A182" s="465"/>
      <c r="B182" s="166" t="s">
        <v>18</v>
      </c>
      <c r="C182" s="192">
        <f t="shared" si="51"/>
        <v>0</v>
      </c>
      <c r="D182" s="193"/>
      <c r="E182" s="248">
        <f t="shared" si="52"/>
        <v>10</v>
      </c>
      <c r="F182" s="248">
        <v>10</v>
      </c>
      <c r="G182" s="167">
        <f>R182</f>
        <v>0</v>
      </c>
      <c r="H182" s="167">
        <v>0</v>
      </c>
      <c r="I182" s="169">
        <v>0</v>
      </c>
      <c r="J182" s="255"/>
      <c r="K182" s="255"/>
      <c r="L182" s="255"/>
      <c r="M182" s="255"/>
      <c r="N182" s="255"/>
      <c r="O182" s="255"/>
      <c r="P182" s="256">
        <v>0</v>
      </c>
      <c r="Q182" s="206">
        <v>1</v>
      </c>
      <c r="R182" s="208"/>
      <c r="S182" s="172">
        <v>14.18</v>
      </c>
      <c r="T182" s="208"/>
      <c r="U182" s="208"/>
      <c r="V182" s="209">
        <v>0</v>
      </c>
      <c r="W182" s="221">
        <v>200</v>
      </c>
      <c r="X182" s="225">
        <v>10</v>
      </c>
      <c r="Y182" s="224">
        <v>2.4</v>
      </c>
      <c r="Z182" s="224"/>
      <c r="AA182" s="224"/>
      <c r="AB182" s="224"/>
      <c r="AC182" s="254"/>
      <c r="AD182" s="253">
        <v>24</v>
      </c>
    </row>
    <row r="183" spans="1:30" ht="18.75" x14ac:dyDescent="0.2">
      <c r="A183" s="465"/>
      <c r="B183" s="166" t="s">
        <v>19</v>
      </c>
      <c r="C183" s="192">
        <f t="shared" si="51"/>
        <v>0</v>
      </c>
      <c r="D183" s="193"/>
      <c r="E183" s="248">
        <f t="shared" si="52"/>
        <v>16</v>
      </c>
      <c r="F183" s="248">
        <v>16</v>
      </c>
      <c r="G183" s="428">
        <v>1</v>
      </c>
      <c r="H183" s="167">
        <v>1</v>
      </c>
      <c r="I183" s="169">
        <v>0</v>
      </c>
      <c r="J183" s="255"/>
      <c r="K183" s="255"/>
      <c r="L183" s="255"/>
      <c r="M183" s="255"/>
      <c r="N183" s="255"/>
      <c r="O183" s="255"/>
      <c r="P183" s="256">
        <v>0</v>
      </c>
      <c r="Q183" s="206">
        <v>0</v>
      </c>
      <c r="R183" s="208">
        <v>1</v>
      </c>
      <c r="S183" s="172">
        <v>20.376000000000001</v>
      </c>
      <c r="T183" s="208"/>
      <c r="U183" s="208"/>
      <c r="V183" s="209">
        <v>20.376000000000001</v>
      </c>
      <c r="W183" s="221">
        <v>200</v>
      </c>
      <c r="X183" s="221">
        <v>16</v>
      </c>
      <c r="Y183" s="224">
        <v>2.8919999999999999</v>
      </c>
      <c r="Z183" s="224"/>
      <c r="AA183" s="224"/>
      <c r="AB183" s="224"/>
      <c r="AC183" s="254"/>
      <c r="AD183" s="253">
        <v>46.271999999999998</v>
      </c>
    </row>
    <row r="184" spans="1:30" ht="18.75" x14ac:dyDescent="0.2">
      <c r="A184" s="465"/>
      <c r="B184" s="166" t="s">
        <v>20</v>
      </c>
      <c r="C184" s="192">
        <f t="shared" si="51"/>
        <v>0</v>
      </c>
      <c r="D184" s="193"/>
      <c r="E184" s="248">
        <f t="shared" si="52"/>
        <v>17</v>
      </c>
      <c r="F184" s="248">
        <v>200</v>
      </c>
      <c r="G184" s="167">
        <f>R184/1000+T184/1000</f>
        <v>0</v>
      </c>
      <c r="H184" s="167">
        <v>0</v>
      </c>
      <c r="I184" s="169">
        <v>0</v>
      </c>
      <c r="J184" s="255"/>
      <c r="K184" s="255"/>
      <c r="L184" s="255"/>
      <c r="M184" s="255"/>
      <c r="N184" s="255"/>
      <c r="O184" s="255"/>
      <c r="P184" s="256">
        <v>0</v>
      </c>
      <c r="Q184" s="206">
        <v>0</v>
      </c>
      <c r="R184" s="208"/>
      <c r="S184" s="172">
        <v>8.6880000000000006</v>
      </c>
      <c r="T184" s="208"/>
      <c r="U184" s="208"/>
      <c r="V184" s="209">
        <v>0</v>
      </c>
      <c r="W184" s="221">
        <v>200</v>
      </c>
      <c r="X184" s="221">
        <v>17</v>
      </c>
      <c r="Y184" s="224">
        <v>2.7839999999999998</v>
      </c>
      <c r="Z184" s="224"/>
      <c r="AA184" s="224"/>
      <c r="AB184" s="224"/>
      <c r="AC184" s="254"/>
      <c r="AD184" s="253">
        <v>47.327999999999996</v>
      </c>
    </row>
    <row r="185" spans="1:30" ht="18.75" x14ac:dyDescent="0.2">
      <c r="A185" s="465"/>
      <c r="B185" s="166" t="s">
        <v>21</v>
      </c>
      <c r="C185" s="192">
        <f t="shared" si="51"/>
        <v>0</v>
      </c>
      <c r="D185" s="193"/>
      <c r="E185" s="248">
        <f t="shared" si="52"/>
        <v>30</v>
      </c>
      <c r="F185" s="248">
        <v>300</v>
      </c>
      <c r="G185" s="167">
        <f>R185</f>
        <v>0</v>
      </c>
      <c r="H185" s="167">
        <v>1</v>
      </c>
      <c r="I185" s="169">
        <v>0</v>
      </c>
      <c r="J185" s="255"/>
      <c r="K185" s="255"/>
      <c r="L185" s="255"/>
      <c r="M185" s="255"/>
      <c r="N185" s="255"/>
      <c r="O185" s="255"/>
      <c r="P185" s="256">
        <v>0</v>
      </c>
      <c r="Q185" s="206">
        <v>1</v>
      </c>
      <c r="R185" s="206"/>
      <c r="S185" s="172">
        <v>14.2</v>
      </c>
      <c r="T185" s="208"/>
      <c r="U185" s="208"/>
      <c r="V185" s="209">
        <v>0</v>
      </c>
      <c r="W185" s="221">
        <v>300</v>
      </c>
      <c r="X185" s="221">
        <v>30</v>
      </c>
      <c r="Y185" s="254">
        <v>2.5680000000000001</v>
      </c>
      <c r="Z185" s="224"/>
      <c r="AA185" s="224"/>
      <c r="AB185" s="224"/>
      <c r="AC185" s="224"/>
      <c r="AD185" s="225">
        <v>77.040000000000006</v>
      </c>
    </row>
    <row r="186" spans="1:30" ht="18.75" x14ac:dyDescent="0.2">
      <c r="A186" s="465"/>
      <c r="B186" s="166" t="s">
        <v>22</v>
      </c>
      <c r="C186" s="192">
        <f t="shared" si="51"/>
        <v>0</v>
      </c>
      <c r="D186" s="193">
        <v>0.44328021075000001</v>
      </c>
      <c r="E186" s="248">
        <f t="shared" si="52"/>
        <v>45</v>
      </c>
      <c r="F186" s="248">
        <v>300</v>
      </c>
      <c r="G186" s="167">
        <f>R186</f>
        <v>1</v>
      </c>
      <c r="H186" s="167">
        <v>0</v>
      </c>
      <c r="I186" s="169">
        <v>0.44328021075000001</v>
      </c>
      <c r="J186" s="169"/>
      <c r="K186" s="255"/>
      <c r="L186" s="255"/>
      <c r="M186" s="255"/>
      <c r="N186" s="255"/>
      <c r="O186" s="255"/>
      <c r="P186" s="256">
        <v>0</v>
      </c>
      <c r="Q186" s="206">
        <v>0</v>
      </c>
      <c r="R186" s="206">
        <v>1</v>
      </c>
      <c r="S186" s="172">
        <v>20.38</v>
      </c>
      <c r="T186" s="208"/>
      <c r="U186" s="208"/>
      <c r="V186" s="209">
        <v>20.38</v>
      </c>
      <c r="W186" s="221">
        <v>300</v>
      </c>
      <c r="X186" s="221">
        <v>45</v>
      </c>
      <c r="Y186" s="257">
        <v>2.544</v>
      </c>
      <c r="Z186" s="224"/>
      <c r="AA186" s="224"/>
      <c r="AB186" s="224"/>
      <c r="AC186" s="224"/>
      <c r="AD186" s="225">
        <v>114.48</v>
      </c>
    </row>
    <row r="187" spans="1:30" ht="18.75" x14ac:dyDescent="0.2">
      <c r="A187" s="465"/>
      <c r="B187" s="178" t="s">
        <v>23</v>
      </c>
      <c r="C187" s="192">
        <f t="shared" si="51"/>
        <v>0.34</v>
      </c>
      <c r="D187" s="193">
        <v>1.4776007025</v>
      </c>
      <c r="E187" s="248">
        <f t="shared" si="52"/>
        <v>68</v>
      </c>
      <c r="F187" s="248">
        <v>500</v>
      </c>
      <c r="G187" s="167">
        <f>R185</f>
        <v>0</v>
      </c>
      <c r="H187" s="167">
        <v>0</v>
      </c>
      <c r="I187" s="169">
        <v>1.4776007025</v>
      </c>
      <c r="J187" s="169">
        <v>0.34</v>
      </c>
      <c r="K187" s="255">
        <v>1829.7941000000001</v>
      </c>
      <c r="L187" s="255"/>
      <c r="M187" s="255"/>
      <c r="N187" s="255"/>
      <c r="O187" s="255"/>
      <c r="P187" s="256">
        <v>622.12999400000012</v>
      </c>
      <c r="Q187" s="206">
        <v>1</v>
      </c>
      <c r="R187" s="206"/>
      <c r="S187" s="172">
        <v>14.208</v>
      </c>
      <c r="T187" s="208"/>
      <c r="U187" s="208"/>
      <c r="V187" s="209">
        <v>0</v>
      </c>
      <c r="W187" s="221">
        <v>500</v>
      </c>
      <c r="X187" s="221">
        <v>68</v>
      </c>
      <c r="Y187" s="257">
        <v>2.2679999999999998</v>
      </c>
      <c r="Z187" s="224"/>
      <c r="AA187" s="224"/>
      <c r="AB187" s="224"/>
      <c r="AC187" s="224"/>
      <c r="AD187" s="225">
        <v>154.22399999999999</v>
      </c>
    </row>
    <row r="188" spans="1:30" ht="19.5" thickBot="1" x14ac:dyDescent="0.25">
      <c r="A188" s="465"/>
      <c r="B188" s="178" t="s">
        <v>24</v>
      </c>
      <c r="C188" s="231">
        <f t="shared" si="51"/>
        <v>0.34</v>
      </c>
      <c r="D188" s="193">
        <v>0.66745842874999983</v>
      </c>
      <c r="E188" s="248">
        <f t="shared" si="52"/>
        <v>68</v>
      </c>
      <c r="F188" s="248">
        <v>500</v>
      </c>
      <c r="G188" s="245">
        <f>R188</f>
        <v>0</v>
      </c>
      <c r="H188" s="245">
        <v>1</v>
      </c>
      <c r="I188" s="169">
        <v>1.6253584287499998</v>
      </c>
      <c r="J188" s="169">
        <v>0.34</v>
      </c>
      <c r="K188" s="255">
        <v>1829.7941000000001</v>
      </c>
      <c r="L188" s="255"/>
      <c r="M188" s="255"/>
      <c r="N188" s="255"/>
      <c r="O188" s="255"/>
      <c r="P188" s="256">
        <v>622.12999400000012</v>
      </c>
      <c r="Q188" s="206">
        <v>2</v>
      </c>
      <c r="R188" s="206">
        <v>0</v>
      </c>
      <c r="S188" s="172">
        <v>20.376000000000001</v>
      </c>
      <c r="T188" s="208"/>
      <c r="U188" s="208"/>
      <c r="V188" s="209">
        <v>0</v>
      </c>
      <c r="W188" s="221">
        <v>500</v>
      </c>
      <c r="X188" s="221">
        <v>68</v>
      </c>
      <c r="Y188" s="257">
        <v>2.2679999999999998</v>
      </c>
      <c r="Z188" s="224"/>
      <c r="AA188" s="224"/>
      <c r="AB188" s="224"/>
      <c r="AC188" s="224"/>
      <c r="AD188" s="225">
        <v>154.22399999999999</v>
      </c>
    </row>
    <row r="189" spans="1:30" ht="19.5" thickBot="1" x14ac:dyDescent="0.25">
      <c r="A189" s="466"/>
      <c r="B189" s="179" t="s">
        <v>25</v>
      </c>
      <c r="C189" s="180">
        <f t="shared" ref="C189:J189" si="53">SUM(C177:C188)</f>
        <v>3.5499999999999994</v>
      </c>
      <c r="D189" s="181">
        <f t="shared" si="53"/>
        <v>5.4583393419999995</v>
      </c>
      <c r="E189" s="258">
        <f t="shared" si="53"/>
        <v>507.59000000000003</v>
      </c>
      <c r="F189" s="180">
        <f t="shared" si="53"/>
        <v>2079.59</v>
      </c>
      <c r="G189" s="180">
        <f t="shared" si="53"/>
        <v>2</v>
      </c>
      <c r="H189" s="182">
        <f t="shared" si="53"/>
        <v>5</v>
      </c>
      <c r="I189" s="183">
        <f t="shared" si="53"/>
        <v>6.940078441999999</v>
      </c>
      <c r="J189" s="259">
        <f t="shared" si="53"/>
        <v>3.5499999999999994</v>
      </c>
      <c r="K189" s="259"/>
      <c r="L189" s="259">
        <v>0</v>
      </c>
      <c r="M189" s="259">
        <v>0</v>
      </c>
      <c r="N189" s="259">
        <v>0</v>
      </c>
      <c r="O189" s="259">
        <v>0</v>
      </c>
      <c r="P189" s="260">
        <v>4959.6799867000009</v>
      </c>
      <c r="Q189" s="186">
        <f>SUM(Q177:Q187)</f>
        <v>4</v>
      </c>
      <c r="R189" s="186">
        <f>SUM(R177:R188)</f>
        <v>2</v>
      </c>
      <c r="S189" s="186"/>
      <c r="T189" s="186">
        <v>0</v>
      </c>
      <c r="U189" s="186">
        <v>0</v>
      </c>
      <c r="V189" s="187">
        <v>0</v>
      </c>
      <c r="W189" s="188">
        <f>SUM(W177:W188)</f>
        <v>3500</v>
      </c>
      <c r="X189" s="261">
        <f>SUM(X177:X188)</f>
        <v>507.59000000000003</v>
      </c>
      <c r="Y189" s="262"/>
      <c r="Z189" s="262">
        <v>0</v>
      </c>
      <c r="AA189" s="262">
        <v>0</v>
      </c>
      <c r="AB189" s="262">
        <v>0</v>
      </c>
      <c r="AC189" s="262">
        <v>0</v>
      </c>
      <c r="AD189" s="263">
        <v>648.42971999999997</v>
      </c>
    </row>
    <row r="190" spans="1:30" ht="18.75" x14ac:dyDescent="0.2">
      <c r="A190" s="467" t="s">
        <v>37</v>
      </c>
      <c r="B190" s="191" t="s">
        <v>12</v>
      </c>
      <c r="C190" s="192">
        <f>J190</f>
        <v>1.02</v>
      </c>
      <c r="D190" s="193">
        <v>1.02</v>
      </c>
      <c r="E190" s="248">
        <f>X190</f>
        <v>102</v>
      </c>
      <c r="F190" s="248">
        <v>102</v>
      </c>
      <c r="G190" s="248">
        <f>R190</f>
        <v>1</v>
      </c>
      <c r="H190" s="248">
        <v>1</v>
      </c>
      <c r="I190" s="194">
        <v>1.8356614</v>
      </c>
      <c r="J190" s="249">
        <v>1.02</v>
      </c>
      <c r="K190" s="250">
        <v>1864.2548999999999</v>
      </c>
      <c r="L190" s="250"/>
      <c r="M190" s="250"/>
      <c r="N190" s="250"/>
      <c r="O190" s="250"/>
      <c r="P190" s="251">
        <v>1901.539998</v>
      </c>
      <c r="Q190" s="197">
        <v>1</v>
      </c>
      <c r="R190" s="264">
        <v>1</v>
      </c>
      <c r="S190" s="265">
        <v>18.29</v>
      </c>
      <c r="T190" s="266"/>
      <c r="U190" s="266"/>
      <c r="V190" s="264">
        <v>18.29</v>
      </c>
      <c r="W190" s="252">
        <v>300</v>
      </c>
      <c r="X190" s="253">
        <v>102</v>
      </c>
      <c r="Y190" s="254">
        <v>2.3639999999999999</v>
      </c>
      <c r="Z190" s="254"/>
      <c r="AA190" s="254"/>
      <c r="AB190" s="254"/>
      <c r="AC190" s="254"/>
      <c r="AD190" s="253">
        <v>241.12799999999999</v>
      </c>
    </row>
    <row r="191" spans="1:30" ht="18.75" x14ac:dyDescent="0.2">
      <c r="A191" s="467"/>
      <c r="B191" s="166" t="s">
        <v>14</v>
      </c>
      <c r="C191" s="192">
        <f t="shared" ref="C191:C201" si="54">J191</f>
        <v>1.73</v>
      </c>
      <c r="D191" s="193">
        <v>1.73</v>
      </c>
      <c r="E191" s="248">
        <f t="shared" ref="E191:E201" si="55">X191</f>
        <v>82</v>
      </c>
      <c r="F191" s="248">
        <v>82</v>
      </c>
      <c r="G191" s="248">
        <f t="shared" ref="G191:G201" si="56">R191</f>
        <v>1</v>
      </c>
      <c r="H191" s="248">
        <v>1</v>
      </c>
      <c r="I191" s="169">
        <v>1.7716266999999999</v>
      </c>
      <c r="J191" s="255">
        <v>1.73</v>
      </c>
      <c r="K191" s="255">
        <v>1817.3871999999999</v>
      </c>
      <c r="L191" s="255"/>
      <c r="M191" s="255"/>
      <c r="N191" s="255"/>
      <c r="O191" s="255"/>
      <c r="P191" s="256">
        <v>3144.0798559999998</v>
      </c>
      <c r="Q191" s="206">
        <v>1</v>
      </c>
      <c r="R191" s="267">
        <v>1</v>
      </c>
      <c r="S191" s="265">
        <v>20.38</v>
      </c>
      <c r="T191" s="268"/>
      <c r="U191" s="268"/>
      <c r="V191" s="267">
        <v>20.38</v>
      </c>
      <c r="W191" s="221">
        <v>300</v>
      </c>
      <c r="X191" s="225">
        <v>82</v>
      </c>
      <c r="Y191" s="254">
        <v>2.3759999999999999</v>
      </c>
      <c r="Z191" s="224"/>
      <c r="AA191" s="224"/>
      <c r="AB191" s="224"/>
      <c r="AC191" s="224"/>
      <c r="AD191" s="253">
        <v>194.83199999999999</v>
      </c>
    </row>
    <row r="192" spans="1:30" ht="18.75" x14ac:dyDescent="0.2">
      <c r="A192" s="467"/>
      <c r="B192" s="166" t="s">
        <v>15</v>
      </c>
      <c r="C192" s="192">
        <f t="shared" si="54"/>
        <v>1.2</v>
      </c>
      <c r="D192" s="193">
        <v>1.2</v>
      </c>
      <c r="E192" s="248">
        <f t="shared" si="55"/>
        <v>132</v>
      </c>
      <c r="F192" s="248">
        <v>132</v>
      </c>
      <c r="G192" s="248">
        <f t="shared" si="56"/>
        <v>1</v>
      </c>
      <c r="H192" s="248">
        <v>1</v>
      </c>
      <c r="I192" s="169">
        <v>1.9744032500000002</v>
      </c>
      <c r="J192" s="255">
        <v>1.2</v>
      </c>
      <c r="K192" s="255">
        <v>1824.4580000000001</v>
      </c>
      <c r="L192" s="255"/>
      <c r="M192" s="255"/>
      <c r="N192" s="255"/>
      <c r="O192" s="255"/>
      <c r="P192" s="256">
        <v>2189.3496</v>
      </c>
      <c r="Q192" s="206">
        <v>1</v>
      </c>
      <c r="R192" s="267">
        <v>1</v>
      </c>
      <c r="S192" s="265">
        <v>20.38</v>
      </c>
      <c r="T192" s="268"/>
      <c r="U192" s="268"/>
      <c r="V192" s="267">
        <v>20.38</v>
      </c>
      <c r="W192" s="221">
        <v>300</v>
      </c>
      <c r="X192" s="225">
        <v>132</v>
      </c>
      <c r="Y192" s="224">
        <v>2.3879999999999999</v>
      </c>
      <c r="Z192" s="224"/>
      <c r="AA192" s="224"/>
      <c r="AB192" s="224"/>
      <c r="AC192" s="224"/>
      <c r="AD192" s="253">
        <v>315.21600000000001</v>
      </c>
    </row>
    <row r="193" spans="1:30" ht="18.75" x14ac:dyDescent="0.2">
      <c r="A193" s="467"/>
      <c r="B193" s="166" t="s">
        <v>16</v>
      </c>
      <c r="C193" s="192">
        <f t="shared" si="54"/>
        <v>0.35</v>
      </c>
      <c r="D193" s="193">
        <v>0.35</v>
      </c>
      <c r="E193" s="248">
        <f t="shared" si="55"/>
        <v>81</v>
      </c>
      <c r="F193" s="248">
        <v>81</v>
      </c>
      <c r="G193" s="248">
        <f t="shared" si="56"/>
        <v>1</v>
      </c>
      <c r="H193" s="248">
        <v>1</v>
      </c>
      <c r="I193" s="169">
        <v>5.336225E-2</v>
      </c>
      <c r="J193" s="255">
        <v>0.35</v>
      </c>
      <c r="K193" s="255">
        <v>1808.857</v>
      </c>
      <c r="L193" s="255"/>
      <c r="M193" s="255"/>
      <c r="N193" s="255"/>
      <c r="O193" s="255"/>
      <c r="P193" s="256">
        <v>633.09994999999992</v>
      </c>
      <c r="Q193" s="206">
        <v>1</v>
      </c>
      <c r="R193" s="267">
        <v>1</v>
      </c>
      <c r="S193" s="265">
        <v>20.38</v>
      </c>
      <c r="T193" s="268"/>
      <c r="U193" s="268"/>
      <c r="V193" s="267">
        <v>20.38</v>
      </c>
      <c r="W193" s="221">
        <v>200</v>
      </c>
      <c r="X193" s="225">
        <v>81</v>
      </c>
      <c r="Y193" s="224">
        <v>2.3639999999999999</v>
      </c>
      <c r="Z193" s="224"/>
      <c r="AA193" s="224"/>
      <c r="AB193" s="224"/>
      <c r="AC193" s="224"/>
      <c r="AD193" s="253">
        <v>191.48399999999998</v>
      </c>
    </row>
    <row r="194" spans="1:30" ht="18.75" x14ac:dyDescent="0.2">
      <c r="A194" s="467"/>
      <c r="B194" s="166" t="s">
        <v>17</v>
      </c>
      <c r="C194" s="192">
        <f t="shared" si="54"/>
        <v>0</v>
      </c>
      <c r="D194" s="193">
        <v>0</v>
      </c>
      <c r="E194" s="248">
        <f t="shared" si="55"/>
        <v>47</v>
      </c>
      <c r="F194" s="248">
        <v>47</v>
      </c>
      <c r="G194" s="248">
        <f t="shared" si="56"/>
        <v>1</v>
      </c>
      <c r="H194" s="248">
        <v>1</v>
      </c>
      <c r="I194" s="169">
        <v>0</v>
      </c>
      <c r="J194" s="255"/>
      <c r="K194" s="255">
        <v>1689.6120000000001</v>
      </c>
      <c r="L194" s="255"/>
      <c r="M194" s="255"/>
      <c r="N194" s="255"/>
      <c r="O194" s="255"/>
      <c r="P194" s="256">
        <v>0</v>
      </c>
      <c r="Q194" s="206">
        <v>1</v>
      </c>
      <c r="R194" s="267">
        <v>1</v>
      </c>
      <c r="S194" s="265">
        <v>20.38</v>
      </c>
      <c r="T194" s="268"/>
      <c r="U194" s="268"/>
      <c r="V194" s="267">
        <v>20.38</v>
      </c>
      <c r="W194" s="221">
        <v>200</v>
      </c>
      <c r="X194" s="225">
        <v>47</v>
      </c>
      <c r="Y194" s="224">
        <v>2.3639999999999999</v>
      </c>
      <c r="Z194" s="224"/>
      <c r="AA194" s="224"/>
      <c r="AB194" s="224"/>
      <c r="AC194" s="224"/>
      <c r="AD194" s="253">
        <v>111.10799999999999</v>
      </c>
    </row>
    <row r="195" spans="1:30" ht="18.75" x14ac:dyDescent="0.2">
      <c r="A195" s="467"/>
      <c r="B195" s="166" t="s">
        <v>18</v>
      </c>
      <c r="C195" s="192">
        <f t="shared" si="54"/>
        <v>0</v>
      </c>
      <c r="D195" s="193">
        <v>0</v>
      </c>
      <c r="E195" s="248">
        <f t="shared" si="55"/>
        <v>50</v>
      </c>
      <c r="F195" s="248">
        <v>50</v>
      </c>
      <c r="G195" s="248">
        <f t="shared" si="56"/>
        <v>1</v>
      </c>
      <c r="H195" s="248">
        <v>1</v>
      </c>
      <c r="I195" s="169">
        <v>0</v>
      </c>
      <c r="J195" s="255"/>
      <c r="K195" s="255">
        <v>1689.6120000000001</v>
      </c>
      <c r="L195" s="255"/>
      <c r="M195" s="255"/>
      <c r="N195" s="255"/>
      <c r="O195" s="255"/>
      <c r="P195" s="256">
        <v>0</v>
      </c>
      <c r="Q195" s="206">
        <v>1</v>
      </c>
      <c r="R195" s="267">
        <v>1</v>
      </c>
      <c r="S195" s="265">
        <v>20.38</v>
      </c>
      <c r="T195" s="268"/>
      <c r="U195" s="268"/>
      <c r="V195" s="267">
        <v>20.38</v>
      </c>
      <c r="W195" s="221">
        <v>200</v>
      </c>
      <c r="X195" s="225">
        <v>50</v>
      </c>
      <c r="Y195" s="224">
        <v>2.4</v>
      </c>
      <c r="Z195" s="224"/>
      <c r="AA195" s="224"/>
      <c r="AB195" s="224"/>
      <c r="AC195" s="224"/>
      <c r="AD195" s="253">
        <v>120</v>
      </c>
    </row>
    <row r="196" spans="1:30" ht="18.75" x14ac:dyDescent="0.2">
      <c r="A196" s="467"/>
      <c r="B196" s="166" t="s">
        <v>19</v>
      </c>
      <c r="C196" s="192">
        <f t="shared" si="54"/>
        <v>0</v>
      </c>
      <c r="D196" s="193">
        <v>0</v>
      </c>
      <c r="E196" s="248">
        <f t="shared" si="55"/>
        <v>49</v>
      </c>
      <c r="F196" s="248">
        <v>49</v>
      </c>
      <c r="G196" s="248">
        <f t="shared" si="56"/>
        <v>1</v>
      </c>
      <c r="H196" s="248">
        <v>1</v>
      </c>
      <c r="I196" s="169">
        <v>0</v>
      </c>
      <c r="J196" s="255"/>
      <c r="K196" s="255">
        <v>1689.6120000000001</v>
      </c>
      <c r="L196" s="255"/>
      <c r="M196" s="255"/>
      <c r="N196" s="255"/>
      <c r="O196" s="255"/>
      <c r="P196" s="256">
        <v>0</v>
      </c>
      <c r="Q196" s="206">
        <v>1</v>
      </c>
      <c r="R196" s="267">
        <v>1</v>
      </c>
      <c r="S196" s="269">
        <v>20.38</v>
      </c>
      <c r="T196" s="268"/>
      <c r="U196" s="268"/>
      <c r="V196" s="267">
        <v>20.38</v>
      </c>
      <c r="W196" s="221">
        <v>200</v>
      </c>
      <c r="X196" s="225">
        <v>49</v>
      </c>
      <c r="Y196" s="224">
        <v>2.8919999999999999</v>
      </c>
      <c r="Z196" s="224"/>
      <c r="AA196" s="224"/>
      <c r="AB196" s="224"/>
      <c r="AC196" s="224"/>
      <c r="AD196" s="253">
        <v>141.708</v>
      </c>
    </row>
    <row r="197" spans="1:30" ht="18.75" x14ac:dyDescent="0.2">
      <c r="A197" s="467"/>
      <c r="B197" s="166" t="s">
        <v>20</v>
      </c>
      <c r="C197" s="192">
        <f t="shared" si="54"/>
        <v>0</v>
      </c>
      <c r="D197" s="193">
        <v>0</v>
      </c>
      <c r="E197" s="248">
        <f t="shared" si="55"/>
        <v>43</v>
      </c>
      <c r="F197" s="248">
        <v>200</v>
      </c>
      <c r="G197" s="248">
        <f t="shared" si="56"/>
        <v>1</v>
      </c>
      <c r="H197" s="248">
        <v>1</v>
      </c>
      <c r="I197" s="169">
        <v>0</v>
      </c>
      <c r="J197" s="255"/>
      <c r="K197" s="255">
        <v>1689.6120000000001</v>
      </c>
      <c r="L197" s="255"/>
      <c r="M197" s="255"/>
      <c r="N197" s="255"/>
      <c r="O197" s="255"/>
      <c r="P197" s="256">
        <v>0</v>
      </c>
      <c r="Q197" s="206">
        <v>1</v>
      </c>
      <c r="R197" s="206">
        <v>1</v>
      </c>
      <c r="S197" s="269">
        <v>20.38</v>
      </c>
      <c r="T197" s="268"/>
      <c r="U197" s="268"/>
      <c r="V197" s="267">
        <v>20.38</v>
      </c>
      <c r="W197" s="221">
        <v>200</v>
      </c>
      <c r="X197" s="221">
        <v>43</v>
      </c>
      <c r="Y197" s="224">
        <v>2.7839999999999998</v>
      </c>
      <c r="Z197" s="224"/>
      <c r="AA197" s="224"/>
      <c r="AB197" s="224"/>
      <c r="AC197" s="224"/>
      <c r="AD197" s="253">
        <v>119.71199999999999</v>
      </c>
    </row>
    <row r="198" spans="1:30" ht="18.75" x14ac:dyDescent="0.2">
      <c r="A198" s="467"/>
      <c r="B198" s="166" t="s">
        <v>21</v>
      </c>
      <c r="C198" s="192">
        <f t="shared" si="54"/>
        <v>0</v>
      </c>
      <c r="D198" s="193">
        <v>0</v>
      </c>
      <c r="E198" s="248">
        <f t="shared" si="55"/>
        <v>49</v>
      </c>
      <c r="F198" s="248">
        <v>300</v>
      </c>
      <c r="G198" s="248">
        <f t="shared" si="56"/>
        <v>1</v>
      </c>
      <c r="H198" s="248">
        <v>1</v>
      </c>
      <c r="I198" s="169">
        <v>0</v>
      </c>
      <c r="J198" s="255"/>
      <c r="K198" s="255">
        <v>1689.6120000000001</v>
      </c>
      <c r="L198" s="255"/>
      <c r="M198" s="255"/>
      <c r="N198" s="255"/>
      <c r="O198" s="255"/>
      <c r="P198" s="256">
        <v>0</v>
      </c>
      <c r="Q198" s="206">
        <v>1</v>
      </c>
      <c r="R198" s="206">
        <v>1</v>
      </c>
      <c r="S198" s="269">
        <v>20.38</v>
      </c>
      <c r="T198" s="268"/>
      <c r="U198" s="268"/>
      <c r="V198" s="267">
        <v>20.38</v>
      </c>
      <c r="W198" s="221">
        <v>300</v>
      </c>
      <c r="X198" s="221">
        <v>49</v>
      </c>
      <c r="Y198" s="224">
        <v>2.5680000000000001</v>
      </c>
      <c r="Z198" s="224"/>
      <c r="AA198" s="224"/>
      <c r="AB198" s="224"/>
      <c r="AC198" s="224"/>
      <c r="AD198" s="225">
        <v>125.83200000000001</v>
      </c>
    </row>
    <row r="199" spans="1:30" ht="18.75" x14ac:dyDescent="0.2">
      <c r="A199" s="467"/>
      <c r="B199" s="166" t="s">
        <v>22</v>
      </c>
      <c r="C199" s="192">
        <f t="shared" si="54"/>
        <v>0</v>
      </c>
      <c r="D199" s="193">
        <v>0.62059229504999991</v>
      </c>
      <c r="E199" s="248">
        <f t="shared" si="55"/>
        <v>86</v>
      </c>
      <c r="F199" s="248">
        <v>300</v>
      </c>
      <c r="G199" s="248">
        <f t="shared" si="56"/>
        <v>5.58</v>
      </c>
      <c r="H199" s="248">
        <v>1</v>
      </c>
      <c r="I199" s="169">
        <v>0.62059229504999991</v>
      </c>
      <c r="J199" s="169"/>
      <c r="K199" s="255">
        <v>1689.6120000000001</v>
      </c>
      <c r="L199" s="255"/>
      <c r="M199" s="255"/>
      <c r="N199" s="255"/>
      <c r="O199" s="255"/>
      <c r="P199" s="256">
        <v>0</v>
      </c>
      <c r="Q199" s="206">
        <v>1</v>
      </c>
      <c r="R199" s="206">
        <v>5.58</v>
      </c>
      <c r="S199" s="269">
        <v>20.38</v>
      </c>
      <c r="T199" s="268"/>
      <c r="U199" s="268"/>
      <c r="V199" s="267">
        <v>0</v>
      </c>
      <c r="W199" s="221">
        <v>300</v>
      </c>
      <c r="X199" s="221">
        <v>86</v>
      </c>
      <c r="Y199" s="257">
        <v>2.544</v>
      </c>
      <c r="Z199" s="224"/>
      <c r="AA199" s="224"/>
      <c r="AB199" s="224"/>
      <c r="AC199" s="224"/>
      <c r="AD199" s="225">
        <v>218.78399999999999</v>
      </c>
    </row>
    <row r="200" spans="1:30" ht="18.75" x14ac:dyDescent="0.2">
      <c r="A200" s="467"/>
      <c r="B200" s="178" t="s">
        <v>23</v>
      </c>
      <c r="C200" s="192">
        <f t="shared" si="54"/>
        <v>0.41</v>
      </c>
      <c r="D200" s="193">
        <v>2.083416990525</v>
      </c>
      <c r="E200" s="248">
        <f t="shared" si="55"/>
        <v>95</v>
      </c>
      <c r="F200" s="248">
        <v>500</v>
      </c>
      <c r="G200" s="248">
        <f t="shared" si="56"/>
        <v>1</v>
      </c>
      <c r="H200" s="248">
        <v>1</v>
      </c>
      <c r="I200" s="169">
        <v>2.083416990525</v>
      </c>
      <c r="J200" s="169">
        <v>0.41</v>
      </c>
      <c r="K200" s="255">
        <v>1811.8779999999999</v>
      </c>
      <c r="L200" s="255"/>
      <c r="M200" s="255"/>
      <c r="N200" s="255"/>
      <c r="O200" s="255"/>
      <c r="P200" s="256">
        <v>742.86997999999994</v>
      </c>
      <c r="Q200" s="206">
        <v>1</v>
      </c>
      <c r="R200" s="206">
        <v>1</v>
      </c>
      <c r="S200" s="269">
        <v>20.38</v>
      </c>
      <c r="T200" s="268"/>
      <c r="U200" s="268"/>
      <c r="V200" s="267">
        <v>0</v>
      </c>
      <c r="W200" s="221">
        <v>500</v>
      </c>
      <c r="X200" s="221">
        <v>95</v>
      </c>
      <c r="Y200" s="257">
        <v>2.2679999999999998</v>
      </c>
      <c r="Z200" s="176"/>
      <c r="AA200" s="176"/>
      <c r="AB200" s="176"/>
      <c r="AC200" s="176"/>
      <c r="AD200" s="225">
        <v>215.45999999999998</v>
      </c>
    </row>
    <row r="201" spans="1:30" ht="19.5" thickBot="1" x14ac:dyDescent="0.25">
      <c r="A201" s="467"/>
      <c r="B201" s="178" t="s">
        <v>24</v>
      </c>
      <c r="C201" s="231">
        <f t="shared" si="54"/>
        <v>0.41</v>
      </c>
      <c r="D201" s="193">
        <v>2.6598568345000002</v>
      </c>
      <c r="E201" s="248">
        <f t="shared" si="55"/>
        <v>95</v>
      </c>
      <c r="F201" s="248">
        <v>500</v>
      </c>
      <c r="G201" s="270">
        <f t="shared" si="56"/>
        <v>1</v>
      </c>
      <c r="H201" s="270">
        <v>1</v>
      </c>
      <c r="I201" s="169">
        <v>2.6598568345000002</v>
      </c>
      <c r="J201" s="169">
        <v>0.41</v>
      </c>
      <c r="K201" s="255">
        <v>1811.8779999999999</v>
      </c>
      <c r="L201" s="255"/>
      <c r="M201" s="255"/>
      <c r="N201" s="255"/>
      <c r="O201" s="255"/>
      <c r="P201" s="256">
        <v>742.86997999999994</v>
      </c>
      <c r="Q201" s="206">
        <v>1</v>
      </c>
      <c r="R201" s="206">
        <v>1</v>
      </c>
      <c r="S201" s="269">
        <v>20.38</v>
      </c>
      <c r="T201" s="268"/>
      <c r="U201" s="268"/>
      <c r="V201" s="267">
        <v>0</v>
      </c>
      <c r="W201" s="221">
        <v>500</v>
      </c>
      <c r="X201" s="221">
        <v>95</v>
      </c>
      <c r="Y201" s="257">
        <v>2.2679999999999998</v>
      </c>
      <c r="Z201" s="224"/>
      <c r="AA201" s="224"/>
      <c r="AB201" s="224"/>
      <c r="AC201" s="224"/>
      <c r="AD201" s="225">
        <v>215.45999999999998</v>
      </c>
    </row>
    <row r="202" spans="1:30" ht="19.5" thickBot="1" x14ac:dyDescent="0.25">
      <c r="A202" s="468"/>
      <c r="B202" s="179" t="s">
        <v>25</v>
      </c>
      <c r="C202" s="180">
        <f t="shared" ref="C202:J202" si="57">SUM(C190:C201)</f>
        <v>5.12</v>
      </c>
      <c r="D202" s="181">
        <f t="shared" si="57"/>
        <v>9.6638661200749993</v>
      </c>
      <c r="E202" s="258">
        <f t="shared" si="57"/>
        <v>911</v>
      </c>
      <c r="F202" s="180">
        <f t="shared" si="57"/>
        <v>2343</v>
      </c>
      <c r="G202" s="180">
        <f t="shared" si="57"/>
        <v>16.579999999999998</v>
      </c>
      <c r="H202" s="182">
        <f t="shared" si="57"/>
        <v>12</v>
      </c>
      <c r="I202" s="183">
        <f t="shared" si="57"/>
        <v>10.998919720075001</v>
      </c>
      <c r="J202" s="259">
        <f t="shared" si="57"/>
        <v>5.12</v>
      </c>
      <c r="K202" s="259"/>
      <c r="L202" s="259">
        <v>0</v>
      </c>
      <c r="M202" s="259">
        <v>0</v>
      </c>
      <c r="N202" s="259">
        <v>0</v>
      </c>
      <c r="O202" s="259">
        <v>0</v>
      </c>
      <c r="P202" s="260">
        <v>8222.0177584000012</v>
      </c>
      <c r="Q202" s="186">
        <f>SUM(Q190:Q201)</f>
        <v>12</v>
      </c>
      <c r="R202" s="271">
        <f>SUM(R190:R201)</f>
        <v>16.579999999999998</v>
      </c>
      <c r="S202" s="269"/>
      <c r="T202" s="272">
        <v>0</v>
      </c>
      <c r="U202" s="272">
        <v>0</v>
      </c>
      <c r="V202" s="271">
        <v>70.927999999999997</v>
      </c>
      <c r="W202" s="188">
        <f>SUM(W190:W201)</f>
        <v>3500</v>
      </c>
      <c r="X202" s="261">
        <f>SUM(X190:X201)</f>
        <v>911</v>
      </c>
      <c r="Y202" s="262"/>
      <c r="Z202" s="262">
        <v>0</v>
      </c>
      <c r="AA202" s="262">
        <v>0</v>
      </c>
      <c r="AB202" s="262">
        <v>0</v>
      </c>
      <c r="AC202" s="262">
        <v>0</v>
      </c>
      <c r="AD202" s="263">
        <v>553.20000000000005</v>
      </c>
    </row>
    <row r="203" spans="1:30" ht="18.75" x14ac:dyDescent="0.2">
      <c r="A203" s="467" t="s">
        <v>38</v>
      </c>
      <c r="B203" s="191" t="s">
        <v>12</v>
      </c>
      <c r="C203" s="192">
        <v>0</v>
      </c>
      <c r="D203" s="193"/>
      <c r="E203" s="248">
        <f>X203</f>
        <v>2051.56</v>
      </c>
      <c r="F203" s="248">
        <v>2100</v>
      </c>
      <c r="G203" s="248">
        <f>R203</f>
        <v>1</v>
      </c>
      <c r="H203" s="248">
        <v>5</v>
      </c>
      <c r="I203" s="194">
        <v>4.6747343322999999</v>
      </c>
      <c r="J203" s="194"/>
      <c r="K203" s="195">
        <v>1326.4559999999999</v>
      </c>
      <c r="L203" s="195"/>
      <c r="M203" s="195"/>
      <c r="N203" s="195"/>
      <c r="O203" s="195"/>
      <c r="P203" s="196">
        <v>0</v>
      </c>
      <c r="Q203" s="197">
        <v>1</v>
      </c>
      <c r="R203" s="264">
        <v>1</v>
      </c>
      <c r="S203" s="265">
        <v>18.29</v>
      </c>
      <c r="T203" s="266"/>
      <c r="U203" s="266"/>
      <c r="V203" s="264">
        <v>18.29</v>
      </c>
      <c r="W203" s="252">
        <v>500</v>
      </c>
      <c r="X203" s="253">
        <v>2051.56</v>
      </c>
      <c r="Y203" s="254">
        <v>2.3640050000000001</v>
      </c>
      <c r="Z203" s="254"/>
      <c r="AA203" s="254"/>
      <c r="AB203" s="254"/>
      <c r="AC203" s="254"/>
      <c r="AD203" s="253">
        <v>4849.8980978</v>
      </c>
    </row>
    <row r="204" spans="1:30" ht="18.75" x14ac:dyDescent="0.2">
      <c r="A204" s="467"/>
      <c r="B204" s="166" t="s">
        <v>14</v>
      </c>
      <c r="C204" s="167">
        <v>0</v>
      </c>
      <c r="D204" s="168"/>
      <c r="E204" s="248">
        <f t="shared" ref="E204:E213" si="58">X204</f>
        <v>1585</v>
      </c>
      <c r="F204" s="248">
        <v>1600</v>
      </c>
      <c r="G204" s="248">
        <f t="shared" ref="G204:G214" si="59">R204</f>
        <v>1</v>
      </c>
      <c r="H204" s="248">
        <v>5</v>
      </c>
      <c r="I204" s="169">
        <v>4.7283222479999996</v>
      </c>
      <c r="J204" s="169"/>
      <c r="K204" s="204">
        <v>1326.4559999999999</v>
      </c>
      <c r="L204" s="204"/>
      <c r="M204" s="204"/>
      <c r="N204" s="204"/>
      <c r="O204" s="204"/>
      <c r="P204" s="205">
        <v>0</v>
      </c>
      <c r="Q204" s="206">
        <v>1</v>
      </c>
      <c r="R204" s="267">
        <v>1</v>
      </c>
      <c r="S204" s="265">
        <v>20.38</v>
      </c>
      <c r="T204" s="268"/>
      <c r="U204" s="268"/>
      <c r="V204" s="267">
        <v>20.38</v>
      </c>
      <c r="W204" s="221">
        <v>450</v>
      </c>
      <c r="X204" s="225">
        <v>1585</v>
      </c>
      <c r="Y204" s="254">
        <v>2.3759999999999999</v>
      </c>
      <c r="Z204" s="224"/>
      <c r="AA204" s="224"/>
      <c r="AB204" s="224"/>
      <c r="AC204" s="224"/>
      <c r="AD204" s="253">
        <v>3765.96</v>
      </c>
    </row>
    <row r="205" spans="1:30" ht="18.75" x14ac:dyDescent="0.2">
      <c r="A205" s="467"/>
      <c r="B205" s="166" t="s">
        <v>15</v>
      </c>
      <c r="C205" s="167">
        <v>0</v>
      </c>
      <c r="D205" s="168"/>
      <c r="E205" s="248">
        <f t="shared" si="58"/>
        <v>1246</v>
      </c>
      <c r="F205" s="248">
        <v>1500</v>
      </c>
      <c r="G205" s="248">
        <f t="shared" si="59"/>
        <v>1</v>
      </c>
      <c r="H205" s="248">
        <v>5</v>
      </c>
      <c r="I205" s="169">
        <v>3.8417618265</v>
      </c>
      <c r="J205" s="169"/>
      <c r="K205" s="204">
        <v>1326.4559999999999</v>
      </c>
      <c r="L205" s="204"/>
      <c r="M205" s="204"/>
      <c r="N205" s="204"/>
      <c r="O205" s="204"/>
      <c r="P205" s="205">
        <v>0</v>
      </c>
      <c r="Q205" s="206">
        <v>1</v>
      </c>
      <c r="R205" s="267">
        <v>1</v>
      </c>
      <c r="S205" s="265">
        <v>20.38</v>
      </c>
      <c r="T205" s="268"/>
      <c r="U205" s="268"/>
      <c r="V205" s="267">
        <v>20.38</v>
      </c>
      <c r="W205" s="221">
        <v>400</v>
      </c>
      <c r="X205" s="225">
        <v>1246</v>
      </c>
      <c r="Y205" s="224">
        <v>2.3879999999999999</v>
      </c>
      <c r="Z205" s="224"/>
      <c r="AA205" s="224"/>
      <c r="AB205" s="224"/>
      <c r="AC205" s="224"/>
      <c r="AD205" s="253">
        <v>2975.4479999999999</v>
      </c>
    </row>
    <row r="206" spans="1:30" ht="18.75" x14ac:dyDescent="0.2">
      <c r="A206" s="467"/>
      <c r="B206" s="166" t="s">
        <v>16</v>
      </c>
      <c r="C206" s="167">
        <v>0</v>
      </c>
      <c r="D206" s="168"/>
      <c r="E206" s="248">
        <f t="shared" si="58"/>
        <v>394</v>
      </c>
      <c r="F206" s="248">
        <v>677</v>
      </c>
      <c r="G206" s="248">
        <f t="shared" si="59"/>
        <v>1</v>
      </c>
      <c r="H206" s="248">
        <v>5</v>
      </c>
      <c r="I206" s="169">
        <v>1.03432049175</v>
      </c>
      <c r="J206" s="169"/>
      <c r="K206" s="204">
        <v>1326.4559999999999</v>
      </c>
      <c r="L206" s="204"/>
      <c r="M206" s="204"/>
      <c r="N206" s="204"/>
      <c r="O206" s="204"/>
      <c r="P206" s="205">
        <v>0</v>
      </c>
      <c r="Q206" s="206">
        <v>1</v>
      </c>
      <c r="R206" s="267">
        <v>1</v>
      </c>
      <c r="S206" s="265">
        <v>20.38</v>
      </c>
      <c r="T206" s="268"/>
      <c r="U206" s="268"/>
      <c r="V206" s="267">
        <v>20.38</v>
      </c>
      <c r="W206" s="273">
        <v>350</v>
      </c>
      <c r="X206" s="225">
        <v>394</v>
      </c>
      <c r="Y206" s="224">
        <v>2.3639999999999999</v>
      </c>
      <c r="Z206" s="224"/>
      <c r="AA206" s="224"/>
      <c r="AB206" s="224"/>
      <c r="AC206" s="224"/>
      <c r="AD206" s="253">
        <v>931.41599999999994</v>
      </c>
    </row>
    <row r="207" spans="1:30" ht="18.75" x14ac:dyDescent="0.2">
      <c r="A207" s="467"/>
      <c r="B207" s="166" t="s">
        <v>17</v>
      </c>
      <c r="C207" s="167">
        <v>0</v>
      </c>
      <c r="D207" s="168"/>
      <c r="E207" s="248">
        <f t="shared" si="58"/>
        <v>0</v>
      </c>
      <c r="F207" s="248">
        <v>300</v>
      </c>
      <c r="G207" s="248">
        <f t="shared" si="59"/>
        <v>1</v>
      </c>
      <c r="H207" s="248">
        <v>5</v>
      </c>
      <c r="I207" s="169">
        <v>0</v>
      </c>
      <c r="J207" s="169"/>
      <c r="K207" s="204">
        <v>1326.4559999999999</v>
      </c>
      <c r="L207" s="204"/>
      <c r="M207" s="204"/>
      <c r="N207" s="204"/>
      <c r="O207" s="204"/>
      <c r="P207" s="205">
        <v>0</v>
      </c>
      <c r="Q207" s="206">
        <v>1</v>
      </c>
      <c r="R207" s="267">
        <v>1</v>
      </c>
      <c r="S207" s="265">
        <v>20.38</v>
      </c>
      <c r="T207" s="268"/>
      <c r="U207" s="268"/>
      <c r="V207" s="267">
        <v>20.38</v>
      </c>
      <c r="W207" s="221">
        <v>300</v>
      </c>
      <c r="X207" s="225"/>
      <c r="Y207" s="224">
        <v>2.3590800000000001</v>
      </c>
      <c r="Z207" s="224"/>
      <c r="AA207" s="224"/>
      <c r="AB207" s="224"/>
      <c r="AC207" s="224"/>
      <c r="AD207" s="253">
        <v>0</v>
      </c>
    </row>
    <row r="208" spans="1:30" ht="18.75" x14ac:dyDescent="0.2">
      <c r="A208" s="467"/>
      <c r="B208" s="166" t="s">
        <v>18</v>
      </c>
      <c r="C208" s="167">
        <f t="shared" ref="C208:C211" si="60">J208/1000</f>
        <v>0</v>
      </c>
      <c r="D208" s="168"/>
      <c r="E208" s="248">
        <f t="shared" si="58"/>
        <v>0</v>
      </c>
      <c r="F208" s="248">
        <v>300</v>
      </c>
      <c r="G208" s="248">
        <f t="shared" si="59"/>
        <v>1</v>
      </c>
      <c r="H208" s="248">
        <v>5</v>
      </c>
      <c r="I208" s="169">
        <v>0</v>
      </c>
      <c r="J208" s="169"/>
      <c r="K208" s="204">
        <v>1326.4559999999999</v>
      </c>
      <c r="L208" s="204"/>
      <c r="M208" s="204"/>
      <c r="N208" s="204"/>
      <c r="O208" s="204"/>
      <c r="P208" s="205">
        <v>0</v>
      </c>
      <c r="Q208" s="206">
        <v>1</v>
      </c>
      <c r="R208" s="267">
        <v>1</v>
      </c>
      <c r="S208" s="265">
        <v>20.38</v>
      </c>
      <c r="T208" s="268"/>
      <c r="U208" s="268"/>
      <c r="V208" s="267">
        <v>20.38</v>
      </c>
      <c r="W208" s="221">
        <v>300</v>
      </c>
      <c r="X208" s="225"/>
      <c r="Y208" s="224">
        <v>2.3590800000000001</v>
      </c>
      <c r="Z208" s="224"/>
      <c r="AA208" s="224"/>
      <c r="AB208" s="224"/>
      <c r="AC208" s="224"/>
      <c r="AD208" s="253">
        <v>0</v>
      </c>
    </row>
    <row r="209" spans="1:30" ht="18.75" x14ac:dyDescent="0.2">
      <c r="A209" s="467"/>
      <c r="B209" s="166" t="s">
        <v>19</v>
      </c>
      <c r="C209" s="167">
        <f t="shared" si="60"/>
        <v>0</v>
      </c>
      <c r="D209" s="168"/>
      <c r="E209" s="248">
        <f t="shared" si="58"/>
        <v>0</v>
      </c>
      <c r="F209" s="248">
        <v>300</v>
      </c>
      <c r="G209" s="248">
        <f t="shared" si="59"/>
        <v>1</v>
      </c>
      <c r="H209" s="248">
        <v>5</v>
      </c>
      <c r="I209" s="169">
        <v>0</v>
      </c>
      <c r="J209" s="169"/>
      <c r="K209" s="204">
        <v>1326.4559999999999</v>
      </c>
      <c r="L209" s="204"/>
      <c r="M209" s="204"/>
      <c r="N209" s="204"/>
      <c r="O209" s="204"/>
      <c r="P209" s="205">
        <v>0</v>
      </c>
      <c r="Q209" s="206">
        <v>1</v>
      </c>
      <c r="R209" s="267">
        <v>1</v>
      </c>
      <c r="S209" s="269">
        <v>20.38</v>
      </c>
      <c r="T209" s="268"/>
      <c r="U209" s="268"/>
      <c r="V209" s="267">
        <v>20.38</v>
      </c>
      <c r="W209" s="221">
        <v>300</v>
      </c>
      <c r="X209" s="225"/>
      <c r="Y209" s="224">
        <v>2.3590800000000001</v>
      </c>
      <c r="Z209" s="224"/>
      <c r="AA209" s="224"/>
      <c r="AB209" s="224"/>
      <c r="AC209" s="224"/>
      <c r="AD209" s="253">
        <v>0</v>
      </c>
    </row>
    <row r="210" spans="1:30" ht="18.75" x14ac:dyDescent="0.2">
      <c r="A210" s="467"/>
      <c r="B210" s="167" t="s">
        <v>20</v>
      </c>
      <c r="C210" s="167">
        <f t="shared" si="60"/>
        <v>0</v>
      </c>
      <c r="D210" s="168"/>
      <c r="E210" s="248">
        <f t="shared" si="58"/>
        <v>0</v>
      </c>
      <c r="F210" s="248">
        <v>300</v>
      </c>
      <c r="G210" s="248">
        <f t="shared" si="59"/>
        <v>1</v>
      </c>
      <c r="H210" s="248">
        <v>5</v>
      </c>
      <c r="I210" s="169">
        <v>0</v>
      </c>
      <c r="J210" s="169"/>
      <c r="K210" s="204">
        <v>1326.4559999999999</v>
      </c>
      <c r="L210" s="204"/>
      <c r="M210" s="204"/>
      <c r="N210" s="204"/>
      <c r="O210" s="204"/>
      <c r="P210" s="205">
        <v>0</v>
      </c>
      <c r="Q210" s="206">
        <v>1</v>
      </c>
      <c r="R210" s="206">
        <v>1</v>
      </c>
      <c r="S210" s="269">
        <v>20.38</v>
      </c>
      <c r="T210" s="268"/>
      <c r="U210" s="268"/>
      <c r="V210" s="267">
        <v>20.38</v>
      </c>
      <c r="W210" s="221">
        <v>400</v>
      </c>
      <c r="X210" s="225"/>
      <c r="Y210" s="224">
        <v>2.3590800000000001</v>
      </c>
      <c r="Z210" s="224"/>
      <c r="AA210" s="224"/>
      <c r="AB210" s="224"/>
      <c r="AC210" s="224"/>
      <c r="AD210" s="253">
        <v>0</v>
      </c>
    </row>
    <row r="211" spans="1:30" ht="18.75" x14ac:dyDescent="0.2">
      <c r="A211" s="467"/>
      <c r="B211" s="166" t="s">
        <v>21</v>
      </c>
      <c r="C211" s="167">
        <f t="shared" si="60"/>
        <v>0</v>
      </c>
      <c r="D211" s="168"/>
      <c r="E211" s="248">
        <f t="shared" si="58"/>
        <v>0</v>
      </c>
      <c r="F211" s="248">
        <v>300</v>
      </c>
      <c r="G211" s="248">
        <f t="shared" si="59"/>
        <v>1</v>
      </c>
      <c r="H211" s="248">
        <v>5</v>
      </c>
      <c r="I211" s="169">
        <v>0</v>
      </c>
      <c r="J211" s="169"/>
      <c r="K211" s="204">
        <v>1326.4559999999999</v>
      </c>
      <c r="L211" s="204"/>
      <c r="M211" s="204"/>
      <c r="N211" s="204"/>
      <c r="O211" s="204"/>
      <c r="P211" s="205">
        <v>0</v>
      </c>
      <c r="Q211" s="206">
        <v>1</v>
      </c>
      <c r="R211" s="206">
        <v>1</v>
      </c>
      <c r="S211" s="269">
        <v>20.38</v>
      </c>
      <c r="T211" s="268"/>
      <c r="U211" s="268"/>
      <c r="V211" s="267">
        <v>20.38</v>
      </c>
      <c r="W211" s="221">
        <v>200</v>
      </c>
      <c r="X211" s="225"/>
      <c r="Y211" s="224">
        <v>2.3590800000000001</v>
      </c>
      <c r="Z211" s="176"/>
      <c r="AA211" s="176"/>
      <c r="AB211" s="176"/>
      <c r="AC211" s="176"/>
      <c r="AD211" s="225">
        <v>0</v>
      </c>
    </row>
    <row r="212" spans="1:30" ht="18.75" x14ac:dyDescent="0.2">
      <c r="A212" s="467"/>
      <c r="B212" s="166" t="s">
        <v>22</v>
      </c>
      <c r="C212" s="167">
        <v>0</v>
      </c>
      <c r="D212" s="168"/>
      <c r="E212" s="248">
        <f t="shared" si="58"/>
        <v>29</v>
      </c>
      <c r="F212" s="248">
        <v>500</v>
      </c>
      <c r="G212" s="248">
        <f t="shared" si="59"/>
        <v>9.76</v>
      </c>
      <c r="H212" s="248">
        <v>5</v>
      </c>
      <c r="I212" s="169">
        <v>1.03432049175</v>
      </c>
      <c r="J212" s="169"/>
      <c r="K212" s="204">
        <v>1326.4559999999999</v>
      </c>
      <c r="L212" s="204"/>
      <c r="M212" s="204"/>
      <c r="N212" s="204"/>
      <c r="O212" s="204"/>
      <c r="P212" s="205">
        <v>0</v>
      </c>
      <c r="Q212" s="206">
        <v>1</v>
      </c>
      <c r="R212" s="206">
        <v>9.76</v>
      </c>
      <c r="S212" s="269">
        <v>20.38</v>
      </c>
      <c r="T212" s="268"/>
      <c r="U212" s="268"/>
      <c r="V212" s="267">
        <v>0</v>
      </c>
      <c r="W212" s="221">
        <v>350</v>
      </c>
      <c r="X212" s="222">
        <v>29</v>
      </c>
      <c r="Y212" s="257">
        <v>2.544</v>
      </c>
      <c r="Z212" s="176"/>
      <c r="AA212" s="176"/>
      <c r="AB212" s="176"/>
      <c r="AC212" s="176"/>
      <c r="AD212" s="225">
        <v>73.775999999999996</v>
      </c>
    </row>
    <row r="213" spans="1:30" ht="18.75" x14ac:dyDescent="0.2">
      <c r="A213" s="467"/>
      <c r="B213" s="178" t="s">
        <v>23</v>
      </c>
      <c r="C213" s="167">
        <v>0</v>
      </c>
      <c r="D213" s="168"/>
      <c r="E213" s="248">
        <f t="shared" si="58"/>
        <v>534</v>
      </c>
      <c r="F213" s="248">
        <v>1000</v>
      </c>
      <c r="G213" s="248">
        <f t="shared" si="59"/>
        <v>4.13</v>
      </c>
      <c r="H213" s="248">
        <v>5</v>
      </c>
      <c r="I213" s="169">
        <v>3.3984816157499997</v>
      </c>
      <c r="J213" s="169"/>
      <c r="K213" s="204">
        <v>1326.4559999999999</v>
      </c>
      <c r="L213" s="204"/>
      <c r="M213" s="204"/>
      <c r="N213" s="204"/>
      <c r="O213" s="204"/>
      <c r="P213" s="205">
        <v>0</v>
      </c>
      <c r="Q213" s="206">
        <v>1</v>
      </c>
      <c r="R213" s="206">
        <v>4.13</v>
      </c>
      <c r="S213" s="269">
        <v>20.38</v>
      </c>
      <c r="T213" s="268"/>
      <c r="U213" s="268"/>
      <c r="V213" s="267">
        <v>0</v>
      </c>
      <c r="W213" s="221">
        <v>1000</v>
      </c>
      <c r="X213" s="222">
        <v>534</v>
      </c>
      <c r="Y213" s="257">
        <v>2.2679999999999998</v>
      </c>
      <c r="Z213" s="176"/>
      <c r="AA213" s="176"/>
      <c r="AB213" s="176"/>
      <c r="AC213" s="176"/>
      <c r="AD213" s="225">
        <v>1211.1119999999999</v>
      </c>
    </row>
    <row r="214" spans="1:30" ht="19.5" thickBot="1" x14ac:dyDescent="0.25">
      <c r="A214" s="467"/>
      <c r="B214" s="178" t="s">
        <v>24</v>
      </c>
      <c r="C214" s="245">
        <v>0</v>
      </c>
      <c r="D214" s="274"/>
      <c r="E214" s="270">
        <v>534</v>
      </c>
      <c r="F214" s="248">
        <v>1000</v>
      </c>
      <c r="G214" s="270">
        <f t="shared" si="59"/>
        <v>4.13</v>
      </c>
      <c r="H214" s="248">
        <v>5</v>
      </c>
      <c r="I214" s="169">
        <v>4.5214592168949999</v>
      </c>
      <c r="J214" s="169"/>
      <c r="K214" s="204">
        <v>1326.4559999999999</v>
      </c>
      <c r="L214" s="204"/>
      <c r="M214" s="204"/>
      <c r="N214" s="204"/>
      <c r="O214" s="204"/>
      <c r="P214" s="205">
        <v>0</v>
      </c>
      <c r="Q214" s="206">
        <v>1</v>
      </c>
      <c r="R214" s="206">
        <v>4.13</v>
      </c>
      <c r="S214" s="269">
        <v>20.38</v>
      </c>
      <c r="T214" s="268"/>
      <c r="U214" s="268"/>
      <c r="V214" s="267">
        <v>0</v>
      </c>
      <c r="W214" s="221">
        <v>700</v>
      </c>
      <c r="X214" s="275">
        <v>534</v>
      </c>
      <c r="Y214" s="257">
        <v>2.2679999999999998</v>
      </c>
      <c r="Z214" s="276"/>
      <c r="AA214" s="276"/>
      <c r="AB214" s="276"/>
      <c r="AC214" s="276"/>
      <c r="AD214" s="277">
        <v>1211.1119999999999</v>
      </c>
    </row>
    <row r="215" spans="1:30" ht="19.5" thickBot="1" x14ac:dyDescent="0.25">
      <c r="A215" s="468"/>
      <c r="B215" s="179" t="s">
        <v>25</v>
      </c>
      <c r="C215" s="180">
        <v>0</v>
      </c>
      <c r="D215" s="181">
        <f t="shared" ref="D215:I215" si="61">SUM(D203:D214)</f>
        <v>0</v>
      </c>
      <c r="E215" s="258">
        <f t="shared" si="61"/>
        <v>6373.5599999999995</v>
      </c>
      <c r="F215" s="180">
        <f t="shared" si="61"/>
        <v>9877</v>
      </c>
      <c r="G215" s="180">
        <f t="shared" si="61"/>
        <v>27.019999999999996</v>
      </c>
      <c r="H215" s="182">
        <f t="shared" si="61"/>
        <v>60</v>
      </c>
      <c r="I215" s="183">
        <f t="shared" si="61"/>
        <v>23.233400222945001</v>
      </c>
      <c r="J215" s="243">
        <v>0</v>
      </c>
      <c r="K215" s="243"/>
      <c r="L215" s="243">
        <v>0</v>
      </c>
      <c r="M215" s="243">
        <v>0</v>
      </c>
      <c r="N215" s="243">
        <v>0</v>
      </c>
      <c r="O215" s="243">
        <v>0</v>
      </c>
      <c r="P215" s="243">
        <v>0</v>
      </c>
      <c r="Q215" s="186">
        <f>SUM(Q203:Q214)</f>
        <v>12</v>
      </c>
      <c r="R215" s="271">
        <f>SUM(R203:R214)</f>
        <v>27.019999999999996</v>
      </c>
      <c r="S215" s="269"/>
      <c r="T215" s="271">
        <v>0</v>
      </c>
      <c r="U215" s="271">
        <v>0</v>
      </c>
      <c r="V215" s="271">
        <v>70.927999999999997</v>
      </c>
      <c r="W215" s="188">
        <f>SUM(W203:W214)</f>
        <v>5250</v>
      </c>
      <c r="X215" s="278">
        <f>SUM(X203:X214)</f>
        <v>6373.5599999999995</v>
      </c>
      <c r="Y215" s="279"/>
      <c r="Z215" s="279">
        <v>0</v>
      </c>
      <c r="AA215" s="279">
        <v>0</v>
      </c>
      <c r="AB215" s="279">
        <v>0</v>
      </c>
      <c r="AC215" s="279">
        <v>0</v>
      </c>
      <c r="AD215" s="280">
        <v>11585.780639999999</v>
      </c>
    </row>
    <row r="216" spans="1:30" ht="18.75" x14ac:dyDescent="0.2">
      <c r="A216" s="463" t="s">
        <v>39</v>
      </c>
      <c r="B216" s="191" t="s">
        <v>12</v>
      </c>
      <c r="C216" s="192">
        <f>J216</f>
        <v>2.7761999999999998</v>
      </c>
      <c r="D216" s="193">
        <v>2.7761999999999998</v>
      </c>
      <c r="E216" s="192">
        <f>X216</f>
        <v>82</v>
      </c>
      <c r="F216" s="192">
        <v>82</v>
      </c>
      <c r="G216" s="192">
        <f>R216</f>
        <v>2</v>
      </c>
      <c r="H216" s="192">
        <v>2</v>
      </c>
      <c r="I216" s="194">
        <v>2.9380080880499997</v>
      </c>
      <c r="J216" s="244">
        <v>2.7761999999999998</v>
      </c>
      <c r="K216" s="195">
        <v>1822.3920000000001</v>
      </c>
      <c r="L216" s="195"/>
      <c r="M216" s="195"/>
      <c r="N216" s="195"/>
      <c r="O216" s="195"/>
      <c r="P216" s="196">
        <v>5059.3246703999994</v>
      </c>
      <c r="Q216" s="197">
        <v>3</v>
      </c>
      <c r="R216" s="199">
        <v>2</v>
      </c>
      <c r="S216" s="233">
        <v>19.596</v>
      </c>
      <c r="T216" s="199"/>
      <c r="U216" s="199"/>
      <c r="V216" s="200">
        <v>39.192</v>
      </c>
      <c r="W216" s="201">
        <v>100</v>
      </c>
      <c r="X216" s="281">
        <v>82</v>
      </c>
      <c r="Y216" s="202">
        <v>2.3590800000000001</v>
      </c>
      <c r="Z216" s="202"/>
      <c r="AA216" s="202"/>
      <c r="AB216" s="202"/>
      <c r="AC216" s="202"/>
      <c r="AD216" s="203">
        <v>193.44456</v>
      </c>
    </row>
    <row r="217" spans="1:30" ht="18.75" x14ac:dyDescent="0.2">
      <c r="A217" s="463"/>
      <c r="B217" s="166" t="s">
        <v>14</v>
      </c>
      <c r="C217" s="192">
        <f t="shared" ref="C217:C227" si="62">J217</f>
        <v>2.3986000000000001</v>
      </c>
      <c r="D217" s="193">
        <v>2.3986000000000001</v>
      </c>
      <c r="E217" s="192">
        <f t="shared" ref="E217:E227" si="63">X217</f>
        <v>89</v>
      </c>
      <c r="F217" s="192">
        <v>89</v>
      </c>
      <c r="G217" s="192">
        <f t="shared" ref="G217:G227" si="64">R217</f>
        <v>3</v>
      </c>
      <c r="H217" s="192">
        <v>3</v>
      </c>
      <c r="I217" s="169">
        <v>3.1338688904500001</v>
      </c>
      <c r="J217" s="241">
        <v>2.3986000000000001</v>
      </c>
      <c r="K217" s="204">
        <v>1822.3920000000001</v>
      </c>
      <c r="L217" s="204"/>
      <c r="M217" s="204"/>
      <c r="N217" s="204"/>
      <c r="O217" s="204"/>
      <c r="P217" s="205">
        <v>4371.1894511999999</v>
      </c>
      <c r="Q217" s="206">
        <v>3</v>
      </c>
      <c r="R217" s="208">
        <v>3</v>
      </c>
      <c r="S217" s="172">
        <v>20.316659999999999</v>
      </c>
      <c r="T217" s="208"/>
      <c r="U217" s="208"/>
      <c r="V217" s="209">
        <v>60.949979999999996</v>
      </c>
      <c r="W217" s="174">
        <v>123</v>
      </c>
      <c r="X217" s="234">
        <v>89</v>
      </c>
      <c r="Y217" s="202">
        <v>2.3794439999999999</v>
      </c>
      <c r="Z217" s="176"/>
      <c r="AA217" s="176"/>
      <c r="AB217" s="176"/>
      <c r="AC217" s="176"/>
      <c r="AD217" s="210">
        <v>211.77051599999999</v>
      </c>
    </row>
    <row r="218" spans="1:30" ht="18.75" x14ac:dyDescent="0.2">
      <c r="A218" s="463"/>
      <c r="B218" s="166" t="s">
        <v>15</v>
      </c>
      <c r="C218" s="192">
        <f t="shared" si="62"/>
        <v>2.2263000000000002</v>
      </c>
      <c r="D218" s="193">
        <v>2.2263000000000002</v>
      </c>
      <c r="E218" s="192">
        <f t="shared" si="63"/>
        <v>78</v>
      </c>
      <c r="F218" s="192">
        <v>78</v>
      </c>
      <c r="G218" s="192">
        <f t="shared" si="64"/>
        <v>1</v>
      </c>
      <c r="H218" s="192">
        <v>1</v>
      </c>
      <c r="I218" s="169">
        <v>3.8771943604999999</v>
      </c>
      <c r="J218" s="241">
        <v>2.2263000000000002</v>
      </c>
      <c r="K218" s="204">
        <v>1822.3920000000001</v>
      </c>
      <c r="L218" s="204"/>
      <c r="M218" s="204"/>
      <c r="N218" s="204"/>
      <c r="O218" s="204"/>
      <c r="P218" s="205">
        <v>4057.1913096000003</v>
      </c>
      <c r="Q218" s="206">
        <v>3</v>
      </c>
      <c r="R218" s="208">
        <v>1</v>
      </c>
      <c r="S218" s="172">
        <v>21.756</v>
      </c>
      <c r="T218" s="208"/>
      <c r="U218" s="208"/>
      <c r="V218" s="209">
        <v>21.756</v>
      </c>
      <c r="W218" s="174">
        <v>100</v>
      </c>
      <c r="X218" s="234">
        <v>78</v>
      </c>
      <c r="Y218" s="176">
        <v>2.3846400000000001</v>
      </c>
      <c r="Z218" s="176"/>
      <c r="AA218" s="176"/>
      <c r="AB218" s="176"/>
      <c r="AC218" s="176"/>
      <c r="AD218" s="210">
        <v>186.00192000000001</v>
      </c>
    </row>
    <row r="219" spans="1:30" ht="18.75" x14ac:dyDescent="0.2">
      <c r="A219" s="463"/>
      <c r="B219" s="166" t="s">
        <v>16</v>
      </c>
      <c r="C219" s="192">
        <f t="shared" si="62"/>
        <v>0.29970000000000002</v>
      </c>
      <c r="D219" s="193">
        <v>0.29970000000000002</v>
      </c>
      <c r="E219" s="192">
        <f t="shared" si="63"/>
        <v>83</v>
      </c>
      <c r="F219" s="192">
        <v>83</v>
      </c>
      <c r="G219" s="192">
        <f t="shared" si="64"/>
        <v>2</v>
      </c>
      <c r="H219" s="192">
        <v>2</v>
      </c>
      <c r="I219" s="169">
        <v>0</v>
      </c>
      <c r="J219" s="241">
        <v>0.29970000000000002</v>
      </c>
      <c r="K219" s="204">
        <v>1822.3920000000001</v>
      </c>
      <c r="L219" s="204"/>
      <c r="M219" s="204"/>
      <c r="N219" s="204"/>
      <c r="O219" s="204"/>
      <c r="P219" s="205">
        <v>546.1708824000001</v>
      </c>
      <c r="Q219" s="206">
        <v>2</v>
      </c>
      <c r="R219" s="208">
        <v>2</v>
      </c>
      <c r="S219" s="172">
        <v>21.756</v>
      </c>
      <c r="T219" s="208"/>
      <c r="U219" s="208"/>
      <c r="V219" s="209">
        <v>43.512</v>
      </c>
      <c r="W219" s="174">
        <v>120</v>
      </c>
      <c r="X219" s="234">
        <v>83</v>
      </c>
      <c r="Y219" s="176">
        <v>2.3676240000000002</v>
      </c>
      <c r="Z219" s="176"/>
      <c r="AA219" s="176"/>
      <c r="AB219" s="176"/>
      <c r="AC219" s="176"/>
      <c r="AD219" s="210">
        <v>196.51279200000002</v>
      </c>
    </row>
    <row r="220" spans="1:30" ht="18.75" x14ac:dyDescent="0.2">
      <c r="A220" s="463"/>
      <c r="B220" s="166" t="s">
        <v>17</v>
      </c>
      <c r="C220" s="192">
        <f t="shared" si="62"/>
        <v>0</v>
      </c>
      <c r="D220" s="193">
        <v>0</v>
      </c>
      <c r="E220" s="192">
        <f t="shared" si="63"/>
        <v>91</v>
      </c>
      <c r="F220" s="192">
        <v>91</v>
      </c>
      <c r="G220" s="192">
        <f t="shared" si="64"/>
        <v>2</v>
      </c>
      <c r="H220" s="192">
        <v>2</v>
      </c>
      <c r="I220" s="169">
        <v>0</v>
      </c>
      <c r="J220" s="205"/>
      <c r="K220" s="204">
        <v>0</v>
      </c>
      <c r="L220" s="204"/>
      <c r="M220" s="204"/>
      <c r="N220" s="204"/>
      <c r="O220" s="204"/>
      <c r="P220" s="205">
        <v>0</v>
      </c>
      <c r="Q220" s="206">
        <v>2</v>
      </c>
      <c r="R220" s="208">
        <v>2</v>
      </c>
      <c r="S220" s="172">
        <v>21.756</v>
      </c>
      <c r="T220" s="208"/>
      <c r="U220" s="208"/>
      <c r="V220" s="209">
        <v>43.512</v>
      </c>
      <c r="W220" s="174">
        <v>100</v>
      </c>
      <c r="X220" s="234">
        <v>91</v>
      </c>
      <c r="Y220" s="176">
        <v>2.3654760000000001</v>
      </c>
      <c r="Z220" s="176"/>
      <c r="AA220" s="176"/>
      <c r="AB220" s="176"/>
      <c r="AC220" s="176"/>
      <c r="AD220" s="210">
        <v>215.25831600000001</v>
      </c>
    </row>
    <row r="221" spans="1:30" ht="18.75" x14ac:dyDescent="0.2">
      <c r="A221" s="463"/>
      <c r="B221" s="166" t="s">
        <v>18</v>
      </c>
      <c r="C221" s="192">
        <f t="shared" si="62"/>
        <v>0</v>
      </c>
      <c r="D221" s="193">
        <v>0</v>
      </c>
      <c r="E221" s="192">
        <f t="shared" si="63"/>
        <v>75</v>
      </c>
      <c r="F221" s="192">
        <v>75</v>
      </c>
      <c r="G221" s="192">
        <f t="shared" si="64"/>
        <v>2</v>
      </c>
      <c r="H221" s="192">
        <v>2</v>
      </c>
      <c r="I221" s="169">
        <v>0</v>
      </c>
      <c r="J221" s="205"/>
      <c r="K221" s="204">
        <v>0</v>
      </c>
      <c r="L221" s="204"/>
      <c r="M221" s="204"/>
      <c r="N221" s="204"/>
      <c r="O221" s="204"/>
      <c r="P221" s="205">
        <v>0</v>
      </c>
      <c r="Q221" s="206">
        <v>3</v>
      </c>
      <c r="R221" s="208">
        <v>2</v>
      </c>
      <c r="S221" s="172">
        <v>21.756</v>
      </c>
      <c r="T221" s="208"/>
      <c r="U221" s="208"/>
      <c r="V221" s="209">
        <v>43.512</v>
      </c>
      <c r="W221" s="174">
        <v>150</v>
      </c>
      <c r="X221" s="234">
        <v>75</v>
      </c>
      <c r="Y221" s="176">
        <v>2.3985240000000001</v>
      </c>
      <c r="Z221" s="176"/>
      <c r="AA221" s="176"/>
      <c r="AB221" s="176"/>
      <c r="AC221" s="176"/>
      <c r="AD221" s="210">
        <v>179.88930000000002</v>
      </c>
    </row>
    <row r="222" spans="1:30" ht="18.75" x14ac:dyDescent="0.2">
      <c r="A222" s="463"/>
      <c r="B222" s="166" t="s">
        <v>19</v>
      </c>
      <c r="C222" s="192">
        <f t="shared" si="62"/>
        <v>0</v>
      </c>
      <c r="D222" s="193">
        <v>0</v>
      </c>
      <c r="E222" s="192">
        <f t="shared" si="63"/>
        <v>285</v>
      </c>
      <c r="F222" s="192">
        <v>285</v>
      </c>
      <c r="G222" s="192">
        <f t="shared" si="64"/>
        <v>1</v>
      </c>
      <c r="H222" s="192">
        <v>1</v>
      </c>
      <c r="I222" s="169">
        <v>0</v>
      </c>
      <c r="J222" s="205"/>
      <c r="K222" s="204">
        <v>0</v>
      </c>
      <c r="L222" s="204"/>
      <c r="M222" s="204"/>
      <c r="N222" s="204"/>
      <c r="O222" s="204"/>
      <c r="P222" s="205">
        <v>0</v>
      </c>
      <c r="Q222" s="206">
        <v>2</v>
      </c>
      <c r="R222" s="208">
        <v>1</v>
      </c>
      <c r="S222" s="172">
        <v>21.756</v>
      </c>
      <c r="T222" s="208"/>
      <c r="U222" s="208"/>
      <c r="V222" s="209">
        <v>21.756</v>
      </c>
      <c r="W222" s="174">
        <v>154</v>
      </c>
      <c r="X222" s="234">
        <v>285</v>
      </c>
      <c r="Y222" s="202">
        <v>2.8856519999999999</v>
      </c>
      <c r="Z222" s="176"/>
      <c r="AA222" s="176"/>
      <c r="AB222" s="176"/>
      <c r="AC222" s="176"/>
      <c r="AD222" s="210">
        <v>822.41081999999994</v>
      </c>
    </row>
    <row r="223" spans="1:30" ht="18.75" x14ac:dyDescent="0.2">
      <c r="A223" s="463"/>
      <c r="B223" s="166" t="s">
        <v>20</v>
      </c>
      <c r="C223" s="192">
        <f t="shared" si="62"/>
        <v>0</v>
      </c>
      <c r="D223" s="193">
        <v>0</v>
      </c>
      <c r="E223" s="192">
        <f t="shared" si="63"/>
        <v>297</v>
      </c>
      <c r="F223" s="192">
        <v>297</v>
      </c>
      <c r="G223" s="192">
        <f t="shared" si="64"/>
        <v>1</v>
      </c>
      <c r="H223" s="192">
        <v>2</v>
      </c>
      <c r="I223" s="169">
        <v>0</v>
      </c>
      <c r="J223" s="205"/>
      <c r="K223" s="204">
        <v>0</v>
      </c>
      <c r="L223" s="204"/>
      <c r="M223" s="204"/>
      <c r="N223" s="204"/>
      <c r="O223" s="204"/>
      <c r="P223" s="205">
        <v>0</v>
      </c>
      <c r="Q223" s="206">
        <v>1</v>
      </c>
      <c r="R223" s="206">
        <v>1</v>
      </c>
      <c r="S223" s="172">
        <v>21.756</v>
      </c>
      <c r="T223" s="208"/>
      <c r="U223" s="208"/>
      <c r="V223" s="209">
        <v>21.756</v>
      </c>
      <c r="W223" s="174">
        <v>189</v>
      </c>
      <c r="X223" s="234">
        <v>297</v>
      </c>
      <c r="Y223" s="176">
        <v>2.7862559999999998</v>
      </c>
      <c r="Z223" s="176"/>
      <c r="AA223" s="176"/>
      <c r="AB223" s="176"/>
      <c r="AC223" s="176"/>
      <c r="AD223" s="210">
        <v>827.51803199999995</v>
      </c>
    </row>
    <row r="224" spans="1:30" ht="18.75" x14ac:dyDescent="0.2">
      <c r="A224" s="463"/>
      <c r="B224" s="166" t="s">
        <v>21</v>
      </c>
      <c r="C224" s="192">
        <f t="shared" si="62"/>
        <v>0</v>
      </c>
      <c r="D224" s="193">
        <v>0</v>
      </c>
      <c r="E224" s="192">
        <f t="shared" si="63"/>
        <v>104</v>
      </c>
      <c r="F224" s="192">
        <v>104</v>
      </c>
      <c r="G224" s="192">
        <f t="shared" si="64"/>
        <v>2</v>
      </c>
      <c r="H224" s="192">
        <v>2</v>
      </c>
      <c r="I224" s="169">
        <v>0</v>
      </c>
      <c r="J224" s="241"/>
      <c r="K224" s="204">
        <v>0</v>
      </c>
      <c r="L224" s="204"/>
      <c r="M224" s="204"/>
      <c r="N224" s="204"/>
      <c r="O224" s="204"/>
      <c r="P224" s="205">
        <v>0</v>
      </c>
      <c r="Q224" s="206">
        <v>2</v>
      </c>
      <c r="R224" s="206">
        <v>2</v>
      </c>
      <c r="S224" s="172">
        <v>21.756</v>
      </c>
      <c r="T224" s="208"/>
      <c r="U224" s="208"/>
      <c r="V224" s="209">
        <v>43.512</v>
      </c>
      <c r="W224" s="174">
        <v>84</v>
      </c>
      <c r="X224" s="174">
        <v>104</v>
      </c>
      <c r="Y224" s="176">
        <v>2.5651199999999998</v>
      </c>
      <c r="Z224" s="176"/>
      <c r="AA224" s="176"/>
      <c r="AB224" s="176"/>
      <c r="AC224" s="176"/>
      <c r="AD224" s="210">
        <v>266.77247999999997</v>
      </c>
    </row>
    <row r="225" spans="1:30" ht="18.75" x14ac:dyDescent="0.2">
      <c r="A225" s="463"/>
      <c r="B225" s="166" t="s">
        <v>22</v>
      </c>
      <c r="C225" s="192">
        <f t="shared" si="62"/>
        <v>0.56910000000000005</v>
      </c>
      <c r="D225" s="193">
        <v>2</v>
      </c>
      <c r="E225" s="192">
        <f t="shared" si="63"/>
        <v>137</v>
      </c>
      <c r="F225" s="192">
        <v>108</v>
      </c>
      <c r="G225" s="192">
        <f t="shared" si="64"/>
        <v>2</v>
      </c>
      <c r="H225" s="192">
        <v>3</v>
      </c>
      <c r="I225" s="169">
        <v>2</v>
      </c>
      <c r="J225" s="169">
        <v>0.56910000000000005</v>
      </c>
      <c r="K225" s="230">
        <v>1822.3920000000001</v>
      </c>
      <c r="L225" s="204"/>
      <c r="M225" s="204"/>
      <c r="N225" s="204"/>
      <c r="O225" s="204"/>
      <c r="P225" s="205">
        <v>1037.1232872</v>
      </c>
      <c r="Q225" s="206">
        <v>2</v>
      </c>
      <c r="R225" s="206">
        <v>2</v>
      </c>
      <c r="S225" s="172">
        <v>21.756</v>
      </c>
      <c r="T225" s="208"/>
      <c r="U225" s="208"/>
      <c r="V225" s="209">
        <v>43.512</v>
      </c>
      <c r="W225" s="174">
        <v>108</v>
      </c>
      <c r="X225" s="174">
        <v>137</v>
      </c>
      <c r="Y225" s="202">
        <v>2.5474399999999999</v>
      </c>
      <c r="Z225" s="176"/>
      <c r="AA225" s="176"/>
      <c r="AB225" s="176"/>
      <c r="AC225" s="176"/>
      <c r="AD225" s="210">
        <v>348.99928</v>
      </c>
    </row>
    <row r="226" spans="1:30" ht="18.75" x14ac:dyDescent="0.2">
      <c r="A226" s="463"/>
      <c r="B226" s="178" t="s">
        <v>23</v>
      </c>
      <c r="C226" s="192">
        <f t="shared" si="62"/>
        <v>2.0373000000000001</v>
      </c>
      <c r="D226" s="193">
        <v>4</v>
      </c>
      <c r="E226" s="192">
        <f>X226</f>
        <v>155</v>
      </c>
      <c r="F226" s="192">
        <v>129</v>
      </c>
      <c r="G226" s="192">
        <f t="shared" si="64"/>
        <v>4</v>
      </c>
      <c r="H226" s="192">
        <v>3</v>
      </c>
      <c r="I226" s="169">
        <v>4</v>
      </c>
      <c r="J226" s="169">
        <v>2.0373000000000001</v>
      </c>
      <c r="K226" s="204">
        <v>1822.3920000000001</v>
      </c>
      <c r="L226" s="204"/>
      <c r="M226" s="204"/>
      <c r="N226" s="204"/>
      <c r="O226" s="204"/>
      <c r="P226" s="205">
        <v>3712.7592216000003</v>
      </c>
      <c r="Q226" s="206">
        <v>3</v>
      </c>
      <c r="R226" s="206">
        <v>4</v>
      </c>
      <c r="S226" s="172">
        <v>21.756</v>
      </c>
      <c r="T226" s="208"/>
      <c r="U226" s="208"/>
      <c r="V226" s="209">
        <v>87.024000000000001</v>
      </c>
      <c r="W226" s="174">
        <v>129</v>
      </c>
      <c r="X226" s="174">
        <v>155</v>
      </c>
      <c r="Y226" s="202">
        <v>2.2670159999999999</v>
      </c>
      <c r="Z226" s="176"/>
      <c r="AA226" s="176"/>
      <c r="AB226" s="176"/>
      <c r="AC226" s="176"/>
      <c r="AD226" s="210">
        <v>351.38747999999998</v>
      </c>
    </row>
    <row r="227" spans="1:30" ht="19.5" thickBot="1" x14ac:dyDescent="0.25">
      <c r="A227" s="463"/>
      <c r="B227" s="178" t="s">
        <v>24</v>
      </c>
      <c r="C227" s="231">
        <f t="shared" si="62"/>
        <v>2.3271999999999999</v>
      </c>
      <c r="D227" s="193">
        <v>6.1728286600000004</v>
      </c>
      <c r="E227" s="192">
        <f t="shared" si="63"/>
        <v>93</v>
      </c>
      <c r="F227" s="192">
        <v>95</v>
      </c>
      <c r="G227" s="231">
        <f t="shared" si="64"/>
        <v>2</v>
      </c>
      <c r="H227" s="192">
        <v>4</v>
      </c>
      <c r="I227" s="169">
        <v>6.1728286600000004</v>
      </c>
      <c r="J227" s="169">
        <v>2.3271999999999999</v>
      </c>
      <c r="K227" s="230">
        <v>1429.9845</v>
      </c>
      <c r="L227" s="204"/>
      <c r="M227" s="204"/>
      <c r="N227" s="204"/>
      <c r="O227" s="204"/>
      <c r="P227" s="205">
        <v>3327.8599284000002</v>
      </c>
      <c r="Q227" s="206">
        <v>3</v>
      </c>
      <c r="R227" s="206">
        <v>2</v>
      </c>
      <c r="S227" s="172">
        <v>21.756</v>
      </c>
      <c r="T227" s="208"/>
      <c r="U227" s="208"/>
      <c r="V227" s="209">
        <v>43.512</v>
      </c>
      <c r="W227" s="174">
        <v>95</v>
      </c>
      <c r="X227" s="174">
        <v>93</v>
      </c>
      <c r="Y227" s="202">
        <v>2.1567120000000002</v>
      </c>
      <c r="Z227" s="176"/>
      <c r="AA227" s="176"/>
      <c r="AB227" s="176"/>
      <c r="AC227" s="176"/>
      <c r="AD227" s="210">
        <v>200.57421600000001</v>
      </c>
    </row>
    <row r="228" spans="1:30" ht="19.5" thickBot="1" x14ac:dyDescent="0.25">
      <c r="A228" s="464"/>
      <c r="B228" s="179" t="s">
        <v>25</v>
      </c>
      <c r="C228" s="180">
        <f t="shared" ref="C228:J228" si="65">SUM(C216:C227)</f>
        <v>12.634399999999999</v>
      </c>
      <c r="D228" s="181">
        <f t="shared" si="65"/>
        <v>19.873628660000001</v>
      </c>
      <c r="E228" s="180">
        <f t="shared" si="65"/>
        <v>1569</v>
      </c>
      <c r="F228" s="180">
        <f t="shared" si="65"/>
        <v>1516</v>
      </c>
      <c r="G228" s="180">
        <f t="shared" si="65"/>
        <v>24</v>
      </c>
      <c r="H228" s="182">
        <f t="shared" si="65"/>
        <v>27</v>
      </c>
      <c r="I228" s="183">
        <f t="shared" si="65"/>
        <v>22.121899999</v>
      </c>
      <c r="J228" s="242">
        <f t="shared" si="65"/>
        <v>12.634399999999999</v>
      </c>
      <c r="K228" s="242"/>
      <c r="L228" s="242">
        <v>0</v>
      </c>
      <c r="M228" s="242">
        <v>0</v>
      </c>
      <c r="N228" s="242">
        <v>0</v>
      </c>
      <c r="O228" s="242">
        <v>0</v>
      </c>
      <c r="P228" s="243">
        <v>15360.084331603999</v>
      </c>
      <c r="Q228" s="186">
        <f>SUM(Q216:Q227)</f>
        <v>29</v>
      </c>
      <c r="R228" s="186">
        <f>SUM(R216:R227)</f>
        <v>24</v>
      </c>
      <c r="S228" s="186"/>
      <c r="T228" s="186">
        <v>0</v>
      </c>
      <c r="U228" s="186">
        <v>0</v>
      </c>
      <c r="V228" s="187">
        <v>185.904</v>
      </c>
      <c r="W228" s="188">
        <f>SUM(W216:W227)</f>
        <v>1452</v>
      </c>
      <c r="X228" s="189">
        <f>SUM(X216:X227)</f>
        <v>1569</v>
      </c>
      <c r="Y228" s="189"/>
      <c r="Z228" s="189">
        <v>0</v>
      </c>
      <c r="AA228" s="189">
        <v>0</v>
      </c>
      <c r="AB228" s="189">
        <v>0</v>
      </c>
      <c r="AC228" s="189">
        <v>0</v>
      </c>
      <c r="AD228" s="190">
        <v>1498.4199359999998</v>
      </c>
    </row>
    <row r="229" spans="1:30" ht="18.75" x14ac:dyDescent="0.2">
      <c r="A229" s="463" t="s">
        <v>40</v>
      </c>
      <c r="B229" s="191" t="s">
        <v>12</v>
      </c>
      <c r="C229" s="192">
        <f>J229</f>
        <v>8.3933999999999997</v>
      </c>
      <c r="D229" s="193">
        <v>8.3933999999999997</v>
      </c>
      <c r="E229" s="192">
        <f>X229</f>
        <v>162</v>
      </c>
      <c r="F229" s="192">
        <v>162</v>
      </c>
      <c r="G229" s="192">
        <f>R229</f>
        <v>0</v>
      </c>
      <c r="H229" s="192">
        <v>2</v>
      </c>
      <c r="I229" s="194">
        <v>16</v>
      </c>
      <c r="J229" s="244">
        <v>8.3933999999999997</v>
      </c>
      <c r="K229" s="195">
        <v>1822.3910000000001</v>
      </c>
      <c r="L229" s="195"/>
      <c r="M229" s="195"/>
      <c r="N229" s="195"/>
      <c r="O229" s="195"/>
      <c r="P229" s="196">
        <v>15296.0566194</v>
      </c>
      <c r="Q229" s="197">
        <v>2</v>
      </c>
      <c r="R229" s="199"/>
      <c r="S229" s="233">
        <v>15.492000000000001</v>
      </c>
      <c r="T229" s="199"/>
      <c r="U229" s="199"/>
      <c r="V229" s="200">
        <v>0</v>
      </c>
      <c r="W229" s="201">
        <v>320</v>
      </c>
      <c r="X229" s="202">
        <v>162</v>
      </c>
      <c r="Y229" s="202">
        <v>2.3590800000000001</v>
      </c>
      <c r="Z229" s="202"/>
      <c r="AA229" s="202"/>
      <c r="AB229" s="202"/>
      <c r="AC229" s="202"/>
      <c r="AD229" s="203">
        <v>382.17096000000004</v>
      </c>
    </row>
    <row r="230" spans="1:30" ht="18.75" x14ac:dyDescent="0.2">
      <c r="A230" s="463"/>
      <c r="B230" s="166" t="s">
        <v>14</v>
      </c>
      <c r="C230" s="192">
        <f t="shared" ref="C230:C240" si="66">J230</f>
        <v>6.3205999999999998</v>
      </c>
      <c r="D230" s="193">
        <v>6.3205999999999998</v>
      </c>
      <c r="E230" s="192">
        <f t="shared" ref="E230:E240" si="67">X230</f>
        <v>147</v>
      </c>
      <c r="F230" s="192">
        <v>147</v>
      </c>
      <c r="G230" s="192">
        <f t="shared" ref="G230:G240" si="68">R230</f>
        <v>0</v>
      </c>
      <c r="H230" s="192">
        <v>2</v>
      </c>
      <c r="I230" s="169">
        <v>6.3</v>
      </c>
      <c r="J230" s="241">
        <v>6.3205999999999998</v>
      </c>
      <c r="K230" s="204">
        <v>1822.3920000000001</v>
      </c>
      <c r="L230" s="204"/>
      <c r="M230" s="204"/>
      <c r="N230" s="204"/>
      <c r="O230" s="204"/>
      <c r="P230" s="205">
        <v>11518.6108752</v>
      </c>
      <c r="Q230" s="206">
        <v>2</v>
      </c>
      <c r="R230" s="208"/>
      <c r="S230" s="172">
        <v>15.492000000000001</v>
      </c>
      <c r="T230" s="208"/>
      <c r="U230" s="208"/>
      <c r="V230" s="209">
        <v>0</v>
      </c>
      <c r="W230" s="174">
        <v>380</v>
      </c>
      <c r="X230" s="176">
        <v>147</v>
      </c>
      <c r="Y230" s="202">
        <v>2.3794439999999999</v>
      </c>
      <c r="Z230" s="176"/>
      <c r="AA230" s="176"/>
      <c r="AB230" s="176"/>
      <c r="AC230" s="176"/>
      <c r="AD230" s="210">
        <v>349.77826799999997</v>
      </c>
    </row>
    <row r="231" spans="1:30" ht="18.75" x14ac:dyDescent="0.2">
      <c r="A231" s="463"/>
      <c r="B231" s="166" t="s">
        <v>15</v>
      </c>
      <c r="C231" s="192">
        <f t="shared" si="66"/>
        <v>6.3452000000000002</v>
      </c>
      <c r="D231" s="193">
        <v>6.3452000000000002</v>
      </c>
      <c r="E231" s="192">
        <f t="shared" si="67"/>
        <v>118</v>
      </c>
      <c r="F231" s="192">
        <v>118</v>
      </c>
      <c r="G231" s="192">
        <f t="shared" si="68"/>
        <v>0</v>
      </c>
      <c r="H231" s="192">
        <v>2</v>
      </c>
      <c r="I231" s="169">
        <v>15.3</v>
      </c>
      <c r="J231" s="241">
        <v>6.3452000000000002</v>
      </c>
      <c r="K231" s="204">
        <v>1822.3920000000001</v>
      </c>
      <c r="L231" s="204"/>
      <c r="M231" s="204"/>
      <c r="N231" s="204"/>
      <c r="O231" s="204"/>
      <c r="P231" s="205">
        <v>11563.441718400001</v>
      </c>
      <c r="Q231" s="206">
        <v>2</v>
      </c>
      <c r="R231" s="208"/>
      <c r="S231" s="172">
        <v>15.492000000000001</v>
      </c>
      <c r="T231" s="208"/>
      <c r="U231" s="208"/>
      <c r="V231" s="209">
        <v>0</v>
      </c>
      <c r="W231" s="174">
        <v>235</v>
      </c>
      <c r="X231" s="176">
        <v>118</v>
      </c>
      <c r="Y231" s="176">
        <v>2.3846400000000001</v>
      </c>
      <c r="Z231" s="176"/>
      <c r="AA231" s="176"/>
      <c r="AB231" s="176"/>
      <c r="AC231" s="176"/>
      <c r="AD231" s="210">
        <v>281.38751999999999</v>
      </c>
    </row>
    <row r="232" spans="1:30" ht="18.75" x14ac:dyDescent="0.2">
      <c r="A232" s="463"/>
      <c r="B232" s="166" t="s">
        <v>16</v>
      </c>
      <c r="C232" s="192">
        <f t="shared" si="66"/>
        <v>0.91059999999999997</v>
      </c>
      <c r="D232" s="193">
        <v>0.91059999999999997</v>
      </c>
      <c r="E232" s="192">
        <f t="shared" si="67"/>
        <v>78</v>
      </c>
      <c r="F232" s="192">
        <v>78</v>
      </c>
      <c r="G232" s="192">
        <f t="shared" si="68"/>
        <v>8</v>
      </c>
      <c r="H232" s="192">
        <v>8</v>
      </c>
      <c r="I232" s="169">
        <v>0.9</v>
      </c>
      <c r="J232" s="241">
        <v>0.91059999999999997</v>
      </c>
      <c r="K232" s="204">
        <v>1822.3920000000001</v>
      </c>
      <c r="L232" s="204"/>
      <c r="M232" s="204"/>
      <c r="N232" s="204"/>
      <c r="O232" s="204"/>
      <c r="P232" s="205">
        <v>1659.4701551999999</v>
      </c>
      <c r="Q232" s="206">
        <v>1</v>
      </c>
      <c r="R232" s="208">
        <v>8</v>
      </c>
      <c r="S232" s="172">
        <v>21.756</v>
      </c>
      <c r="T232" s="208"/>
      <c r="U232" s="208"/>
      <c r="V232" s="209">
        <v>174.048</v>
      </c>
      <c r="W232" s="174">
        <v>240</v>
      </c>
      <c r="X232" s="176">
        <v>78</v>
      </c>
      <c r="Y232" s="176">
        <v>2.3676240000000002</v>
      </c>
      <c r="Z232" s="176"/>
      <c r="AA232" s="176"/>
      <c r="AB232" s="176"/>
      <c r="AC232" s="176"/>
      <c r="AD232" s="210">
        <v>184.67467200000002</v>
      </c>
    </row>
    <row r="233" spans="1:30" ht="18.75" x14ac:dyDescent="0.2">
      <c r="A233" s="463"/>
      <c r="B233" s="166" t="s">
        <v>17</v>
      </c>
      <c r="C233" s="192">
        <f t="shared" si="66"/>
        <v>0</v>
      </c>
      <c r="D233" s="193">
        <v>0</v>
      </c>
      <c r="E233" s="192">
        <f t="shared" si="67"/>
        <v>67</v>
      </c>
      <c r="F233" s="192">
        <v>67</v>
      </c>
      <c r="G233" s="192">
        <f t="shared" si="68"/>
        <v>4</v>
      </c>
      <c r="H233" s="192">
        <v>4</v>
      </c>
      <c r="I233" s="169">
        <v>0</v>
      </c>
      <c r="J233" s="205"/>
      <c r="K233" s="204">
        <v>0</v>
      </c>
      <c r="L233" s="204"/>
      <c r="M233" s="204"/>
      <c r="N233" s="204"/>
      <c r="O233" s="204"/>
      <c r="P233" s="205">
        <v>0</v>
      </c>
      <c r="Q233" s="206">
        <v>2</v>
      </c>
      <c r="R233" s="208">
        <v>4</v>
      </c>
      <c r="S233" s="172">
        <v>21.756</v>
      </c>
      <c r="T233" s="208"/>
      <c r="U233" s="208"/>
      <c r="V233" s="209">
        <v>87.024000000000001</v>
      </c>
      <c r="W233" s="174">
        <v>200</v>
      </c>
      <c r="X233" s="176">
        <v>67</v>
      </c>
      <c r="Y233" s="176">
        <v>2.3654760000000001</v>
      </c>
      <c r="Z233" s="176"/>
      <c r="AA233" s="176"/>
      <c r="AB233" s="176"/>
      <c r="AC233" s="176"/>
      <c r="AD233" s="210">
        <v>158.48689200000001</v>
      </c>
    </row>
    <row r="234" spans="1:30" ht="18.75" x14ac:dyDescent="0.2">
      <c r="A234" s="463"/>
      <c r="B234" s="166" t="s">
        <v>18</v>
      </c>
      <c r="C234" s="192">
        <f t="shared" si="66"/>
        <v>0</v>
      </c>
      <c r="D234" s="193">
        <v>0</v>
      </c>
      <c r="E234" s="192">
        <f t="shared" si="67"/>
        <v>79</v>
      </c>
      <c r="F234" s="192">
        <v>79</v>
      </c>
      <c r="G234" s="192">
        <f t="shared" si="68"/>
        <v>4</v>
      </c>
      <c r="H234" s="192">
        <v>4</v>
      </c>
      <c r="I234" s="169">
        <v>0</v>
      </c>
      <c r="J234" s="205"/>
      <c r="K234" s="204">
        <v>0</v>
      </c>
      <c r="L234" s="204"/>
      <c r="M234" s="204"/>
      <c r="N234" s="204"/>
      <c r="O234" s="204"/>
      <c r="P234" s="205">
        <v>0</v>
      </c>
      <c r="Q234" s="206">
        <v>2</v>
      </c>
      <c r="R234" s="208">
        <v>4</v>
      </c>
      <c r="S234" s="172">
        <v>21.756</v>
      </c>
      <c r="T234" s="208"/>
      <c r="U234" s="208"/>
      <c r="V234" s="209">
        <v>87.024000000000001</v>
      </c>
      <c r="W234" s="174">
        <v>200</v>
      </c>
      <c r="X234" s="176">
        <v>79</v>
      </c>
      <c r="Y234" s="176">
        <v>2.3985240000000001</v>
      </c>
      <c r="Z234" s="176"/>
      <c r="AA234" s="176"/>
      <c r="AB234" s="176"/>
      <c r="AC234" s="176"/>
      <c r="AD234" s="210">
        <v>189.483396</v>
      </c>
    </row>
    <row r="235" spans="1:30" ht="18.75" x14ac:dyDescent="0.2">
      <c r="A235" s="463"/>
      <c r="B235" s="166" t="s">
        <v>19</v>
      </c>
      <c r="C235" s="192">
        <f t="shared" si="66"/>
        <v>0</v>
      </c>
      <c r="D235" s="193">
        <v>0</v>
      </c>
      <c r="E235" s="192">
        <f t="shared" si="67"/>
        <v>173</v>
      </c>
      <c r="F235" s="192">
        <v>173</v>
      </c>
      <c r="G235" s="192">
        <f t="shared" si="68"/>
        <v>1</v>
      </c>
      <c r="H235" s="192">
        <v>1</v>
      </c>
      <c r="I235" s="169">
        <v>0</v>
      </c>
      <c r="J235" s="205"/>
      <c r="K235" s="204">
        <v>0</v>
      </c>
      <c r="L235" s="204"/>
      <c r="M235" s="204"/>
      <c r="N235" s="204"/>
      <c r="O235" s="204"/>
      <c r="P235" s="205">
        <v>0</v>
      </c>
      <c r="Q235" s="206">
        <v>1</v>
      </c>
      <c r="R235" s="208">
        <v>1</v>
      </c>
      <c r="S235" s="172">
        <v>21.756</v>
      </c>
      <c r="T235" s="208"/>
      <c r="U235" s="208"/>
      <c r="V235" s="209">
        <v>21.756</v>
      </c>
      <c r="W235" s="174">
        <v>150</v>
      </c>
      <c r="X235" s="176">
        <v>173</v>
      </c>
      <c r="Y235" s="202">
        <v>2.8856519999999999</v>
      </c>
      <c r="Z235" s="176"/>
      <c r="AA235" s="176"/>
      <c r="AB235" s="176"/>
      <c r="AC235" s="176"/>
      <c r="AD235" s="210">
        <v>499.21779599999996</v>
      </c>
    </row>
    <row r="236" spans="1:30" ht="18.75" x14ac:dyDescent="0.2">
      <c r="A236" s="463"/>
      <c r="B236" s="166" t="s">
        <v>20</v>
      </c>
      <c r="C236" s="192">
        <f t="shared" si="66"/>
        <v>0</v>
      </c>
      <c r="D236" s="193">
        <v>0</v>
      </c>
      <c r="E236" s="192">
        <f t="shared" si="67"/>
        <v>169</v>
      </c>
      <c r="F236" s="192">
        <v>169</v>
      </c>
      <c r="G236" s="192">
        <f t="shared" si="68"/>
        <v>1</v>
      </c>
      <c r="H236" s="192">
        <v>1</v>
      </c>
      <c r="I236" s="169">
        <v>0</v>
      </c>
      <c r="J236" s="205"/>
      <c r="K236" s="204">
        <v>0</v>
      </c>
      <c r="L236" s="204"/>
      <c r="M236" s="204"/>
      <c r="N236" s="204"/>
      <c r="O236" s="204"/>
      <c r="P236" s="205">
        <v>0</v>
      </c>
      <c r="Q236" s="206">
        <v>1</v>
      </c>
      <c r="R236" s="206">
        <v>1</v>
      </c>
      <c r="S236" s="172">
        <v>21.756</v>
      </c>
      <c r="T236" s="208"/>
      <c r="U236" s="208"/>
      <c r="V236" s="209">
        <v>21.756</v>
      </c>
      <c r="W236" s="174">
        <v>140</v>
      </c>
      <c r="X236" s="176">
        <v>169</v>
      </c>
      <c r="Y236" s="176">
        <v>2.7862559999999998</v>
      </c>
      <c r="Z236" s="176"/>
      <c r="AA236" s="176"/>
      <c r="AB236" s="176"/>
      <c r="AC236" s="176"/>
      <c r="AD236" s="210">
        <v>470.87726399999997</v>
      </c>
    </row>
    <row r="237" spans="1:30" ht="18.75" x14ac:dyDescent="0.2">
      <c r="A237" s="463"/>
      <c r="B237" s="166" t="s">
        <v>21</v>
      </c>
      <c r="C237" s="192">
        <f t="shared" si="66"/>
        <v>0</v>
      </c>
      <c r="D237" s="193">
        <v>0</v>
      </c>
      <c r="E237" s="192">
        <f t="shared" si="67"/>
        <v>96</v>
      </c>
      <c r="F237" s="192">
        <v>96</v>
      </c>
      <c r="G237" s="192">
        <f t="shared" si="68"/>
        <v>2</v>
      </c>
      <c r="H237" s="192">
        <v>1</v>
      </c>
      <c r="I237" s="169">
        <v>0</v>
      </c>
      <c r="J237" s="205"/>
      <c r="K237" s="204">
        <v>0</v>
      </c>
      <c r="L237" s="204"/>
      <c r="M237" s="204"/>
      <c r="N237" s="204"/>
      <c r="O237" s="204"/>
      <c r="P237" s="205">
        <v>0</v>
      </c>
      <c r="Q237" s="206">
        <v>1</v>
      </c>
      <c r="R237" s="206">
        <v>2</v>
      </c>
      <c r="S237" s="172">
        <v>21.756</v>
      </c>
      <c r="T237" s="208"/>
      <c r="U237" s="208"/>
      <c r="V237" s="209">
        <v>43.512</v>
      </c>
      <c r="W237" s="174">
        <v>200</v>
      </c>
      <c r="X237" s="174">
        <v>96</v>
      </c>
      <c r="Y237" s="176">
        <v>2.5651199999999998</v>
      </c>
      <c r="Z237" s="176"/>
      <c r="AA237" s="176"/>
      <c r="AB237" s="176"/>
      <c r="AC237" s="176"/>
      <c r="AD237" s="210">
        <v>246.25151999999997</v>
      </c>
    </row>
    <row r="238" spans="1:30" ht="18.75" x14ac:dyDescent="0.2">
      <c r="A238" s="463"/>
      <c r="B238" s="166" t="s">
        <v>22</v>
      </c>
      <c r="C238" s="192">
        <f t="shared" si="66"/>
        <v>0.77939999999999998</v>
      </c>
      <c r="D238" s="193">
        <v>3</v>
      </c>
      <c r="E238" s="192">
        <f t="shared" si="67"/>
        <v>105</v>
      </c>
      <c r="F238" s="192">
        <v>200</v>
      </c>
      <c r="G238" s="192">
        <f t="shared" si="68"/>
        <v>1</v>
      </c>
      <c r="H238" s="192">
        <v>1</v>
      </c>
      <c r="I238" s="169">
        <v>3</v>
      </c>
      <c r="J238" s="169">
        <v>0.77939999999999998</v>
      </c>
      <c r="K238" s="230">
        <v>1822.3920000000001</v>
      </c>
      <c r="L238" s="204"/>
      <c r="M238" s="204"/>
      <c r="N238" s="204"/>
      <c r="O238" s="204"/>
      <c r="P238" s="205">
        <v>1420.3723248000001</v>
      </c>
      <c r="Q238" s="206">
        <v>2</v>
      </c>
      <c r="R238" s="206">
        <v>1</v>
      </c>
      <c r="S238" s="172">
        <v>21.75</v>
      </c>
      <c r="T238" s="208"/>
      <c r="U238" s="208"/>
      <c r="V238" s="209">
        <v>21.75</v>
      </c>
      <c r="W238" s="174">
        <v>200</v>
      </c>
      <c r="X238" s="174">
        <v>105</v>
      </c>
      <c r="Y238" s="202">
        <v>2.5474320000000001</v>
      </c>
      <c r="Z238" s="176"/>
      <c r="AA238" s="176"/>
      <c r="AB238" s="176"/>
      <c r="AC238" s="176"/>
      <c r="AD238" s="210">
        <v>267.48036000000002</v>
      </c>
    </row>
    <row r="239" spans="1:30" ht="18.75" x14ac:dyDescent="0.2">
      <c r="A239" s="463"/>
      <c r="B239" s="178" t="s">
        <v>23</v>
      </c>
      <c r="C239" s="192">
        <f t="shared" si="66"/>
        <v>5.5369000000000002</v>
      </c>
      <c r="D239" s="193">
        <v>13</v>
      </c>
      <c r="E239" s="192">
        <f t="shared" si="67"/>
        <v>160</v>
      </c>
      <c r="F239" s="192">
        <v>200</v>
      </c>
      <c r="G239" s="192">
        <f t="shared" si="68"/>
        <v>1</v>
      </c>
      <c r="H239" s="192">
        <v>2</v>
      </c>
      <c r="I239" s="169">
        <v>13</v>
      </c>
      <c r="J239" s="169">
        <v>5.5369000000000002</v>
      </c>
      <c r="K239" s="230">
        <v>1822.3920000000001</v>
      </c>
      <c r="L239" s="204"/>
      <c r="M239" s="204"/>
      <c r="N239" s="204"/>
      <c r="O239" s="204"/>
      <c r="P239" s="205">
        <v>10090.402264800001</v>
      </c>
      <c r="Q239" s="206">
        <v>1</v>
      </c>
      <c r="R239" s="206">
        <v>1</v>
      </c>
      <c r="S239" s="172">
        <v>21.75</v>
      </c>
      <c r="T239" s="208"/>
      <c r="U239" s="208"/>
      <c r="V239" s="209">
        <v>21.75</v>
      </c>
      <c r="W239" s="174">
        <v>200</v>
      </c>
      <c r="X239" s="174">
        <v>160</v>
      </c>
      <c r="Y239" s="202">
        <v>2.2670159999999999</v>
      </c>
      <c r="Z239" s="176"/>
      <c r="AA239" s="176"/>
      <c r="AB239" s="176"/>
      <c r="AC239" s="176"/>
      <c r="AD239" s="210">
        <v>362.72255999999999</v>
      </c>
    </row>
    <row r="240" spans="1:30" ht="19.5" thickBot="1" x14ac:dyDescent="0.25">
      <c r="A240" s="463"/>
      <c r="B240" s="178" t="s">
        <v>24</v>
      </c>
      <c r="C240" s="231">
        <f t="shared" si="66"/>
        <v>5.4894999999999996</v>
      </c>
      <c r="D240" s="193">
        <v>15</v>
      </c>
      <c r="E240" s="192">
        <f t="shared" si="67"/>
        <v>183</v>
      </c>
      <c r="F240" s="192">
        <v>300</v>
      </c>
      <c r="G240" s="231">
        <f t="shared" si="68"/>
        <v>1</v>
      </c>
      <c r="H240" s="192">
        <v>2</v>
      </c>
      <c r="I240" s="169">
        <v>15</v>
      </c>
      <c r="J240" s="169">
        <v>5.4894999999999996</v>
      </c>
      <c r="K240" s="230">
        <v>1471.491</v>
      </c>
      <c r="L240" s="204"/>
      <c r="M240" s="204"/>
      <c r="N240" s="204"/>
      <c r="O240" s="204"/>
      <c r="P240" s="205">
        <v>8077.7498444999992</v>
      </c>
      <c r="Q240" s="206">
        <v>2</v>
      </c>
      <c r="R240" s="206">
        <v>1</v>
      </c>
      <c r="S240" s="172">
        <v>21.75</v>
      </c>
      <c r="T240" s="208"/>
      <c r="U240" s="208"/>
      <c r="V240" s="209">
        <v>21.75</v>
      </c>
      <c r="W240" s="174">
        <v>300</v>
      </c>
      <c r="X240" s="174">
        <v>183</v>
      </c>
      <c r="Y240" s="202">
        <v>2.1567120000000002</v>
      </c>
      <c r="Z240" s="176"/>
      <c r="AA240" s="176"/>
      <c r="AB240" s="176"/>
      <c r="AC240" s="176"/>
      <c r="AD240" s="210">
        <v>394.67829600000005</v>
      </c>
    </row>
    <row r="241" spans="1:30" ht="19.5" thickBot="1" x14ac:dyDescent="0.25">
      <c r="A241" s="464"/>
      <c r="B241" s="179" t="s">
        <v>25</v>
      </c>
      <c r="C241" s="180">
        <f t="shared" ref="C241:J241" si="69">SUM(C229:C240)</f>
        <v>33.775599999999997</v>
      </c>
      <c r="D241" s="181">
        <f t="shared" si="69"/>
        <v>52.969799999999992</v>
      </c>
      <c r="E241" s="180">
        <f t="shared" si="69"/>
        <v>1537</v>
      </c>
      <c r="F241" s="180">
        <f t="shared" si="69"/>
        <v>1789</v>
      </c>
      <c r="G241" s="180">
        <f t="shared" si="69"/>
        <v>23</v>
      </c>
      <c r="H241" s="182">
        <f t="shared" si="69"/>
        <v>30</v>
      </c>
      <c r="I241" s="183">
        <f t="shared" si="69"/>
        <v>69.5</v>
      </c>
      <c r="J241" s="242">
        <f t="shared" si="69"/>
        <v>33.775599999999997</v>
      </c>
      <c r="K241" s="242"/>
      <c r="L241" s="242">
        <v>0</v>
      </c>
      <c r="M241" s="242">
        <v>0</v>
      </c>
      <c r="N241" s="242">
        <v>0</v>
      </c>
      <c r="O241" s="242">
        <v>0</v>
      </c>
      <c r="P241" s="243">
        <v>58558.153285050001</v>
      </c>
      <c r="Q241" s="186">
        <f>SUM(Q229:Q240)</f>
        <v>19</v>
      </c>
      <c r="R241" s="186">
        <f>SUM(R229:R240)</f>
        <v>23</v>
      </c>
      <c r="S241" s="186"/>
      <c r="T241" s="186">
        <v>0</v>
      </c>
      <c r="U241" s="186">
        <v>0</v>
      </c>
      <c r="V241" s="187">
        <v>139.428</v>
      </c>
      <c r="W241" s="188">
        <f>SUM(W229:W240)</f>
        <v>2765</v>
      </c>
      <c r="X241" s="189">
        <f>SUM(X229:X240)</f>
        <v>1537</v>
      </c>
      <c r="Y241" s="189"/>
      <c r="Z241" s="189">
        <v>0</v>
      </c>
      <c r="AA241" s="189">
        <v>0</v>
      </c>
      <c r="AB241" s="189">
        <v>0</v>
      </c>
      <c r="AC241" s="189">
        <v>0</v>
      </c>
      <c r="AD241" s="190">
        <v>3444.5535599999998</v>
      </c>
    </row>
    <row r="242" spans="1:30" ht="18.75" x14ac:dyDescent="0.2">
      <c r="A242" s="463" t="s">
        <v>41</v>
      </c>
      <c r="B242" s="191" t="s">
        <v>12</v>
      </c>
      <c r="C242" s="192">
        <f>J242</f>
        <v>6.4331620000000003</v>
      </c>
      <c r="D242" s="193">
        <v>6.4331620000000003</v>
      </c>
      <c r="E242" s="192">
        <f>X242</f>
        <v>132</v>
      </c>
      <c r="F242" s="192">
        <v>132</v>
      </c>
      <c r="G242" s="192">
        <f>R242</f>
        <v>4</v>
      </c>
      <c r="H242" s="192">
        <v>4</v>
      </c>
      <c r="I242" s="194">
        <v>16</v>
      </c>
      <c r="J242" s="244">
        <v>6.4331620000000003</v>
      </c>
      <c r="K242" s="195">
        <v>1498.5015000000001</v>
      </c>
      <c r="L242" s="195"/>
      <c r="M242" s="195"/>
      <c r="N242" s="195"/>
      <c r="O242" s="195"/>
      <c r="P242" s="196">
        <v>9640.1029067430009</v>
      </c>
      <c r="Q242" s="197">
        <v>5</v>
      </c>
      <c r="R242" s="199">
        <v>4</v>
      </c>
      <c r="S242" s="233">
        <v>19.596</v>
      </c>
      <c r="T242" s="199"/>
      <c r="U242" s="199"/>
      <c r="V242" s="200">
        <v>78.384</v>
      </c>
      <c r="W242" s="201">
        <v>188</v>
      </c>
      <c r="X242" s="202">
        <v>132</v>
      </c>
      <c r="Y242" s="202">
        <v>2.3590800000000001</v>
      </c>
      <c r="Z242" s="202"/>
      <c r="AA242" s="202"/>
      <c r="AB242" s="202"/>
      <c r="AC242" s="202"/>
      <c r="AD242" s="203">
        <v>311.39856000000003</v>
      </c>
    </row>
    <row r="243" spans="1:30" ht="18.75" x14ac:dyDescent="0.2">
      <c r="A243" s="463"/>
      <c r="B243" s="166" t="s">
        <v>14</v>
      </c>
      <c r="C243" s="192">
        <f t="shared" ref="C243:C253" si="70">J243</f>
        <v>5.2187599999999996</v>
      </c>
      <c r="D243" s="193">
        <v>5.2187599999999996</v>
      </c>
      <c r="E243" s="192">
        <f t="shared" ref="E243:E253" si="71">X243</f>
        <v>139</v>
      </c>
      <c r="F243" s="167">
        <v>139</v>
      </c>
      <c r="G243" s="192">
        <f t="shared" ref="G243:G253" si="72">R243</f>
        <v>5</v>
      </c>
      <c r="H243" s="192">
        <v>5</v>
      </c>
      <c r="I243" s="169">
        <v>8</v>
      </c>
      <c r="J243" s="241">
        <v>5.2187599999999996</v>
      </c>
      <c r="K243" s="204">
        <v>1400.88</v>
      </c>
      <c r="L243" s="204"/>
      <c r="M243" s="204"/>
      <c r="N243" s="204"/>
      <c r="O243" s="204"/>
      <c r="P243" s="205">
        <v>7310.8565088000005</v>
      </c>
      <c r="Q243" s="206">
        <v>4</v>
      </c>
      <c r="R243" s="208">
        <v>5</v>
      </c>
      <c r="S243" s="233">
        <v>20.46</v>
      </c>
      <c r="T243" s="208"/>
      <c r="U243" s="208"/>
      <c r="V243" s="209">
        <v>102.30000000000001</v>
      </c>
      <c r="W243" s="174">
        <v>150</v>
      </c>
      <c r="X243" s="176">
        <v>139</v>
      </c>
      <c r="Y243" s="202">
        <v>2.3794439999999999</v>
      </c>
      <c r="Z243" s="176"/>
      <c r="AA243" s="176"/>
      <c r="AB243" s="176"/>
      <c r="AC243" s="176"/>
      <c r="AD243" s="210">
        <v>330.74271599999997</v>
      </c>
    </row>
    <row r="244" spans="1:30" ht="18.75" x14ac:dyDescent="0.2">
      <c r="A244" s="463"/>
      <c r="B244" s="166" t="s">
        <v>15</v>
      </c>
      <c r="C244" s="192">
        <f t="shared" si="70"/>
        <v>4.3897399999999998</v>
      </c>
      <c r="D244" s="193">
        <v>4.3897399999999998</v>
      </c>
      <c r="E244" s="192">
        <f t="shared" si="71"/>
        <v>134</v>
      </c>
      <c r="F244" s="167">
        <v>134</v>
      </c>
      <c r="G244" s="192">
        <f t="shared" si="72"/>
        <v>5</v>
      </c>
      <c r="H244" s="192">
        <v>5</v>
      </c>
      <c r="I244" s="169">
        <v>9</v>
      </c>
      <c r="J244" s="241">
        <v>4.3897399999999998</v>
      </c>
      <c r="K244" s="204">
        <v>1400.88</v>
      </c>
      <c r="L244" s="204"/>
      <c r="M244" s="204"/>
      <c r="N244" s="204"/>
      <c r="O244" s="204"/>
      <c r="P244" s="205">
        <v>6149.4989711999997</v>
      </c>
      <c r="Q244" s="206">
        <v>4</v>
      </c>
      <c r="R244" s="208">
        <v>5</v>
      </c>
      <c r="S244" s="172">
        <v>21.756</v>
      </c>
      <c r="T244" s="208"/>
      <c r="U244" s="208"/>
      <c r="V244" s="209">
        <v>108.78</v>
      </c>
      <c r="W244" s="174">
        <v>120</v>
      </c>
      <c r="X244" s="176">
        <v>134</v>
      </c>
      <c r="Y244" s="176">
        <v>2.3846400000000001</v>
      </c>
      <c r="Z244" s="176"/>
      <c r="AA244" s="176"/>
      <c r="AB244" s="176"/>
      <c r="AC244" s="176"/>
      <c r="AD244" s="210">
        <v>319.54176000000001</v>
      </c>
    </row>
    <row r="245" spans="1:30" ht="18.75" x14ac:dyDescent="0.2">
      <c r="A245" s="463"/>
      <c r="B245" s="166" t="s">
        <v>16</v>
      </c>
      <c r="C245" s="192">
        <f t="shared" si="70"/>
        <v>2.8971800000000001</v>
      </c>
      <c r="D245" s="193">
        <v>2.8971800000000001</v>
      </c>
      <c r="E245" s="192">
        <f t="shared" si="71"/>
        <v>130</v>
      </c>
      <c r="F245" s="167">
        <v>130</v>
      </c>
      <c r="G245" s="192">
        <f t="shared" si="72"/>
        <v>6</v>
      </c>
      <c r="H245" s="192">
        <v>6</v>
      </c>
      <c r="I245" s="169">
        <v>4</v>
      </c>
      <c r="J245" s="241">
        <v>2.8971800000000001</v>
      </c>
      <c r="K245" s="204">
        <v>1400.88</v>
      </c>
      <c r="L245" s="204"/>
      <c r="M245" s="204"/>
      <c r="N245" s="204"/>
      <c r="O245" s="204"/>
      <c r="P245" s="205">
        <v>4058.6015184000003</v>
      </c>
      <c r="Q245" s="206">
        <v>4</v>
      </c>
      <c r="R245" s="208">
        <v>6</v>
      </c>
      <c r="S245" s="172">
        <v>21.756</v>
      </c>
      <c r="T245" s="208"/>
      <c r="U245" s="208"/>
      <c r="V245" s="209">
        <v>130.536</v>
      </c>
      <c r="W245" s="174">
        <v>130</v>
      </c>
      <c r="X245" s="176">
        <v>130</v>
      </c>
      <c r="Y245" s="176">
        <v>2.3676240000000002</v>
      </c>
      <c r="Z245" s="176"/>
      <c r="AA245" s="176"/>
      <c r="AB245" s="176"/>
      <c r="AC245" s="176"/>
      <c r="AD245" s="210">
        <v>307.79112000000003</v>
      </c>
    </row>
    <row r="246" spans="1:30" ht="18.75" x14ac:dyDescent="0.2">
      <c r="A246" s="463"/>
      <c r="B246" s="166" t="s">
        <v>17</v>
      </c>
      <c r="C246" s="192">
        <f t="shared" si="70"/>
        <v>0</v>
      </c>
      <c r="D246" s="193">
        <v>0</v>
      </c>
      <c r="E246" s="192">
        <f t="shared" si="71"/>
        <v>124</v>
      </c>
      <c r="F246" s="167">
        <v>124</v>
      </c>
      <c r="G246" s="192">
        <f t="shared" si="72"/>
        <v>7</v>
      </c>
      <c r="H246" s="192">
        <v>7</v>
      </c>
      <c r="I246" s="169">
        <v>0</v>
      </c>
      <c r="J246" s="205"/>
      <c r="K246" s="204">
        <v>0</v>
      </c>
      <c r="L246" s="204"/>
      <c r="M246" s="204"/>
      <c r="N246" s="204"/>
      <c r="O246" s="204"/>
      <c r="P246" s="205">
        <v>0</v>
      </c>
      <c r="Q246" s="206">
        <v>4</v>
      </c>
      <c r="R246" s="208">
        <v>7</v>
      </c>
      <c r="S246" s="172">
        <v>21.756</v>
      </c>
      <c r="T246" s="208"/>
      <c r="U246" s="208"/>
      <c r="V246" s="209">
        <v>152.292</v>
      </c>
      <c r="W246" s="174">
        <v>140</v>
      </c>
      <c r="X246" s="176">
        <v>124</v>
      </c>
      <c r="Y246" s="176">
        <v>2.3654760000000001</v>
      </c>
      <c r="Z246" s="176"/>
      <c r="AA246" s="176"/>
      <c r="AB246" s="176"/>
      <c r="AC246" s="176"/>
      <c r="AD246" s="210">
        <v>293.31902400000001</v>
      </c>
    </row>
    <row r="247" spans="1:30" ht="18.75" x14ac:dyDescent="0.2">
      <c r="A247" s="463"/>
      <c r="B247" s="166" t="s">
        <v>18</v>
      </c>
      <c r="C247" s="192">
        <f t="shared" si="70"/>
        <v>0</v>
      </c>
      <c r="D247" s="193">
        <v>0</v>
      </c>
      <c r="E247" s="192">
        <f t="shared" si="71"/>
        <v>134</v>
      </c>
      <c r="F247" s="167">
        <v>134</v>
      </c>
      <c r="G247" s="192">
        <f t="shared" si="72"/>
        <v>4</v>
      </c>
      <c r="H247" s="192">
        <v>4</v>
      </c>
      <c r="I247" s="169">
        <v>0</v>
      </c>
      <c r="J247" s="205"/>
      <c r="K247" s="204">
        <v>0</v>
      </c>
      <c r="L247" s="204"/>
      <c r="M247" s="204"/>
      <c r="N247" s="204"/>
      <c r="O247" s="204"/>
      <c r="P247" s="205">
        <v>0</v>
      </c>
      <c r="Q247" s="206">
        <v>3</v>
      </c>
      <c r="R247" s="208">
        <v>4</v>
      </c>
      <c r="S247" s="172">
        <v>21.756</v>
      </c>
      <c r="T247" s="208"/>
      <c r="U247" s="208"/>
      <c r="V247" s="209">
        <v>87.024000000000001</v>
      </c>
      <c r="W247" s="174">
        <v>100</v>
      </c>
      <c r="X247" s="176">
        <v>134</v>
      </c>
      <c r="Y247" s="176">
        <v>2.3985820000000002</v>
      </c>
      <c r="Z247" s="176"/>
      <c r="AA247" s="176"/>
      <c r="AB247" s="176"/>
      <c r="AC247" s="176"/>
      <c r="AD247" s="210">
        <v>321.40998800000006</v>
      </c>
    </row>
    <row r="248" spans="1:30" ht="18.75" x14ac:dyDescent="0.2">
      <c r="A248" s="463"/>
      <c r="B248" s="166" t="s">
        <v>19</v>
      </c>
      <c r="C248" s="192">
        <f t="shared" si="70"/>
        <v>0</v>
      </c>
      <c r="D248" s="193">
        <v>0</v>
      </c>
      <c r="E248" s="192">
        <f t="shared" si="71"/>
        <v>102</v>
      </c>
      <c r="F248" s="167">
        <v>102</v>
      </c>
      <c r="G248" s="192">
        <f t="shared" si="72"/>
        <v>1</v>
      </c>
      <c r="H248" s="192">
        <v>1</v>
      </c>
      <c r="I248" s="169">
        <v>0</v>
      </c>
      <c r="J248" s="205"/>
      <c r="K248" s="204">
        <v>0</v>
      </c>
      <c r="L248" s="204"/>
      <c r="M248" s="204"/>
      <c r="N248" s="204"/>
      <c r="O248" s="204"/>
      <c r="P248" s="205">
        <v>0</v>
      </c>
      <c r="Q248" s="206">
        <v>5</v>
      </c>
      <c r="R248" s="208">
        <v>1</v>
      </c>
      <c r="S248" s="172">
        <v>21.756</v>
      </c>
      <c r="T248" s="208"/>
      <c r="U248" s="208"/>
      <c r="V248" s="209">
        <v>21.756</v>
      </c>
      <c r="W248" s="174">
        <v>100</v>
      </c>
      <c r="X248" s="176">
        <v>102</v>
      </c>
      <c r="Y248" s="202">
        <v>2.8856519999999999</v>
      </c>
      <c r="Z248" s="176"/>
      <c r="AA248" s="176"/>
      <c r="AB248" s="176"/>
      <c r="AC248" s="176"/>
      <c r="AD248" s="210">
        <v>294.33650399999999</v>
      </c>
    </row>
    <row r="249" spans="1:30" ht="18.75" x14ac:dyDescent="0.2">
      <c r="A249" s="463"/>
      <c r="B249" s="166" t="s">
        <v>20</v>
      </c>
      <c r="C249" s="192">
        <f t="shared" si="70"/>
        <v>0</v>
      </c>
      <c r="D249" s="193">
        <v>0</v>
      </c>
      <c r="E249" s="192">
        <f t="shared" si="71"/>
        <v>106</v>
      </c>
      <c r="F249" s="167">
        <v>106</v>
      </c>
      <c r="G249" s="192">
        <f t="shared" si="72"/>
        <v>2</v>
      </c>
      <c r="H249" s="192">
        <v>3</v>
      </c>
      <c r="I249" s="169">
        <v>0</v>
      </c>
      <c r="J249" s="205"/>
      <c r="K249" s="204">
        <v>0</v>
      </c>
      <c r="L249" s="204"/>
      <c r="M249" s="204"/>
      <c r="N249" s="204"/>
      <c r="O249" s="204"/>
      <c r="P249" s="205">
        <v>0</v>
      </c>
      <c r="Q249" s="206">
        <v>5</v>
      </c>
      <c r="R249" s="206">
        <v>2</v>
      </c>
      <c r="S249" s="172">
        <v>21.756</v>
      </c>
      <c r="T249" s="208"/>
      <c r="U249" s="208"/>
      <c r="V249" s="209">
        <v>43.512</v>
      </c>
      <c r="W249" s="174">
        <v>110</v>
      </c>
      <c r="X249" s="176">
        <v>106</v>
      </c>
      <c r="Y249" s="176">
        <v>2.7862559999999998</v>
      </c>
      <c r="Z249" s="176"/>
      <c r="AA249" s="176"/>
      <c r="AB249" s="176"/>
      <c r="AC249" s="176"/>
      <c r="AD249" s="210">
        <v>295.34313599999996</v>
      </c>
    </row>
    <row r="250" spans="1:30" ht="18.75" x14ac:dyDescent="0.2">
      <c r="A250" s="463"/>
      <c r="B250" s="166" t="s">
        <v>21</v>
      </c>
      <c r="C250" s="192">
        <f t="shared" si="70"/>
        <v>0</v>
      </c>
      <c r="D250" s="193">
        <v>0</v>
      </c>
      <c r="E250" s="192">
        <f t="shared" si="71"/>
        <v>119</v>
      </c>
      <c r="F250" s="167">
        <v>119</v>
      </c>
      <c r="G250" s="192">
        <f t="shared" si="72"/>
        <v>2</v>
      </c>
      <c r="H250" s="192">
        <v>4</v>
      </c>
      <c r="I250" s="169">
        <v>0</v>
      </c>
      <c r="J250" s="205"/>
      <c r="K250" s="204">
        <v>0</v>
      </c>
      <c r="L250" s="204"/>
      <c r="M250" s="204"/>
      <c r="N250" s="204"/>
      <c r="O250" s="204"/>
      <c r="P250" s="205">
        <v>0</v>
      </c>
      <c r="Q250" s="206">
        <v>4</v>
      </c>
      <c r="R250" s="206">
        <v>2</v>
      </c>
      <c r="S250" s="172">
        <v>21.756</v>
      </c>
      <c r="T250" s="208"/>
      <c r="U250" s="208"/>
      <c r="V250" s="209">
        <v>43.512</v>
      </c>
      <c r="W250" s="174">
        <v>140</v>
      </c>
      <c r="X250" s="174">
        <v>119</v>
      </c>
      <c r="Y250" s="176">
        <v>2.5651199999999998</v>
      </c>
      <c r="Z250" s="176"/>
      <c r="AA250" s="176"/>
      <c r="AB250" s="176"/>
      <c r="AC250" s="176"/>
      <c r="AD250" s="210">
        <v>305.24928</v>
      </c>
    </row>
    <row r="251" spans="1:30" ht="18.75" x14ac:dyDescent="0.2">
      <c r="A251" s="463"/>
      <c r="B251" s="166" t="s">
        <v>22</v>
      </c>
      <c r="C251" s="192">
        <f t="shared" si="70"/>
        <v>0.49517699999999998</v>
      </c>
      <c r="D251" s="193">
        <v>7</v>
      </c>
      <c r="E251" s="192">
        <f t="shared" si="71"/>
        <v>134</v>
      </c>
      <c r="F251" s="167">
        <v>150</v>
      </c>
      <c r="G251" s="192">
        <f t="shared" si="72"/>
        <v>2</v>
      </c>
      <c r="H251" s="192">
        <v>5</v>
      </c>
      <c r="I251" s="169">
        <v>7</v>
      </c>
      <c r="J251" s="169">
        <v>0.49517699999999998</v>
      </c>
      <c r="K251" s="204">
        <v>1400.88</v>
      </c>
      <c r="L251" s="204"/>
      <c r="M251" s="204"/>
      <c r="N251" s="204"/>
      <c r="O251" s="204"/>
      <c r="P251" s="205">
        <v>693.68355575999999</v>
      </c>
      <c r="Q251" s="206">
        <v>5</v>
      </c>
      <c r="R251" s="206">
        <v>2</v>
      </c>
      <c r="S251" s="172">
        <v>21.756</v>
      </c>
      <c r="T251" s="208"/>
      <c r="U251" s="208"/>
      <c r="V251" s="209">
        <v>43.512</v>
      </c>
      <c r="W251" s="174">
        <v>150</v>
      </c>
      <c r="X251" s="174">
        <v>134</v>
      </c>
      <c r="Y251" s="202">
        <v>2.5474320000000001</v>
      </c>
      <c r="Z251" s="176"/>
      <c r="AA251" s="176"/>
      <c r="AB251" s="176"/>
      <c r="AC251" s="176"/>
      <c r="AD251" s="210">
        <v>341.35588799999999</v>
      </c>
    </row>
    <row r="252" spans="1:30" ht="18.75" x14ac:dyDescent="0.2">
      <c r="A252" s="463"/>
      <c r="B252" s="178" t="s">
        <v>23</v>
      </c>
      <c r="C252" s="192">
        <f t="shared" si="70"/>
        <v>3.2479870000000002</v>
      </c>
      <c r="D252" s="193">
        <v>10</v>
      </c>
      <c r="E252" s="192">
        <f t="shared" si="71"/>
        <v>227</v>
      </c>
      <c r="F252" s="167">
        <v>150</v>
      </c>
      <c r="G252" s="192">
        <f t="shared" si="72"/>
        <v>4</v>
      </c>
      <c r="H252" s="192">
        <v>4</v>
      </c>
      <c r="I252" s="169">
        <v>10</v>
      </c>
      <c r="J252" s="169">
        <v>3.2479870000000002</v>
      </c>
      <c r="K252" s="204">
        <v>1400.88</v>
      </c>
      <c r="L252" s="204"/>
      <c r="M252" s="204"/>
      <c r="N252" s="204"/>
      <c r="O252" s="204"/>
      <c r="P252" s="205">
        <v>4550.0400285600008</v>
      </c>
      <c r="Q252" s="206">
        <v>4</v>
      </c>
      <c r="R252" s="206">
        <v>4</v>
      </c>
      <c r="S252" s="172">
        <v>21.7575</v>
      </c>
      <c r="T252" s="208"/>
      <c r="U252" s="208"/>
      <c r="V252" s="209">
        <v>87.03</v>
      </c>
      <c r="W252" s="174">
        <v>150</v>
      </c>
      <c r="X252" s="174">
        <v>227</v>
      </c>
      <c r="Y252" s="202">
        <v>2.2670159999999999</v>
      </c>
      <c r="Z252" s="176"/>
      <c r="AA252" s="176"/>
      <c r="AB252" s="176"/>
      <c r="AC252" s="176"/>
      <c r="AD252" s="210">
        <v>514.61263199999996</v>
      </c>
    </row>
    <row r="253" spans="1:30" ht="19.5" thickBot="1" x14ac:dyDescent="0.25">
      <c r="A253" s="463"/>
      <c r="B253" s="178" t="s">
        <v>24</v>
      </c>
      <c r="C253" s="231">
        <f t="shared" si="70"/>
        <v>3.4197099999999998</v>
      </c>
      <c r="D253" s="193">
        <v>16.6189</v>
      </c>
      <c r="E253" s="192">
        <f t="shared" si="71"/>
        <v>186</v>
      </c>
      <c r="F253" s="245">
        <v>200</v>
      </c>
      <c r="G253" s="231">
        <f t="shared" si="72"/>
        <v>3</v>
      </c>
      <c r="H253" s="192">
        <v>8</v>
      </c>
      <c r="I253" s="169">
        <v>16.6189</v>
      </c>
      <c r="J253" s="241">
        <v>3.4197099999999998</v>
      </c>
      <c r="K253" s="204">
        <v>1400.88</v>
      </c>
      <c r="L253" s="204"/>
      <c r="M253" s="204"/>
      <c r="N253" s="204"/>
      <c r="O253" s="204"/>
      <c r="P253" s="205">
        <v>4790.6033447999998</v>
      </c>
      <c r="Q253" s="206">
        <v>8</v>
      </c>
      <c r="R253" s="206">
        <v>3</v>
      </c>
      <c r="S253" s="172">
        <v>21.7575</v>
      </c>
      <c r="T253" s="208"/>
      <c r="U253" s="208"/>
      <c r="V253" s="209">
        <v>65.272500000000008</v>
      </c>
      <c r="W253" s="174">
        <v>200</v>
      </c>
      <c r="X253" s="174">
        <v>186</v>
      </c>
      <c r="Y253" s="202">
        <v>2.1567120000000002</v>
      </c>
      <c r="Z253" s="176"/>
      <c r="AA253" s="176"/>
      <c r="AB253" s="176"/>
      <c r="AC253" s="176"/>
      <c r="AD253" s="210">
        <v>401.14843200000001</v>
      </c>
    </row>
    <row r="254" spans="1:30" ht="19.5" thickBot="1" x14ac:dyDescent="0.25">
      <c r="A254" s="464"/>
      <c r="B254" s="179" t="s">
        <v>25</v>
      </c>
      <c r="C254" s="180">
        <f t="shared" ref="C254:J254" si="73">SUM(C242:C253)</f>
        <v>26.101716</v>
      </c>
      <c r="D254" s="181">
        <f t="shared" si="73"/>
        <v>52.55774199999999</v>
      </c>
      <c r="E254" s="180">
        <f t="shared" si="73"/>
        <v>1667</v>
      </c>
      <c r="F254" s="180">
        <f t="shared" si="73"/>
        <v>1620</v>
      </c>
      <c r="G254" s="180">
        <f t="shared" si="73"/>
        <v>45</v>
      </c>
      <c r="H254" s="182">
        <f t="shared" si="73"/>
        <v>56</v>
      </c>
      <c r="I254" s="183">
        <f t="shared" si="73"/>
        <v>70.618899999999996</v>
      </c>
      <c r="J254" s="243">
        <f t="shared" si="73"/>
        <v>26.101716</v>
      </c>
      <c r="K254" s="243"/>
      <c r="L254" s="243">
        <v>0</v>
      </c>
      <c r="M254" s="243">
        <v>0</v>
      </c>
      <c r="N254" s="243">
        <v>0</v>
      </c>
      <c r="O254" s="243">
        <v>0</v>
      </c>
      <c r="P254" s="243">
        <v>33884.167101299994</v>
      </c>
      <c r="Q254" s="186">
        <f>SUM(Q242:Q253)</f>
        <v>55</v>
      </c>
      <c r="R254" s="186">
        <f>SUM(R242:R253)</f>
        <v>45</v>
      </c>
      <c r="S254" s="186"/>
      <c r="T254" s="186">
        <v>0</v>
      </c>
      <c r="U254" s="186">
        <v>0</v>
      </c>
      <c r="V254" s="187">
        <v>309.84000000000003</v>
      </c>
      <c r="W254" s="188">
        <f>SUM(W242:W253)</f>
        <v>1678</v>
      </c>
      <c r="X254" s="189">
        <f>SUM(X242:X253)</f>
        <v>1667</v>
      </c>
      <c r="Y254" s="189"/>
      <c r="Z254" s="189">
        <v>0</v>
      </c>
      <c r="AA254" s="189">
        <v>0</v>
      </c>
      <c r="AB254" s="189">
        <v>0</v>
      </c>
      <c r="AC254" s="189">
        <v>0</v>
      </c>
      <c r="AD254" s="190">
        <v>1815.8222639999997</v>
      </c>
    </row>
    <row r="255" spans="1:30" ht="18.75" x14ac:dyDescent="0.2">
      <c r="A255" s="463" t="s">
        <v>42</v>
      </c>
      <c r="B255" s="191" t="s">
        <v>12</v>
      </c>
      <c r="C255" s="305">
        <f>J255</f>
        <v>3.433271</v>
      </c>
      <c r="D255" s="193">
        <v>3.433271</v>
      </c>
      <c r="E255" s="192">
        <f>X255</f>
        <v>96</v>
      </c>
      <c r="F255" s="192">
        <v>96</v>
      </c>
      <c r="G255" s="192">
        <f>R255</f>
        <v>2</v>
      </c>
      <c r="H255" s="192">
        <v>2</v>
      </c>
      <c r="I255" s="194">
        <v>5.0226684189999995</v>
      </c>
      <c r="J255" s="244">
        <v>3.433271</v>
      </c>
      <c r="K255" s="195">
        <v>1400.88</v>
      </c>
      <c r="L255" s="195"/>
      <c r="M255" s="195"/>
      <c r="N255" s="195"/>
      <c r="O255" s="195"/>
      <c r="P255" s="196">
        <v>4809.6006784800002</v>
      </c>
      <c r="Q255" s="197">
        <v>4</v>
      </c>
      <c r="R255" s="199">
        <v>2</v>
      </c>
      <c r="S255" s="233">
        <v>19.596</v>
      </c>
      <c r="T255" s="199"/>
      <c r="U255" s="199"/>
      <c r="V255" s="200">
        <v>39.192</v>
      </c>
      <c r="W255" s="201">
        <v>140</v>
      </c>
      <c r="X255" s="202">
        <v>96</v>
      </c>
      <c r="Y255" s="202">
        <v>2.3590800000000001</v>
      </c>
      <c r="Z255" s="202"/>
      <c r="AA255" s="202"/>
      <c r="AB255" s="202"/>
      <c r="AC255" s="202"/>
      <c r="AD255" s="203">
        <v>226.47167999999999</v>
      </c>
    </row>
    <row r="256" spans="1:30" ht="18.75" x14ac:dyDescent="0.2">
      <c r="A256" s="463"/>
      <c r="B256" s="166" t="s">
        <v>14</v>
      </c>
      <c r="C256" s="305">
        <f t="shared" ref="C256:C266" si="74">J256</f>
        <v>3.1010110000000002</v>
      </c>
      <c r="D256" s="193">
        <v>3.1010110000000002</v>
      </c>
      <c r="E256" s="192">
        <f t="shared" ref="E256:E266" si="75">X256</f>
        <v>115</v>
      </c>
      <c r="F256" s="192">
        <v>115</v>
      </c>
      <c r="G256" s="192">
        <f t="shared" ref="G256:G266" si="76">R256</f>
        <v>1</v>
      </c>
      <c r="H256" s="192">
        <v>2</v>
      </c>
      <c r="I256" s="169">
        <v>4</v>
      </c>
      <c r="J256" s="241">
        <v>3.1010110000000002</v>
      </c>
      <c r="K256" s="204">
        <v>1400.88</v>
      </c>
      <c r="L256" s="204"/>
      <c r="M256" s="204"/>
      <c r="N256" s="204"/>
      <c r="O256" s="204"/>
      <c r="P256" s="205">
        <v>4344.1442896800008</v>
      </c>
      <c r="Q256" s="206">
        <v>2</v>
      </c>
      <c r="R256" s="208">
        <v>1</v>
      </c>
      <c r="S256" s="172">
        <v>19.600000000000001</v>
      </c>
      <c r="T256" s="208"/>
      <c r="U256" s="208"/>
      <c r="V256" s="209">
        <v>19.600000000000001</v>
      </c>
      <c r="W256" s="174">
        <v>120</v>
      </c>
      <c r="X256" s="176">
        <v>115</v>
      </c>
      <c r="Y256" s="202">
        <v>2.3794439999999999</v>
      </c>
      <c r="Z256" s="176"/>
      <c r="AA256" s="176"/>
      <c r="AB256" s="176"/>
      <c r="AC256" s="176"/>
      <c r="AD256" s="210">
        <v>273.63605999999999</v>
      </c>
    </row>
    <row r="257" spans="1:30" ht="18.75" x14ac:dyDescent="0.2">
      <c r="A257" s="463"/>
      <c r="B257" s="166" t="s">
        <v>15</v>
      </c>
      <c r="C257" s="305">
        <f t="shared" si="74"/>
        <v>3.4332699999999998</v>
      </c>
      <c r="D257" s="193">
        <v>3.4332699999999998</v>
      </c>
      <c r="E257" s="192">
        <f t="shared" si="75"/>
        <v>95</v>
      </c>
      <c r="F257" s="192">
        <v>95</v>
      </c>
      <c r="G257" s="192">
        <f t="shared" si="76"/>
        <v>1</v>
      </c>
      <c r="H257" s="192">
        <v>2</v>
      </c>
      <c r="I257" s="169">
        <v>4.5</v>
      </c>
      <c r="J257" s="204">
        <v>3.4332699999999998</v>
      </c>
      <c r="K257" s="204">
        <v>1400.88</v>
      </c>
      <c r="L257" s="204"/>
      <c r="M257" s="204"/>
      <c r="N257" s="204"/>
      <c r="O257" s="204"/>
      <c r="P257" s="205">
        <v>4809.5992776000003</v>
      </c>
      <c r="Q257" s="206">
        <v>2</v>
      </c>
      <c r="R257" s="208">
        <v>1</v>
      </c>
      <c r="S257" s="172">
        <v>21.756</v>
      </c>
      <c r="T257" s="208"/>
      <c r="U257" s="208"/>
      <c r="V257" s="209">
        <v>21.756</v>
      </c>
      <c r="W257" s="174">
        <v>90</v>
      </c>
      <c r="X257" s="176">
        <v>95</v>
      </c>
      <c r="Y257" s="176">
        <v>2.3846400000000001</v>
      </c>
      <c r="Z257" s="176"/>
      <c r="AA257" s="176"/>
      <c r="AB257" s="176"/>
      <c r="AC257" s="176"/>
      <c r="AD257" s="210">
        <v>226.54080000000002</v>
      </c>
    </row>
    <row r="258" spans="1:30" ht="18.75" x14ac:dyDescent="0.2">
      <c r="A258" s="463"/>
      <c r="B258" s="166" t="s">
        <v>16</v>
      </c>
      <c r="C258" s="305">
        <f t="shared" si="74"/>
        <v>0.81574000000000002</v>
      </c>
      <c r="D258" s="193">
        <v>0.81574000000000002</v>
      </c>
      <c r="E258" s="192">
        <f t="shared" si="75"/>
        <v>61</v>
      </c>
      <c r="F258" s="192">
        <v>61</v>
      </c>
      <c r="G258" s="192">
        <f t="shared" si="76"/>
        <v>3</v>
      </c>
      <c r="H258" s="192">
        <v>3</v>
      </c>
      <c r="I258" s="169">
        <v>2</v>
      </c>
      <c r="J258" s="204">
        <v>0.81574000000000002</v>
      </c>
      <c r="K258" s="204">
        <v>1400.88</v>
      </c>
      <c r="L258" s="204"/>
      <c r="M258" s="204"/>
      <c r="N258" s="204"/>
      <c r="O258" s="204"/>
      <c r="P258" s="205">
        <v>1142.7538512000001</v>
      </c>
      <c r="Q258" s="206">
        <v>2</v>
      </c>
      <c r="R258" s="208">
        <v>3</v>
      </c>
      <c r="S258" s="172">
        <v>21.756</v>
      </c>
      <c r="T258" s="208"/>
      <c r="U258" s="208"/>
      <c r="V258" s="209">
        <v>65.268000000000001</v>
      </c>
      <c r="W258" s="174">
        <v>100</v>
      </c>
      <c r="X258" s="176">
        <v>61</v>
      </c>
      <c r="Y258" s="176">
        <v>2.3676240000000002</v>
      </c>
      <c r="Z258" s="176"/>
      <c r="AA258" s="176"/>
      <c r="AB258" s="176"/>
      <c r="AC258" s="176"/>
      <c r="AD258" s="210">
        <v>144.42506400000002</v>
      </c>
    </row>
    <row r="259" spans="1:30" ht="18.75" x14ac:dyDescent="0.2">
      <c r="A259" s="463"/>
      <c r="B259" s="166" t="s">
        <v>17</v>
      </c>
      <c r="C259" s="305">
        <f t="shared" si="74"/>
        <v>0</v>
      </c>
      <c r="D259" s="193">
        <v>0</v>
      </c>
      <c r="E259" s="192">
        <f t="shared" si="75"/>
        <v>53</v>
      </c>
      <c r="F259" s="192">
        <v>53</v>
      </c>
      <c r="G259" s="192">
        <f t="shared" si="76"/>
        <v>2</v>
      </c>
      <c r="H259" s="305">
        <v>2</v>
      </c>
      <c r="I259" s="169">
        <v>0</v>
      </c>
      <c r="J259" s="204"/>
      <c r="K259" s="204">
        <v>0</v>
      </c>
      <c r="L259" s="204"/>
      <c r="M259" s="204"/>
      <c r="N259" s="204"/>
      <c r="O259" s="204"/>
      <c r="P259" s="205">
        <v>0</v>
      </c>
      <c r="Q259" s="206">
        <v>2</v>
      </c>
      <c r="R259" s="208">
        <v>2</v>
      </c>
      <c r="S259" s="172">
        <v>21.756</v>
      </c>
      <c r="T259" s="208"/>
      <c r="U259" s="208"/>
      <c r="V259" s="209">
        <v>43.512</v>
      </c>
      <c r="W259" s="174">
        <v>60</v>
      </c>
      <c r="X259" s="176">
        <v>53</v>
      </c>
      <c r="Y259" s="176">
        <v>2.3650899999999999</v>
      </c>
      <c r="Z259" s="176"/>
      <c r="AA259" s="176"/>
      <c r="AB259" s="176"/>
      <c r="AC259" s="176"/>
      <c r="AD259" s="210">
        <v>125.34976999999999</v>
      </c>
    </row>
    <row r="260" spans="1:30" ht="18.75" x14ac:dyDescent="0.2">
      <c r="A260" s="463"/>
      <c r="B260" s="166" t="s">
        <v>18</v>
      </c>
      <c r="C260" s="305">
        <f t="shared" si="74"/>
        <v>0</v>
      </c>
      <c r="D260" s="193">
        <v>0</v>
      </c>
      <c r="E260" s="192">
        <f t="shared" si="75"/>
        <v>47</v>
      </c>
      <c r="F260" s="192">
        <v>47</v>
      </c>
      <c r="G260" s="192">
        <f t="shared" si="76"/>
        <v>2</v>
      </c>
      <c r="H260" s="305">
        <v>2</v>
      </c>
      <c r="I260" s="169">
        <v>0</v>
      </c>
      <c r="J260" s="204"/>
      <c r="K260" s="204">
        <v>0</v>
      </c>
      <c r="L260" s="204"/>
      <c r="M260" s="204"/>
      <c r="N260" s="204"/>
      <c r="O260" s="204"/>
      <c r="P260" s="205">
        <v>0</v>
      </c>
      <c r="Q260" s="206">
        <v>2</v>
      </c>
      <c r="R260" s="208">
        <v>2</v>
      </c>
      <c r="S260" s="172">
        <v>21.756</v>
      </c>
      <c r="T260" s="208"/>
      <c r="U260" s="208"/>
      <c r="V260" s="209">
        <v>43.512</v>
      </c>
      <c r="W260" s="174">
        <v>40</v>
      </c>
      <c r="X260" s="176">
        <v>47</v>
      </c>
      <c r="Y260" s="176">
        <v>2.3985240000000001</v>
      </c>
      <c r="Z260" s="176"/>
      <c r="AA260" s="176"/>
      <c r="AB260" s="176"/>
      <c r="AC260" s="176"/>
      <c r="AD260" s="210">
        <v>112.73062800000001</v>
      </c>
    </row>
    <row r="261" spans="1:30" ht="18.75" x14ac:dyDescent="0.2">
      <c r="A261" s="463"/>
      <c r="B261" s="166" t="s">
        <v>19</v>
      </c>
      <c r="C261" s="305">
        <f t="shared" si="74"/>
        <v>0</v>
      </c>
      <c r="D261" s="193">
        <v>0</v>
      </c>
      <c r="E261" s="192">
        <f t="shared" si="75"/>
        <v>40</v>
      </c>
      <c r="F261" s="192">
        <v>40</v>
      </c>
      <c r="G261" s="192">
        <f t="shared" si="76"/>
        <v>2</v>
      </c>
      <c r="H261" s="305">
        <v>3</v>
      </c>
      <c r="I261" s="169">
        <v>0</v>
      </c>
      <c r="J261" s="204"/>
      <c r="K261" s="204">
        <v>0</v>
      </c>
      <c r="L261" s="204"/>
      <c r="M261" s="204"/>
      <c r="N261" s="204"/>
      <c r="O261" s="204"/>
      <c r="P261" s="205">
        <v>0</v>
      </c>
      <c r="Q261" s="206">
        <v>1</v>
      </c>
      <c r="R261" s="208">
        <v>2</v>
      </c>
      <c r="S261" s="172">
        <v>21.756</v>
      </c>
      <c r="T261" s="208"/>
      <c r="U261" s="208"/>
      <c r="V261" s="209">
        <v>43.512</v>
      </c>
      <c r="W261" s="174">
        <v>50</v>
      </c>
      <c r="X261" s="176">
        <v>40</v>
      </c>
      <c r="Y261" s="202">
        <v>2.8860000000000001</v>
      </c>
      <c r="Z261" s="176"/>
      <c r="AA261" s="176"/>
      <c r="AB261" s="176"/>
      <c r="AC261" s="176"/>
      <c r="AD261" s="210">
        <v>115.44</v>
      </c>
    </row>
    <row r="262" spans="1:30" ht="18.75" x14ac:dyDescent="0.2">
      <c r="A262" s="463"/>
      <c r="B262" s="166" t="s">
        <v>20</v>
      </c>
      <c r="C262" s="305">
        <f t="shared" si="74"/>
        <v>0</v>
      </c>
      <c r="D262" s="193">
        <v>0</v>
      </c>
      <c r="E262" s="192">
        <f t="shared" si="75"/>
        <v>50</v>
      </c>
      <c r="F262" s="192">
        <v>50</v>
      </c>
      <c r="G262" s="192">
        <f t="shared" si="76"/>
        <v>1</v>
      </c>
      <c r="H262" s="305">
        <v>2</v>
      </c>
      <c r="I262" s="169">
        <v>0</v>
      </c>
      <c r="J262" s="204"/>
      <c r="K262" s="204">
        <v>0</v>
      </c>
      <c r="L262" s="204"/>
      <c r="M262" s="204"/>
      <c r="N262" s="204"/>
      <c r="O262" s="204"/>
      <c r="P262" s="205">
        <v>0</v>
      </c>
      <c r="Q262" s="206">
        <v>2</v>
      </c>
      <c r="R262" s="206">
        <v>1</v>
      </c>
      <c r="S262" s="172">
        <v>21.756</v>
      </c>
      <c r="T262" s="208"/>
      <c r="U262" s="208"/>
      <c r="V262" s="209">
        <v>21.756</v>
      </c>
      <c r="W262" s="174">
        <v>50</v>
      </c>
      <c r="X262" s="176">
        <v>50</v>
      </c>
      <c r="Y262" s="176">
        <v>2.7862559999999998</v>
      </c>
      <c r="Z262" s="176"/>
      <c r="AA262" s="176"/>
      <c r="AB262" s="176"/>
      <c r="AC262" s="176"/>
      <c r="AD262" s="210">
        <v>139.31279999999998</v>
      </c>
    </row>
    <row r="263" spans="1:30" ht="18.75" x14ac:dyDescent="0.2">
      <c r="A263" s="463"/>
      <c r="B263" s="166" t="s">
        <v>21</v>
      </c>
      <c r="C263" s="305">
        <f t="shared" si="74"/>
        <v>0</v>
      </c>
      <c r="D263" s="193">
        <v>0</v>
      </c>
      <c r="E263" s="192">
        <f t="shared" si="75"/>
        <v>43</v>
      </c>
      <c r="F263" s="192">
        <v>43</v>
      </c>
      <c r="G263" s="192">
        <f t="shared" si="76"/>
        <v>2</v>
      </c>
      <c r="H263" s="305">
        <v>2</v>
      </c>
      <c r="I263" s="169">
        <v>0</v>
      </c>
      <c r="J263" s="204"/>
      <c r="K263" s="204">
        <v>0</v>
      </c>
      <c r="L263" s="204"/>
      <c r="M263" s="204"/>
      <c r="N263" s="204"/>
      <c r="O263" s="204"/>
      <c r="P263" s="205">
        <v>0</v>
      </c>
      <c r="Q263" s="206">
        <v>2</v>
      </c>
      <c r="R263" s="206">
        <v>2</v>
      </c>
      <c r="S263" s="172">
        <v>21.756</v>
      </c>
      <c r="T263" s="208"/>
      <c r="U263" s="208"/>
      <c r="V263" s="209">
        <v>43.512</v>
      </c>
      <c r="W263" s="174">
        <v>40</v>
      </c>
      <c r="X263" s="174">
        <v>43</v>
      </c>
      <c r="Y263" s="176">
        <v>2.5651199999999998</v>
      </c>
      <c r="Z263" s="176"/>
      <c r="AA263" s="176"/>
      <c r="AB263" s="176"/>
      <c r="AC263" s="176"/>
      <c r="AD263" s="210">
        <v>110.30015999999999</v>
      </c>
    </row>
    <row r="264" spans="1:30" ht="18.75" x14ac:dyDescent="0.2">
      <c r="A264" s="463"/>
      <c r="B264" s="166" t="s">
        <v>22</v>
      </c>
      <c r="C264" s="305">
        <f t="shared" si="74"/>
        <v>0.304197</v>
      </c>
      <c r="D264" s="193">
        <v>4</v>
      </c>
      <c r="E264" s="192">
        <f t="shared" si="75"/>
        <v>59</v>
      </c>
      <c r="F264" s="192">
        <v>55</v>
      </c>
      <c r="G264" s="192">
        <f t="shared" si="76"/>
        <v>2</v>
      </c>
      <c r="H264" s="305">
        <v>2</v>
      </c>
      <c r="I264" s="169">
        <v>4</v>
      </c>
      <c r="J264" s="169">
        <v>0.304197</v>
      </c>
      <c r="K264" s="204">
        <v>1400.88</v>
      </c>
      <c r="L264" s="204"/>
      <c r="M264" s="204"/>
      <c r="N264" s="204"/>
      <c r="O264" s="204"/>
      <c r="P264" s="205">
        <v>426.14349336000004</v>
      </c>
      <c r="Q264" s="206">
        <v>2</v>
      </c>
      <c r="R264" s="206">
        <v>2</v>
      </c>
      <c r="S264" s="172">
        <v>21.756</v>
      </c>
      <c r="T264" s="208"/>
      <c r="U264" s="208"/>
      <c r="V264" s="209">
        <v>43.512</v>
      </c>
      <c r="W264" s="174">
        <v>55</v>
      </c>
      <c r="X264" s="174">
        <v>59</v>
      </c>
      <c r="Y264" s="202">
        <v>2.5474320000000001</v>
      </c>
      <c r="Z264" s="176"/>
      <c r="AA264" s="176"/>
      <c r="AB264" s="176"/>
      <c r="AC264" s="176"/>
      <c r="AD264" s="210">
        <v>150.29848800000002</v>
      </c>
    </row>
    <row r="265" spans="1:30" ht="18.75" x14ac:dyDescent="0.2">
      <c r="A265" s="463"/>
      <c r="B265" s="178" t="s">
        <v>23</v>
      </c>
      <c r="C265" s="305">
        <f t="shared" si="74"/>
        <v>2.8397039999999998</v>
      </c>
      <c r="D265" s="193">
        <v>5</v>
      </c>
      <c r="E265" s="192">
        <f t="shared" si="75"/>
        <v>102</v>
      </c>
      <c r="F265" s="192">
        <v>100</v>
      </c>
      <c r="G265" s="192">
        <f t="shared" si="76"/>
        <v>2</v>
      </c>
      <c r="H265" s="305">
        <v>2</v>
      </c>
      <c r="I265" s="169">
        <v>5</v>
      </c>
      <c r="J265" s="169">
        <v>2.8397039999999998</v>
      </c>
      <c r="K265" s="204">
        <v>1400.88</v>
      </c>
      <c r="L265" s="204"/>
      <c r="M265" s="204"/>
      <c r="N265" s="204"/>
      <c r="O265" s="204"/>
      <c r="P265" s="205">
        <v>3978.0845395199999</v>
      </c>
      <c r="Q265" s="206">
        <v>2</v>
      </c>
      <c r="R265" s="206">
        <v>2</v>
      </c>
      <c r="S265" s="172">
        <v>21.756</v>
      </c>
      <c r="T265" s="208"/>
      <c r="U265" s="208"/>
      <c r="V265" s="209">
        <v>43.512</v>
      </c>
      <c r="W265" s="174">
        <v>100</v>
      </c>
      <c r="X265" s="174">
        <v>102</v>
      </c>
      <c r="Y265" s="202">
        <v>2.2670159999999999</v>
      </c>
      <c r="Z265" s="176"/>
      <c r="AA265" s="176"/>
      <c r="AB265" s="176"/>
      <c r="AC265" s="176"/>
      <c r="AD265" s="210">
        <v>231.23563199999998</v>
      </c>
    </row>
    <row r="266" spans="1:30" ht="19.5" thickBot="1" x14ac:dyDescent="0.25">
      <c r="A266" s="463"/>
      <c r="B266" s="178" t="s">
        <v>24</v>
      </c>
      <c r="C266" s="284">
        <f t="shared" si="74"/>
        <v>3.3403969999999998</v>
      </c>
      <c r="D266" s="283">
        <v>4.0229299999999997</v>
      </c>
      <c r="E266" s="192">
        <f t="shared" si="75"/>
        <v>135</v>
      </c>
      <c r="F266" s="192">
        <v>120</v>
      </c>
      <c r="G266" s="231">
        <f t="shared" si="76"/>
        <v>2</v>
      </c>
      <c r="H266" s="305">
        <v>2</v>
      </c>
      <c r="I266" s="169">
        <v>4.0229299999999997</v>
      </c>
      <c r="J266" s="169">
        <v>3.3403969999999998</v>
      </c>
      <c r="K266" s="204">
        <v>1400.88</v>
      </c>
      <c r="L266" s="204"/>
      <c r="M266" s="204"/>
      <c r="N266" s="204"/>
      <c r="O266" s="204"/>
      <c r="P266" s="205">
        <v>4679.4953493600005</v>
      </c>
      <c r="Q266" s="206">
        <v>2</v>
      </c>
      <c r="R266" s="206">
        <v>2</v>
      </c>
      <c r="S266" s="172">
        <v>21.756</v>
      </c>
      <c r="T266" s="208"/>
      <c r="U266" s="208"/>
      <c r="V266" s="209">
        <v>43.512</v>
      </c>
      <c r="W266" s="174">
        <v>120</v>
      </c>
      <c r="X266" s="174">
        <v>135</v>
      </c>
      <c r="Y266" s="202">
        <v>2.1567120000000002</v>
      </c>
      <c r="Z266" s="176"/>
      <c r="AA266" s="176"/>
      <c r="AB266" s="176"/>
      <c r="AC266" s="176"/>
      <c r="AD266" s="210">
        <v>291.15612000000004</v>
      </c>
    </row>
    <row r="267" spans="1:30" ht="19.5" thickBot="1" x14ac:dyDescent="0.25">
      <c r="A267" s="464"/>
      <c r="B267" s="179" t="s">
        <v>25</v>
      </c>
      <c r="C267" s="285">
        <f t="shared" ref="C267:J267" si="77">SUM(C255:C266)</f>
        <v>17.267589999999998</v>
      </c>
      <c r="D267" s="286">
        <f t="shared" si="77"/>
        <v>23.806221999999998</v>
      </c>
      <c r="E267" s="180">
        <f t="shared" si="77"/>
        <v>896</v>
      </c>
      <c r="F267" s="180">
        <f t="shared" si="77"/>
        <v>875</v>
      </c>
      <c r="G267" s="180">
        <f t="shared" si="77"/>
        <v>22</v>
      </c>
      <c r="H267" s="182">
        <f t="shared" si="77"/>
        <v>26</v>
      </c>
      <c r="I267" s="183">
        <f t="shared" si="77"/>
        <v>28.545598418999997</v>
      </c>
      <c r="J267" s="242">
        <f t="shared" si="77"/>
        <v>17.267589999999998</v>
      </c>
      <c r="K267" s="242"/>
      <c r="L267" s="242">
        <v>0</v>
      </c>
      <c r="M267" s="242">
        <v>0</v>
      </c>
      <c r="N267" s="242">
        <v>0</v>
      </c>
      <c r="O267" s="242">
        <v>0</v>
      </c>
      <c r="P267" s="243">
        <v>17693.17265954</v>
      </c>
      <c r="Q267" s="186">
        <f>SUM(Q255:Q266)</f>
        <v>25</v>
      </c>
      <c r="R267" s="186">
        <f>SUM(R255:R266)</f>
        <v>22</v>
      </c>
      <c r="S267" s="186"/>
      <c r="T267" s="186">
        <v>0</v>
      </c>
      <c r="U267" s="186">
        <v>0</v>
      </c>
      <c r="V267" s="187">
        <v>170.41200000000001</v>
      </c>
      <c r="W267" s="188">
        <f>SUM(W255:W266)</f>
        <v>965</v>
      </c>
      <c r="X267" s="189">
        <f>SUM(X255:X266)</f>
        <v>896</v>
      </c>
      <c r="Y267" s="189"/>
      <c r="Z267" s="189">
        <v>0</v>
      </c>
      <c r="AA267" s="189">
        <v>0</v>
      </c>
      <c r="AB267" s="189">
        <v>0</v>
      </c>
      <c r="AC267" s="189">
        <v>0</v>
      </c>
      <c r="AD267" s="190">
        <v>1127.2886639999999</v>
      </c>
    </row>
    <row r="268" spans="1:30" ht="18.75" x14ac:dyDescent="0.2">
      <c r="A268" s="463" t="s">
        <v>43</v>
      </c>
      <c r="B268" s="191" t="s">
        <v>12</v>
      </c>
      <c r="C268" s="192">
        <f>J268</f>
        <v>9.1949000000000005</v>
      </c>
      <c r="D268" s="193">
        <v>9.1949000000000005</v>
      </c>
      <c r="E268" s="192">
        <f>X268</f>
        <v>559</v>
      </c>
      <c r="F268" s="192">
        <v>559</v>
      </c>
      <c r="G268" s="192">
        <f>R268</f>
        <v>6</v>
      </c>
      <c r="H268" s="192">
        <v>6</v>
      </c>
      <c r="I268" s="194">
        <v>5</v>
      </c>
      <c r="J268" s="244">
        <v>9.1949000000000005</v>
      </c>
      <c r="K268" s="195">
        <v>1822.393</v>
      </c>
      <c r="L268" s="195"/>
      <c r="M268" s="195"/>
      <c r="N268" s="195"/>
      <c r="O268" s="195"/>
      <c r="P268" s="196">
        <v>16756.721395700002</v>
      </c>
      <c r="Q268" s="197">
        <v>6</v>
      </c>
      <c r="R268" s="199">
        <v>6</v>
      </c>
      <c r="S268" s="233">
        <v>19.596</v>
      </c>
      <c r="T268" s="199"/>
      <c r="U268" s="199"/>
      <c r="V268" s="200">
        <v>117.57599999999999</v>
      </c>
      <c r="W268" s="201">
        <v>629</v>
      </c>
      <c r="X268" s="202">
        <v>559</v>
      </c>
      <c r="Y268" s="202">
        <v>2.3590800000000001</v>
      </c>
      <c r="Z268" s="202"/>
      <c r="AA268" s="202"/>
      <c r="AB268" s="202"/>
      <c r="AC268" s="202"/>
      <c r="AD268" s="203">
        <v>1318.7257200000001</v>
      </c>
    </row>
    <row r="269" spans="1:30" ht="18.75" x14ac:dyDescent="0.2">
      <c r="A269" s="463"/>
      <c r="B269" s="166" t="s">
        <v>14</v>
      </c>
      <c r="C269" s="192">
        <f t="shared" ref="C269:C279" si="78">J269</f>
        <v>7.7427000000000001</v>
      </c>
      <c r="D269" s="193">
        <v>7.7427000000000001</v>
      </c>
      <c r="E269" s="192">
        <f t="shared" ref="E269:E279" si="79">X269</f>
        <v>794</v>
      </c>
      <c r="F269" s="192">
        <v>794</v>
      </c>
      <c r="G269" s="192">
        <f>R269</f>
        <v>4</v>
      </c>
      <c r="H269" s="192">
        <v>5</v>
      </c>
      <c r="I269" s="169">
        <v>13</v>
      </c>
      <c r="J269" s="241">
        <v>7.7427000000000001</v>
      </c>
      <c r="K269" s="204">
        <v>1822.3921</v>
      </c>
      <c r="L269" s="204"/>
      <c r="M269" s="204"/>
      <c r="N269" s="204"/>
      <c r="O269" s="204"/>
      <c r="P269" s="205">
        <v>14110.23531267</v>
      </c>
      <c r="Q269" s="206">
        <v>7</v>
      </c>
      <c r="R269" s="208">
        <v>4</v>
      </c>
      <c r="S269" s="172">
        <v>19.596</v>
      </c>
      <c r="T269" s="208"/>
      <c r="U269" s="208"/>
      <c r="V269" s="209">
        <v>78.384</v>
      </c>
      <c r="W269" s="174">
        <v>879</v>
      </c>
      <c r="X269" s="176">
        <v>794</v>
      </c>
      <c r="Y269" s="202">
        <v>2.3794439999999999</v>
      </c>
      <c r="Z269" s="176"/>
      <c r="AA269" s="176"/>
      <c r="AB269" s="176"/>
      <c r="AC269" s="176"/>
      <c r="AD269" s="210">
        <v>1889.2785359999998</v>
      </c>
    </row>
    <row r="270" spans="1:30" ht="18.75" x14ac:dyDescent="0.2">
      <c r="A270" s="463"/>
      <c r="B270" s="166" t="s">
        <v>15</v>
      </c>
      <c r="C270" s="192">
        <f t="shared" si="78"/>
        <v>7.4615</v>
      </c>
      <c r="D270" s="193">
        <v>7.4615</v>
      </c>
      <c r="E270" s="192">
        <f t="shared" si="79"/>
        <v>514</v>
      </c>
      <c r="F270" s="192">
        <v>514</v>
      </c>
      <c r="G270" s="192">
        <f t="shared" ref="G270:G279" si="80">R270</f>
        <v>5</v>
      </c>
      <c r="H270" s="192">
        <v>5</v>
      </c>
      <c r="I270" s="169">
        <v>10</v>
      </c>
      <c r="J270" s="241">
        <v>7.4615</v>
      </c>
      <c r="K270" s="204">
        <v>1822.3921</v>
      </c>
      <c r="L270" s="204"/>
      <c r="M270" s="204"/>
      <c r="N270" s="204"/>
      <c r="O270" s="204"/>
      <c r="P270" s="205">
        <v>13597.778654150001</v>
      </c>
      <c r="Q270" s="206">
        <v>7</v>
      </c>
      <c r="R270" s="208">
        <v>5</v>
      </c>
      <c r="S270" s="172">
        <v>21.756</v>
      </c>
      <c r="T270" s="208"/>
      <c r="U270" s="208"/>
      <c r="V270" s="209">
        <v>108.78</v>
      </c>
      <c r="W270" s="174">
        <v>620</v>
      </c>
      <c r="X270" s="176">
        <v>514</v>
      </c>
      <c r="Y270" s="202">
        <v>2.3846400000000001</v>
      </c>
      <c r="Z270" s="176"/>
      <c r="AA270" s="176"/>
      <c r="AB270" s="176"/>
      <c r="AC270" s="176"/>
      <c r="AD270" s="210">
        <v>1225.70496</v>
      </c>
    </row>
    <row r="271" spans="1:30" ht="18.75" x14ac:dyDescent="0.2">
      <c r="A271" s="463"/>
      <c r="B271" s="166" t="s">
        <v>16</v>
      </c>
      <c r="C271" s="192">
        <f t="shared" si="78"/>
        <v>1.1347</v>
      </c>
      <c r="D271" s="193">
        <v>1.1347</v>
      </c>
      <c r="E271" s="192">
        <f t="shared" si="79"/>
        <v>427</v>
      </c>
      <c r="F271" s="192">
        <v>427</v>
      </c>
      <c r="G271" s="192">
        <f t="shared" si="80"/>
        <v>3</v>
      </c>
      <c r="H271" s="192">
        <v>3</v>
      </c>
      <c r="I271" s="169">
        <v>0</v>
      </c>
      <c r="J271" s="241">
        <v>1.1347</v>
      </c>
      <c r="K271" s="204">
        <v>1822.384</v>
      </c>
      <c r="L271" s="204"/>
      <c r="M271" s="204"/>
      <c r="N271" s="204"/>
      <c r="O271" s="204"/>
      <c r="P271" s="205">
        <v>2067.8591248000002</v>
      </c>
      <c r="Q271" s="206">
        <v>3</v>
      </c>
      <c r="R271" s="208">
        <v>3</v>
      </c>
      <c r="S271" s="172">
        <v>21.756</v>
      </c>
      <c r="T271" s="208"/>
      <c r="U271" s="208"/>
      <c r="V271" s="209">
        <v>65.268000000000001</v>
      </c>
      <c r="W271" s="174">
        <v>461</v>
      </c>
      <c r="X271" s="176">
        <v>427</v>
      </c>
      <c r="Y271" s="176">
        <v>2.3676240000000002</v>
      </c>
      <c r="Z271" s="176"/>
      <c r="AA271" s="176"/>
      <c r="AB271" s="176"/>
      <c r="AC271" s="176"/>
      <c r="AD271" s="210">
        <v>1010.975448</v>
      </c>
    </row>
    <row r="272" spans="1:30" ht="18.75" x14ac:dyDescent="0.2">
      <c r="A272" s="463"/>
      <c r="B272" s="166" t="s">
        <v>17</v>
      </c>
      <c r="C272" s="192">
        <f t="shared" si="78"/>
        <v>0</v>
      </c>
      <c r="D272" s="193">
        <v>0</v>
      </c>
      <c r="E272" s="192">
        <f t="shared" si="79"/>
        <v>454</v>
      </c>
      <c r="F272" s="192">
        <v>454</v>
      </c>
      <c r="G272" s="192">
        <f t="shared" si="80"/>
        <v>6</v>
      </c>
      <c r="H272" s="192">
        <v>6</v>
      </c>
      <c r="I272" s="169">
        <v>0</v>
      </c>
      <c r="J272" s="205"/>
      <c r="K272" s="204">
        <v>0</v>
      </c>
      <c r="L272" s="204"/>
      <c r="M272" s="204"/>
      <c r="N272" s="204"/>
      <c r="O272" s="204"/>
      <c r="P272" s="205">
        <v>0</v>
      </c>
      <c r="Q272" s="206">
        <v>6</v>
      </c>
      <c r="R272" s="208">
        <v>6</v>
      </c>
      <c r="S272" s="172">
        <v>21.756</v>
      </c>
      <c r="T272" s="208"/>
      <c r="U272" s="208"/>
      <c r="V272" s="209">
        <v>130.536</v>
      </c>
      <c r="W272" s="174">
        <v>277</v>
      </c>
      <c r="X272" s="176">
        <v>454</v>
      </c>
      <c r="Y272" s="176">
        <v>2.3654760000000001</v>
      </c>
      <c r="Z272" s="176"/>
      <c r="AA272" s="176"/>
      <c r="AB272" s="176"/>
      <c r="AC272" s="176"/>
      <c r="AD272" s="210">
        <v>1073.9261040000001</v>
      </c>
    </row>
    <row r="273" spans="1:30" ht="18.75" x14ac:dyDescent="0.2">
      <c r="A273" s="463"/>
      <c r="B273" s="166" t="s">
        <v>18</v>
      </c>
      <c r="C273" s="192">
        <f t="shared" si="78"/>
        <v>0</v>
      </c>
      <c r="D273" s="193">
        <v>0</v>
      </c>
      <c r="E273" s="192">
        <f t="shared" si="79"/>
        <v>721</v>
      </c>
      <c r="F273" s="192">
        <v>721</v>
      </c>
      <c r="G273" s="192">
        <f t="shared" si="80"/>
        <v>6</v>
      </c>
      <c r="H273" s="192">
        <v>6</v>
      </c>
      <c r="I273" s="169">
        <v>0</v>
      </c>
      <c r="J273" s="205"/>
      <c r="K273" s="204">
        <v>0</v>
      </c>
      <c r="L273" s="204"/>
      <c r="M273" s="204"/>
      <c r="N273" s="204"/>
      <c r="O273" s="204"/>
      <c r="P273" s="205">
        <v>0</v>
      </c>
      <c r="Q273" s="206">
        <v>6</v>
      </c>
      <c r="R273" s="208">
        <v>6</v>
      </c>
      <c r="S273" s="172">
        <v>21.756</v>
      </c>
      <c r="T273" s="208"/>
      <c r="U273" s="208"/>
      <c r="V273" s="209">
        <v>130.536</v>
      </c>
      <c r="W273" s="174">
        <v>346</v>
      </c>
      <c r="X273" s="176">
        <v>721</v>
      </c>
      <c r="Y273" s="176">
        <v>2.3985240000000001</v>
      </c>
      <c r="Z273" s="176"/>
      <c r="AA273" s="176"/>
      <c r="AB273" s="176"/>
      <c r="AC273" s="176"/>
      <c r="AD273" s="210">
        <v>1729.3358040000001</v>
      </c>
    </row>
    <row r="274" spans="1:30" ht="18.75" x14ac:dyDescent="0.2">
      <c r="A274" s="463"/>
      <c r="B274" s="166" t="s">
        <v>19</v>
      </c>
      <c r="C274" s="192">
        <f t="shared" si="78"/>
        <v>0</v>
      </c>
      <c r="D274" s="193">
        <v>0</v>
      </c>
      <c r="E274" s="192">
        <f t="shared" si="79"/>
        <v>678</v>
      </c>
      <c r="F274" s="192">
        <v>678</v>
      </c>
      <c r="G274" s="192">
        <f t="shared" si="80"/>
        <v>3</v>
      </c>
      <c r="H274" s="192">
        <v>5</v>
      </c>
      <c r="I274" s="169">
        <v>0</v>
      </c>
      <c r="J274" s="205"/>
      <c r="K274" s="204">
        <v>0</v>
      </c>
      <c r="L274" s="204"/>
      <c r="M274" s="204"/>
      <c r="N274" s="204"/>
      <c r="O274" s="204"/>
      <c r="P274" s="205">
        <v>0</v>
      </c>
      <c r="Q274" s="206">
        <v>4</v>
      </c>
      <c r="R274" s="208">
        <v>3</v>
      </c>
      <c r="S274" s="172">
        <v>21.756</v>
      </c>
      <c r="T274" s="208"/>
      <c r="U274" s="208"/>
      <c r="V274" s="209">
        <v>65.268000000000001</v>
      </c>
      <c r="W274" s="174">
        <v>374</v>
      </c>
      <c r="X274" s="176">
        <v>678</v>
      </c>
      <c r="Y274" s="202">
        <v>2.8856519999999999</v>
      </c>
      <c r="Z274" s="176"/>
      <c r="AA274" s="176"/>
      <c r="AB274" s="176"/>
      <c r="AC274" s="176"/>
      <c r="AD274" s="210">
        <v>1956.4720559999998</v>
      </c>
    </row>
    <row r="275" spans="1:30" ht="18.75" x14ac:dyDescent="0.2">
      <c r="A275" s="463"/>
      <c r="B275" s="166" t="s">
        <v>20</v>
      </c>
      <c r="C275" s="192">
        <f t="shared" si="78"/>
        <v>0</v>
      </c>
      <c r="D275" s="193">
        <v>0</v>
      </c>
      <c r="E275" s="192">
        <f t="shared" si="79"/>
        <v>406</v>
      </c>
      <c r="F275" s="192">
        <v>406</v>
      </c>
      <c r="G275" s="192">
        <f t="shared" si="80"/>
        <v>3</v>
      </c>
      <c r="H275" s="192">
        <v>4</v>
      </c>
      <c r="I275" s="169">
        <v>0</v>
      </c>
      <c r="J275" s="205"/>
      <c r="K275" s="204">
        <v>0</v>
      </c>
      <c r="L275" s="204"/>
      <c r="M275" s="204"/>
      <c r="N275" s="204"/>
      <c r="O275" s="204"/>
      <c r="P275" s="205">
        <v>0</v>
      </c>
      <c r="Q275" s="206">
        <v>4</v>
      </c>
      <c r="R275" s="206">
        <v>3</v>
      </c>
      <c r="S275" s="172">
        <v>21.756</v>
      </c>
      <c r="T275" s="208">
        <v>0</v>
      </c>
      <c r="U275" s="208">
        <v>0</v>
      </c>
      <c r="V275" s="209">
        <v>65.268000000000001</v>
      </c>
      <c r="W275" s="174">
        <v>491</v>
      </c>
      <c r="X275" s="176">
        <v>406</v>
      </c>
      <c r="Y275" s="176">
        <v>2.7862559999999998</v>
      </c>
      <c r="Z275" s="176"/>
      <c r="AA275" s="176"/>
      <c r="AB275" s="176"/>
      <c r="AC275" s="176"/>
      <c r="AD275" s="210">
        <v>1131.219936</v>
      </c>
    </row>
    <row r="276" spans="1:30" ht="18.75" x14ac:dyDescent="0.2">
      <c r="A276" s="463"/>
      <c r="B276" s="166" t="s">
        <v>21</v>
      </c>
      <c r="C276" s="192">
        <f t="shared" si="78"/>
        <v>0</v>
      </c>
      <c r="D276" s="193">
        <v>0</v>
      </c>
      <c r="E276" s="192">
        <f t="shared" si="79"/>
        <v>728</v>
      </c>
      <c r="F276" s="192">
        <v>728</v>
      </c>
      <c r="G276" s="192">
        <f t="shared" si="80"/>
        <v>5</v>
      </c>
      <c r="H276" s="192">
        <v>5</v>
      </c>
      <c r="I276" s="169">
        <v>0</v>
      </c>
      <c r="J276" s="205"/>
      <c r="K276" s="204">
        <v>0</v>
      </c>
      <c r="L276" s="204"/>
      <c r="M276" s="204"/>
      <c r="N276" s="204"/>
      <c r="O276" s="204"/>
      <c r="P276" s="205">
        <v>0</v>
      </c>
      <c r="Q276" s="206">
        <v>5</v>
      </c>
      <c r="R276" s="206">
        <v>5</v>
      </c>
      <c r="S276" s="172">
        <v>21.756</v>
      </c>
      <c r="T276" s="208"/>
      <c r="U276" s="208"/>
      <c r="V276" s="209">
        <v>108.78</v>
      </c>
      <c r="W276" s="174">
        <v>435</v>
      </c>
      <c r="X276" s="174">
        <v>728</v>
      </c>
      <c r="Y276" s="176">
        <v>2.5651199999999998</v>
      </c>
      <c r="Z276" s="176"/>
      <c r="AA276" s="176"/>
      <c r="AB276" s="176"/>
      <c r="AC276" s="176"/>
      <c r="AD276" s="210">
        <v>1867.4073599999999</v>
      </c>
    </row>
    <row r="277" spans="1:30" ht="18.75" x14ac:dyDescent="0.2">
      <c r="A277" s="463"/>
      <c r="B277" s="166" t="s">
        <v>22</v>
      </c>
      <c r="C277" s="192">
        <f t="shared" si="78"/>
        <v>1.8754999999999999</v>
      </c>
      <c r="D277" s="193">
        <v>3</v>
      </c>
      <c r="E277" s="192">
        <f t="shared" si="79"/>
        <v>563</v>
      </c>
      <c r="F277" s="192">
        <v>400</v>
      </c>
      <c r="G277" s="192">
        <f t="shared" si="80"/>
        <v>4</v>
      </c>
      <c r="H277" s="192">
        <v>4</v>
      </c>
      <c r="I277" s="169">
        <v>3</v>
      </c>
      <c r="J277" s="169">
        <v>1.8754999999999999</v>
      </c>
      <c r="K277" s="204">
        <v>1822.394</v>
      </c>
      <c r="L277" s="204"/>
      <c r="M277" s="204"/>
      <c r="N277" s="204"/>
      <c r="O277" s="204"/>
      <c r="P277" s="205">
        <v>3417.8999469999999</v>
      </c>
      <c r="Q277" s="206">
        <v>3</v>
      </c>
      <c r="R277" s="206">
        <v>4</v>
      </c>
      <c r="S277" s="172">
        <v>21.756499999999999</v>
      </c>
      <c r="T277" s="208"/>
      <c r="U277" s="208"/>
      <c r="V277" s="209">
        <v>87.025999999999996</v>
      </c>
      <c r="W277" s="174">
        <v>400</v>
      </c>
      <c r="X277" s="174">
        <v>563</v>
      </c>
      <c r="Y277" s="202">
        <v>2.5474320000000001</v>
      </c>
      <c r="Z277" s="176"/>
      <c r="AA277" s="176"/>
      <c r="AB277" s="176"/>
      <c r="AC277" s="176"/>
      <c r="AD277" s="210">
        <v>1434.2042160000001</v>
      </c>
    </row>
    <row r="278" spans="1:30" ht="18.75" x14ac:dyDescent="0.2">
      <c r="A278" s="463"/>
      <c r="B278" s="178" t="s">
        <v>23</v>
      </c>
      <c r="C278" s="192">
        <f t="shared" si="78"/>
        <v>6.3441999999999998</v>
      </c>
      <c r="D278" s="193">
        <v>8</v>
      </c>
      <c r="E278" s="192">
        <f t="shared" si="79"/>
        <v>712</v>
      </c>
      <c r="F278" s="192">
        <v>550</v>
      </c>
      <c r="G278" s="192">
        <f t="shared" si="80"/>
        <v>4.6500000000000004</v>
      </c>
      <c r="H278" s="192">
        <v>7</v>
      </c>
      <c r="I278" s="169">
        <v>8</v>
      </c>
      <c r="J278" s="169">
        <v>6.3441999999999998</v>
      </c>
      <c r="K278" s="204">
        <v>1822.3920000000001</v>
      </c>
      <c r="L278" s="204"/>
      <c r="M278" s="204"/>
      <c r="N278" s="204"/>
      <c r="O278" s="204"/>
      <c r="P278" s="205">
        <v>11561.619326399999</v>
      </c>
      <c r="Q278" s="206">
        <v>7</v>
      </c>
      <c r="R278" s="206">
        <v>4.6500000000000004</v>
      </c>
      <c r="S278" s="172">
        <v>21.754999999999999</v>
      </c>
      <c r="T278" s="208"/>
      <c r="U278" s="208"/>
      <c r="V278" s="209">
        <v>101.16075000000001</v>
      </c>
      <c r="W278" s="174">
        <v>550</v>
      </c>
      <c r="X278" s="174">
        <v>712</v>
      </c>
      <c r="Y278" s="202">
        <v>2.2670159999999999</v>
      </c>
      <c r="Z278" s="176"/>
      <c r="AA278" s="176"/>
      <c r="AB278" s="176"/>
      <c r="AC278" s="176"/>
      <c r="AD278" s="210">
        <v>1614.1153919999999</v>
      </c>
    </row>
    <row r="279" spans="1:30" ht="19.5" thickBot="1" x14ac:dyDescent="0.25">
      <c r="A279" s="463"/>
      <c r="B279" s="178" t="s">
        <v>24</v>
      </c>
      <c r="C279" s="231">
        <f t="shared" si="78"/>
        <v>6.2106000000000003</v>
      </c>
      <c r="D279" s="193">
        <v>10</v>
      </c>
      <c r="E279" s="192">
        <f t="shared" si="79"/>
        <v>772</v>
      </c>
      <c r="F279" s="192">
        <v>620</v>
      </c>
      <c r="G279" s="231">
        <f t="shared" si="80"/>
        <v>4.6500000000000004</v>
      </c>
      <c r="H279" s="192">
        <v>10</v>
      </c>
      <c r="I279" s="169">
        <v>10</v>
      </c>
      <c r="J279" s="169">
        <v>6.2106000000000003</v>
      </c>
      <c r="K279" s="204">
        <v>1412.337</v>
      </c>
      <c r="L279" s="204"/>
      <c r="M279" s="204"/>
      <c r="N279" s="204"/>
      <c r="O279" s="204"/>
      <c r="P279" s="205">
        <v>8771.4601722000007</v>
      </c>
      <c r="Q279" s="206">
        <v>10</v>
      </c>
      <c r="R279" s="206">
        <v>4.6500000000000004</v>
      </c>
      <c r="S279" s="172">
        <v>21.754999999999999</v>
      </c>
      <c r="T279" s="208"/>
      <c r="U279" s="208"/>
      <c r="V279" s="209">
        <v>101.16075000000001</v>
      </c>
      <c r="W279" s="174">
        <v>620</v>
      </c>
      <c r="X279" s="174">
        <v>772</v>
      </c>
      <c r="Y279" s="202">
        <v>2.1567120000000002</v>
      </c>
      <c r="Z279" s="176"/>
      <c r="AA279" s="176"/>
      <c r="AB279" s="176"/>
      <c r="AC279" s="176"/>
      <c r="AD279" s="210">
        <v>1664.9816640000001</v>
      </c>
    </row>
    <row r="280" spans="1:30" ht="19.5" thickBot="1" x14ac:dyDescent="0.25">
      <c r="A280" s="464"/>
      <c r="B280" s="179" t="s">
        <v>25</v>
      </c>
      <c r="C280" s="180">
        <f t="shared" ref="C280:J280" si="81">SUM(C268:C279)</f>
        <v>39.964099999999995</v>
      </c>
      <c r="D280" s="181">
        <f t="shared" si="81"/>
        <v>46.533799999999999</v>
      </c>
      <c r="E280" s="180">
        <f t="shared" si="81"/>
        <v>7328</v>
      </c>
      <c r="F280" s="180">
        <f t="shared" si="81"/>
        <v>6851</v>
      </c>
      <c r="G280" s="180">
        <f t="shared" si="81"/>
        <v>54.3</v>
      </c>
      <c r="H280" s="182">
        <f t="shared" si="81"/>
        <v>66</v>
      </c>
      <c r="I280" s="183">
        <f t="shared" si="81"/>
        <v>49</v>
      </c>
      <c r="J280" s="242">
        <f t="shared" si="81"/>
        <v>39.964099999999995</v>
      </c>
      <c r="K280" s="242"/>
      <c r="L280" s="242">
        <v>0</v>
      </c>
      <c r="M280" s="242">
        <v>0</v>
      </c>
      <c r="N280" s="242">
        <v>0</v>
      </c>
      <c r="O280" s="242">
        <v>0</v>
      </c>
      <c r="P280" s="243">
        <v>0</v>
      </c>
      <c r="Q280" s="186">
        <f>SUM(Q268:Q279)</f>
        <v>68</v>
      </c>
      <c r="R280" s="186">
        <f>SUM(R268:R279)</f>
        <v>54.3</v>
      </c>
      <c r="S280" s="186"/>
      <c r="T280" s="186">
        <v>0</v>
      </c>
      <c r="U280" s="186">
        <v>0</v>
      </c>
      <c r="V280" s="187">
        <v>449.26800000000003</v>
      </c>
      <c r="W280" s="188">
        <f>SUM(W268:W279)</f>
        <v>6082</v>
      </c>
      <c r="X280" s="189">
        <f>SUM(X268:X279)</f>
        <v>7328</v>
      </c>
      <c r="Y280" s="189"/>
      <c r="Z280" s="189">
        <v>0</v>
      </c>
      <c r="AA280" s="189">
        <v>0</v>
      </c>
      <c r="AB280" s="189">
        <v>0</v>
      </c>
      <c r="AC280" s="189">
        <v>0</v>
      </c>
      <c r="AD280" s="190">
        <v>7066.1723519999996</v>
      </c>
    </row>
    <row r="281" spans="1:30" ht="18.75" x14ac:dyDescent="0.2">
      <c r="A281" s="463" t="s">
        <v>44</v>
      </c>
      <c r="B281" s="191" t="s">
        <v>12</v>
      </c>
      <c r="C281" s="192">
        <f>J281</f>
        <v>13.8375</v>
      </c>
      <c r="D281" s="193">
        <v>13.8375</v>
      </c>
      <c r="E281" s="192">
        <f>X281</f>
        <v>823.9</v>
      </c>
      <c r="F281" s="192">
        <v>823.9</v>
      </c>
      <c r="G281" s="192">
        <f>R281</f>
        <v>6</v>
      </c>
      <c r="H281" s="192">
        <v>6</v>
      </c>
      <c r="I281" s="194">
        <v>12</v>
      </c>
      <c r="J281" s="244">
        <v>13.8375</v>
      </c>
      <c r="K281" s="195">
        <v>1822.3920000000001</v>
      </c>
      <c r="L281" s="195"/>
      <c r="M281" s="195"/>
      <c r="N281" s="195"/>
      <c r="O281" s="195"/>
      <c r="P281" s="196">
        <v>25217.349300000002</v>
      </c>
      <c r="Q281" s="197">
        <v>8</v>
      </c>
      <c r="R281" s="199">
        <v>6</v>
      </c>
      <c r="S281" s="233">
        <v>19.596</v>
      </c>
      <c r="T281" s="199"/>
      <c r="U281" s="199"/>
      <c r="V281" s="200">
        <v>117.57599999999999</v>
      </c>
      <c r="W281" s="201">
        <v>985</v>
      </c>
      <c r="X281" s="202">
        <v>823.9</v>
      </c>
      <c r="Y281" s="202">
        <v>2.3590800000000001</v>
      </c>
      <c r="Z281" s="202"/>
      <c r="AA281" s="202"/>
      <c r="AB281" s="202"/>
      <c r="AC281" s="202"/>
      <c r="AD281" s="203">
        <v>1943.6460119999999</v>
      </c>
    </row>
    <row r="282" spans="1:30" ht="18.75" x14ac:dyDescent="0.2">
      <c r="A282" s="463"/>
      <c r="B282" s="166" t="s">
        <v>14</v>
      </c>
      <c r="C282" s="192">
        <f t="shared" ref="C282:C292" si="82">J282</f>
        <v>10.274100000000001</v>
      </c>
      <c r="D282" s="193">
        <v>10.274100000000001</v>
      </c>
      <c r="E282" s="192">
        <f t="shared" ref="E282:E292" si="83">X282</f>
        <v>739.4</v>
      </c>
      <c r="F282" s="192">
        <v>739.4</v>
      </c>
      <c r="G282" s="192">
        <f t="shared" ref="G282:G292" si="84">R282</f>
        <v>7</v>
      </c>
      <c r="H282" s="192">
        <v>7</v>
      </c>
      <c r="I282" s="169">
        <v>11</v>
      </c>
      <c r="J282" s="241">
        <v>10.274100000000001</v>
      </c>
      <c r="K282" s="204">
        <v>1822.3912</v>
      </c>
      <c r="L282" s="204"/>
      <c r="M282" s="204"/>
      <c r="N282" s="204"/>
      <c r="O282" s="204"/>
      <c r="P282" s="205">
        <v>18723.42942792</v>
      </c>
      <c r="Q282" s="206">
        <v>9</v>
      </c>
      <c r="R282" s="208">
        <v>7</v>
      </c>
      <c r="S282" s="172">
        <v>20.21285</v>
      </c>
      <c r="T282" s="208"/>
      <c r="U282" s="208"/>
      <c r="V282" s="209">
        <v>141.48994999999999</v>
      </c>
      <c r="W282" s="174">
        <v>1155</v>
      </c>
      <c r="X282" s="176">
        <v>739.4</v>
      </c>
      <c r="Y282" s="202">
        <v>2.3794439999999999</v>
      </c>
      <c r="Z282" s="176"/>
      <c r="AA282" s="176"/>
      <c r="AB282" s="176"/>
      <c r="AC282" s="176"/>
      <c r="AD282" s="210">
        <v>1759.3608935999998</v>
      </c>
    </row>
    <row r="283" spans="1:30" ht="18.75" x14ac:dyDescent="0.2">
      <c r="A283" s="463"/>
      <c r="B283" s="166" t="s">
        <v>15</v>
      </c>
      <c r="C283" s="192">
        <f t="shared" si="82"/>
        <v>10.510899999999999</v>
      </c>
      <c r="D283" s="193">
        <v>10.510899999999999</v>
      </c>
      <c r="E283" s="192">
        <f t="shared" si="83"/>
        <v>538</v>
      </c>
      <c r="F283" s="192">
        <v>538</v>
      </c>
      <c r="G283" s="192">
        <f t="shared" si="84"/>
        <v>5</v>
      </c>
      <c r="H283" s="192">
        <v>8</v>
      </c>
      <c r="I283" s="169">
        <v>11.128299999999999</v>
      </c>
      <c r="J283" s="204">
        <v>10.510899999999999</v>
      </c>
      <c r="K283" s="204">
        <v>1822.3920000000001</v>
      </c>
      <c r="L283" s="204"/>
      <c r="M283" s="204"/>
      <c r="N283" s="204"/>
      <c r="O283" s="204"/>
      <c r="P283" s="205">
        <v>19154.980072800001</v>
      </c>
      <c r="Q283" s="206">
        <v>2</v>
      </c>
      <c r="R283" s="208">
        <v>5</v>
      </c>
      <c r="S283" s="172">
        <v>21.756</v>
      </c>
      <c r="T283" s="208"/>
      <c r="U283" s="208"/>
      <c r="V283" s="209">
        <v>108.78</v>
      </c>
      <c r="W283" s="174">
        <v>516</v>
      </c>
      <c r="X283" s="176">
        <v>538</v>
      </c>
      <c r="Y283" s="176">
        <v>2.3846400000000001</v>
      </c>
      <c r="Z283" s="176"/>
      <c r="AA283" s="176"/>
      <c r="AB283" s="176"/>
      <c r="AC283" s="176"/>
      <c r="AD283" s="210">
        <v>1282.93632</v>
      </c>
    </row>
    <row r="284" spans="1:30" ht="18.75" x14ac:dyDescent="0.2">
      <c r="A284" s="463"/>
      <c r="B284" s="166" t="s">
        <v>16</v>
      </c>
      <c r="C284" s="192">
        <f t="shared" si="82"/>
        <v>1.7224999999999999</v>
      </c>
      <c r="D284" s="193">
        <v>1.7224999999999999</v>
      </c>
      <c r="E284" s="192">
        <f t="shared" si="83"/>
        <v>320</v>
      </c>
      <c r="F284" s="192">
        <v>320</v>
      </c>
      <c r="G284" s="192">
        <f t="shared" si="84"/>
        <v>2</v>
      </c>
      <c r="H284" s="192">
        <v>2</v>
      </c>
      <c r="I284" s="169">
        <v>0.8</v>
      </c>
      <c r="J284" s="204">
        <v>1.7224999999999999</v>
      </c>
      <c r="K284" s="204">
        <v>1822.3920000000001</v>
      </c>
      <c r="L284" s="204"/>
      <c r="M284" s="204"/>
      <c r="N284" s="204"/>
      <c r="O284" s="204"/>
      <c r="P284" s="205">
        <v>3139.0702200000001</v>
      </c>
      <c r="Q284" s="206">
        <v>13</v>
      </c>
      <c r="R284" s="208">
        <v>2</v>
      </c>
      <c r="S284" s="172">
        <v>21.756</v>
      </c>
      <c r="T284" s="208"/>
      <c r="U284" s="208"/>
      <c r="V284" s="209">
        <v>43.512</v>
      </c>
      <c r="W284" s="174">
        <v>380</v>
      </c>
      <c r="X284" s="176">
        <v>320</v>
      </c>
      <c r="Y284" s="176">
        <v>2.3676240000000002</v>
      </c>
      <c r="Z284" s="176"/>
      <c r="AA284" s="176"/>
      <c r="AB284" s="176"/>
      <c r="AC284" s="176"/>
      <c r="AD284" s="210">
        <v>757.63968</v>
      </c>
    </row>
    <row r="285" spans="1:30" ht="18.75" x14ac:dyDescent="0.2">
      <c r="A285" s="463"/>
      <c r="B285" s="166" t="s">
        <v>17</v>
      </c>
      <c r="C285" s="192">
        <f t="shared" si="82"/>
        <v>0</v>
      </c>
      <c r="D285" s="193">
        <v>0</v>
      </c>
      <c r="E285" s="192">
        <f t="shared" si="83"/>
        <v>734</v>
      </c>
      <c r="F285" s="192">
        <v>734</v>
      </c>
      <c r="G285" s="192">
        <f t="shared" si="84"/>
        <v>8</v>
      </c>
      <c r="H285" s="192">
        <v>8</v>
      </c>
      <c r="I285" s="169">
        <v>0</v>
      </c>
      <c r="J285" s="204"/>
      <c r="K285" s="204">
        <v>0</v>
      </c>
      <c r="L285" s="204"/>
      <c r="M285" s="204"/>
      <c r="N285" s="204"/>
      <c r="O285" s="204"/>
      <c r="P285" s="205">
        <v>0</v>
      </c>
      <c r="Q285" s="206">
        <v>9</v>
      </c>
      <c r="R285" s="208">
        <v>8</v>
      </c>
      <c r="S285" s="172">
        <v>21.756</v>
      </c>
      <c r="T285" s="208"/>
      <c r="U285" s="208"/>
      <c r="V285" s="209">
        <v>174.048</v>
      </c>
      <c r="W285" s="174">
        <v>205</v>
      </c>
      <c r="X285" s="176">
        <v>734</v>
      </c>
      <c r="Y285" s="176">
        <v>2.3654760000000001</v>
      </c>
      <c r="Z285" s="176"/>
      <c r="AA285" s="176"/>
      <c r="AB285" s="176"/>
      <c r="AC285" s="176"/>
      <c r="AD285" s="210">
        <v>1736.2593840000002</v>
      </c>
    </row>
    <row r="286" spans="1:30" ht="18.75" x14ac:dyDescent="0.2">
      <c r="A286" s="463"/>
      <c r="B286" s="166" t="s">
        <v>18</v>
      </c>
      <c r="C286" s="192">
        <f t="shared" si="82"/>
        <v>0</v>
      </c>
      <c r="D286" s="193">
        <v>0</v>
      </c>
      <c r="E286" s="192">
        <f t="shared" si="83"/>
        <v>358</v>
      </c>
      <c r="F286" s="192">
        <v>358</v>
      </c>
      <c r="G286" s="192">
        <f t="shared" si="84"/>
        <v>6</v>
      </c>
      <c r="H286" s="192">
        <v>6</v>
      </c>
      <c r="I286" s="169">
        <v>0</v>
      </c>
      <c r="J286" s="204"/>
      <c r="K286" s="204">
        <v>0</v>
      </c>
      <c r="L286" s="204"/>
      <c r="M286" s="204"/>
      <c r="N286" s="204"/>
      <c r="O286" s="204"/>
      <c r="P286" s="205">
        <v>0</v>
      </c>
      <c r="Q286" s="206">
        <v>6</v>
      </c>
      <c r="R286" s="208">
        <v>6</v>
      </c>
      <c r="S286" s="172">
        <v>21.756</v>
      </c>
      <c r="T286" s="208"/>
      <c r="U286" s="208"/>
      <c r="V286" s="209">
        <v>130.536</v>
      </c>
      <c r="W286" s="174">
        <v>200</v>
      </c>
      <c r="X286" s="176">
        <v>358</v>
      </c>
      <c r="Y286" s="176">
        <v>2.3985240000000001</v>
      </c>
      <c r="Z286" s="176"/>
      <c r="AA286" s="176"/>
      <c r="AB286" s="176"/>
      <c r="AC286" s="176"/>
      <c r="AD286" s="210">
        <v>858.67159200000003</v>
      </c>
    </row>
    <row r="287" spans="1:30" ht="18.75" x14ac:dyDescent="0.2">
      <c r="A287" s="463"/>
      <c r="B287" s="166" t="s">
        <v>19</v>
      </c>
      <c r="C287" s="192">
        <f t="shared" si="82"/>
        <v>0</v>
      </c>
      <c r="D287" s="193">
        <v>0</v>
      </c>
      <c r="E287" s="192">
        <f t="shared" si="83"/>
        <v>530</v>
      </c>
      <c r="F287" s="192">
        <v>530</v>
      </c>
      <c r="G287" s="192">
        <f t="shared" si="84"/>
        <v>7</v>
      </c>
      <c r="H287" s="192">
        <v>7</v>
      </c>
      <c r="I287" s="169">
        <v>0</v>
      </c>
      <c r="J287" s="204"/>
      <c r="K287" s="204">
        <v>0</v>
      </c>
      <c r="L287" s="204"/>
      <c r="M287" s="204"/>
      <c r="N287" s="204"/>
      <c r="O287" s="204"/>
      <c r="P287" s="205">
        <v>0</v>
      </c>
      <c r="Q287" s="206">
        <v>2</v>
      </c>
      <c r="R287" s="208">
        <v>7</v>
      </c>
      <c r="S287" s="172">
        <v>21.756499999999999</v>
      </c>
      <c r="T287" s="208"/>
      <c r="U287" s="208"/>
      <c r="V287" s="209">
        <v>152.2955</v>
      </c>
      <c r="W287" s="174">
        <v>275</v>
      </c>
      <c r="X287" s="176">
        <v>530</v>
      </c>
      <c r="Y287" s="202">
        <v>2.8856519999999999</v>
      </c>
      <c r="Z287" s="176"/>
      <c r="AA287" s="176"/>
      <c r="AB287" s="176"/>
      <c r="AC287" s="176"/>
      <c r="AD287" s="210">
        <v>1529.3955599999999</v>
      </c>
    </row>
    <row r="288" spans="1:30" ht="18.75" x14ac:dyDescent="0.2">
      <c r="A288" s="463"/>
      <c r="B288" s="166" t="s">
        <v>20</v>
      </c>
      <c r="C288" s="192">
        <f t="shared" si="82"/>
        <v>0</v>
      </c>
      <c r="D288" s="193">
        <v>0</v>
      </c>
      <c r="E288" s="192">
        <f t="shared" si="83"/>
        <v>273.7</v>
      </c>
      <c r="F288" s="192">
        <v>273.7</v>
      </c>
      <c r="G288" s="192">
        <f t="shared" si="84"/>
        <v>4</v>
      </c>
      <c r="H288" s="192">
        <v>5</v>
      </c>
      <c r="I288" s="169">
        <v>0</v>
      </c>
      <c r="J288" s="204"/>
      <c r="K288" s="204">
        <v>0</v>
      </c>
      <c r="L288" s="204"/>
      <c r="M288" s="204"/>
      <c r="N288" s="204"/>
      <c r="O288" s="204"/>
      <c r="P288" s="205">
        <v>0</v>
      </c>
      <c r="Q288" s="206">
        <v>1</v>
      </c>
      <c r="R288" s="206">
        <v>4</v>
      </c>
      <c r="S288" s="172">
        <v>21.754999999999999</v>
      </c>
      <c r="T288" s="208"/>
      <c r="U288" s="208"/>
      <c r="V288" s="209">
        <v>87.02</v>
      </c>
      <c r="W288" s="174">
        <v>351</v>
      </c>
      <c r="X288" s="176">
        <v>273.7</v>
      </c>
      <c r="Y288" s="176">
        <v>2.7862559999999998</v>
      </c>
      <c r="Z288" s="176"/>
      <c r="AA288" s="176"/>
      <c r="AB288" s="176"/>
      <c r="AC288" s="176"/>
      <c r="AD288" s="210">
        <v>762.5982671999999</v>
      </c>
    </row>
    <row r="289" spans="1:30" ht="18.75" x14ac:dyDescent="0.2">
      <c r="A289" s="463"/>
      <c r="B289" s="166" t="s">
        <v>21</v>
      </c>
      <c r="C289" s="192">
        <f t="shared" si="82"/>
        <v>0</v>
      </c>
      <c r="D289" s="193">
        <v>0</v>
      </c>
      <c r="E289" s="192">
        <f t="shared" si="83"/>
        <v>219</v>
      </c>
      <c r="F289" s="192">
        <v>219</v>
      </c>
      <c r="G289" s="192">
        <f t="shared" si="84"/>
        <v>4</v>
      </c>
      <c r="H289" s="192">
        <v>3</v>
      </c>
      <c r="I289" s="169">
        <v>0</v>
      </c>
      <c r="J289" s="204"/>
      <c r="K289" s="204">
        <v>0</v>
      </c>
      <c r="L289" s="204"/>
      <c r="M289" s="204"/>
      <c r="N289" s="204"/>
      <c r="O289" s="204"/>
      <c r="P289" s="205">
        <v>0</v>
      </c>
      <c r="Q289" s="206">
        <v>3</v>
      </c>
      <c r="R289" s="206">
        <v>4</v>
      </c>
      <c r="S289" s="172">
        <v>21.756499999999999</v>
      </c>
      <c r="T289" s="208">
        <v>0</v>
      </c>
      <c r="U289" s="208"/>
      <c r="V289" s="209">
        <v>87.025999999999996</v>
      </c>
      <c r="W289" s="174">
        <v>330</v>
      </c>
      <c r="X289" s="174">
        <v>219</v>
      </c>
      <c r="Y289" s="176">
        <v>2.5651199999999998</v>
      </c>
      <c r="Z289" s="176"/>
      <c r="AA289" s="176"/>
      <c r="AB289" s="176"/>
      <c r="AC289" s="176"/>
      <c r="AD289" s="210">
        <v>561.76127999999994</v>
      </c>
    </row>
    <row r="290" spans="1:30" ht="18.75" x14ac:dyDescent="0.2">
      <c r="A290" s="463"/>
      <c r="B290" s="166" t="s">
        <v>22</v>
      </c>
      <c r="C290" s="192">
        <f t="shared" si="82"/>
        <v>2.3283</v>
      </c>
      <c r="D290" s="193">
        <v>5.5</v>
      </c>
      <c r="E290" s="192">
        <f t="shared" si="83"/>
        <v>520</v>
      </c>
      <c r="F290" s="192">
        <v>355</v>
      </c>
      <c r="G290" s="192">
        <f t="shared" si="84"/>
        <v>7</v>
      </c>
      <c r="H290" s="192">
        <v>1</v>
      </c>
      <c r="I290" s="169">
        <v>5.5</v>
      </c>
      <c r="J290" s="169">
        <v>2.3283</v>
      </c>
      <c r="K290" s="204">
        <v>1822.3920000000001</v>
      </c>
      <c r="L290" s="204"/>
      <c r="M290" s="204"/>
      <c r="N290" s="204"/>
      <c r="O290" s="204"/>
      <c r="P290" s="205">
        <v>4243.0752935999999</v>
      </c>
      <c r="Q290" s="206">
        <v>1</v>
      </c>
      <c r="R290" s="206">
        <v>7</v>
      </c>
      <c r="S290" s="172">
        <v>21.754280000000001</v>
      </c>
      <c r="T290" s="208"/>
      <c r="U290" s="208"/>
      <c r="V290" s="209">
        <v>152.27996000000002</v>
      </c>
      <c r="W290" s="174">
        <v>355</v>
      </c>
      <c r="X290" s="174">
        <v>520</v>
      </c>
      <c r="Y290" s="202">
        <v>2.5474320000000001</v>
      </c>
      <c r="Z290" s="176"/>
      <c r="AA290" s="176"/>
      <c r="AB290" s="176"/>
      <c r="AC290" s="176"/>
      <c r="AD290" s="210">
        <v>1324.66464</v>
      </c>
    </row>
    <row r="291" spans="1:30" ht="18.75" x14ac:dyDescent="0.2">
      <c r="A291" s="463"/>
      <c r="B291" s="178" t="s">
        <v>23</v>
      </c>
      <c r="C291" s="192">
        <f t="shared" si="82"/>
        <v>11.5982</v>
      </c>
      <c r="D291" s="193">
        <v>8</v>
      </c>
      <c r="E291" s="192">
        <f t="shared" si="83"/>
        <v>786</v>
      </c>
      <c r="F291" s="192">
        <v>500</v>
      </c>
      <c r="G291" s="192">
        <f t="shared" si="84"/>
        <v>6</v>
      </c>
      <c r="H291" s="192">
        <v>8</v>
      </c>
      <c r="I291" s="169">
        <v>8</v>
      </c>
      <c r="J291" s="169">
        <v>11.5982</v>
      </c>
      <c r="K291" s="204">
        <v>1822.3910000000001</v>
      </c>
      <c r="L291" s="204"/>
      <c r="M291" s="204"/>
      <c r="N291" s="204"/>
      <c r="O291" s="204"/>
      <c r="P291" s="205">
        <v>21136.455296200002</v>
      </c>
      <c r="Q291" s="206">
        <v>8</v>
      </c>
      <c r="R291" s="206">
        <v>6</v>
      </c>
      <c r="S291" s="172">
        <v>21.754999999999999</v>
      </c>
      <c r="T291" s="208"/>
      <c r="U291" s="208"/>
      <c r="V291" s="209">
        <v>130.53</v>
      </c>
      <c r="W291" s="174">
        <v>500</v>
      </c>
      <c r="X291" s="174">
        <v>786</v>
      </c>
      <c r="Y291" s="202">
        <v>2.2670159999999999</v>
      </c>
      <c r="Z291" s="176"/>
      <c r="AA291" s="176"/>
      <c r="AB291" s="176"/>
      <c r="AC291" s="176"/>
      <c r="AD291" s="210">
        <v>1781.8745759999999</v>
      </c>
    </row>
    <row r="292" spans="1:30" ht="19.5" thickBot="1" x14ac:dyDescent="0.25">
      <c r="A292" s="463"/>
      <c r="B292" s="178" t="s">
        <v>24</v>
      </c>
      <c r="C292" s="231">
        <f t="shared" si="82"/>
        <v>6.3483000000000001</v>
      </c>
      <c r="D292" s="193">
        <v>11</v>
      </c>
      <c r="E292" s="192">
        <f t="shared" si="83"/>
        <v>757</v>
      </c>
      <c r="F292" s="192">
        <v>950</v>
      </c>
      <c r="G292" s="231">
        <f t="shared" si="84"/>
        <v>6</v>
      </c>
      <c r="H292" s="192">
        <v>8</v>
      </c>
      <c r="I292" s="169">
        <v>11</v>
      </c>
      <c r="J292" s="169">
        <v>6.3483000000000001</v>
      </c>
      <c r="K292" s="204">
        <v>1324.2360000000001</v>
      </c>
      <c r="L292" s="204"/>
      <c r="M292" s="204"/>
      <c r="N292" s="204"/>
      <c r="O292" s="204"/>
      <c r="P292" s="205">
        <v>8406.6473988000016</v>
      </c>
      <c r="Q292" s="206">
        <v>8</v>
      </c>
      <c r="R292" s="206">
        <v>6</v>
      </c>
      <c r="S292" s="172">
        <v>21.754999999999999</v>
      </c>
      <c r="T292" s="208"/>
      <c r="U292" s="208"/>
      <c r="V292" s="209">
        <v>130.53</v>
      </c>
      <c r="W292" s="174">
        <v>950</v>
      </c>
      <c r="X292" s="174">
        <v>757</v>
      </c>
      <c r="Y292" s="202">
        <v>2.1567120000000002</v>
      </c>
      <c r="Z292" s="176"/>
      <c r="AA292" s="176"/>
      <c r="AB292" s="176"/>
      <c r="AC292" s="176"/>
      <c r="AD292" s="210">
        <v>1632.6309840000001</v>
      </c>
    </row>
    <row r="293" spans="1:30" ht="19.5" thickBot="1" x14ac:dyDescent="0.25">
      <c r="A293" s="464"/>
      <c r="B293" s="179" t="s">
        <v>25</v>
      </c>
      <c r="C293" s="180">
        <f t="shared" ref="C293:J293" si="85">SUM(C281:C292)</f>
        <v>56.619799999999998</v>
      </c>
      <c r="D293" s="181">
        <f t="shared" si="85"/>
        <v>60.844999999999999</v>
      </c>
      <c r="E293" s="180">
        <f t="shared" si="85"/>
        <v>6599</v>
      </c>
      <c r="F293" s="180">
        <f t="shared" si="85"/>
        <v>6341</v>
      </c>
      <c r="G293" s="180">
        <f t="shared" si="85"/>
        <v>68</v>
      </c>
      <c r="H293" s="182">
        <f t="shared" si="85"/>
        <v>69</v>
      </c>
      <c r="I293" s="183">
        <f t="shared" si="85"/>
        <v>59.428299999999993</v>
      </c>
      <c r="J293" s="242">
        <f t="shared" si="85"/>
        <v>56.619799999999998</v>
      </c>
      <c r="K293" s="242"/>
      <c r="L293" s="242">
        <v>0</v>
      </c>
      <c r="M293" s="242">
        <v>0</v>
      </c>
      <c r="N293" s="242">
        <v>0</v>
      </c>
      <c r="O293" s="242">
        <v>0</v>
      </c>
      <c r="P293" s="243">
        <v>0</v>
      </c>
      <c r="Q293" s="186">
        <f>SUM(Q281:Q292)</f>
        <v>70</v>
      </c>
      <c r="R293" s="186">
        <f>SUM(R281:R292)</f>
        <v>68</v>
      </c>
      <c r="S293" s="172"/>
      <c r="T293" s="186">
        <v>0</v>
      </c>
      <c r="U293" s="186">
        <v>0</v>
      </c>
      <c r="V293" s="187">
        <v>635.16550000000007</v>
      </c>
      <c r="W293" s="188">
        <f>SUM(W281:W292)</f>
        <v>6202</v>
      </c>
      <c r="X293" s="189">
        <f>SUM(X281:X292)</f>
        <v>6599</v>
      </c>
      <c r="Y293" s="189"/>
      <c r="Z293" s="189">
        <v>0</v>
      </c>
      <c r="AA293" s="189">
        <v>0</v>
      </c>
      <c r="AB293" s="189">
        <v>0</v>
      </c>
      <c r="AC293" s="189">
        <v>0</v>
      </c>
      <c r="AD293" s="190">
        <v>7484.0496239999993</v>
      </c>
    </row>
    <row r="294" spans="1:30" ht="18.75" x14ac:dyDescent="0.2">
      <c r="A294" s="463" t="s">
        <v>132</v>
      </c>
      <c r="B294" s="191" t="s">
        <v>12</v>
      </c>
      <c r="C294" s="192">
        <f>J294</f>
        <v>12.660322000000001</v>
      </c>
      <c r="D294" s="193">
        <v>12.660322000000001</v>
      </c>
      <c r="E294" s="192">
        <f>X294</f>
        <v>464</v>
      </c>
      <c r="F294" s="192">
        <v>464</v>
      </c>
      <c r="G294" s="192">
        <f>R294</f>
        <v>3</v>
      </c>
      <c r="H294" s="192">
        <v>3</v>
      </c>
      <c r="I294" s="194">
        <v>23.760991693000001</v>
      </c>
      <c r="J294" s="244">
        <v>12.660322000000001</v>
      </c>
      <c r="K294" s="195">
        <v>1400.88</v>
      </c>
      <c r="L294" s="195"/>
      <c r="M294" s="195"/>
      <c r="N294" s="195"/>
      <c r="O294" s="195"/>
      <c r="P294" s="196">
        <v>17735.591883360001</v>
      </c>
      <c r="Q294" s="197">
        <v>2</v>
      </c>
      <c r="R294" s="199">
        <v>3</v>
      </c>
      <c r="S294" s="233">
        <v>19.596</v>
      </c>
      <c r="T294" s="199"/>
      <c r="U294" s="199"/>
      <c r="V294" s="200">
        <v>58.787999999999997</v>
      </c>
      <c r="W294" s="201">
        <v>576</v>
      </c>
      <c r="X294" s="287">
        <v>464</v>
      </c>
      <c r="Y294" s="202">
        <v>2.3590800000000001</v>
      </c>
      <c r="Z294" s="202"/>
      <c r="AA294" s="202"/>
      <c r="AB294" s="202"/>
      <c r="AC294" s="202"/>
      <c r="AD294" s="203">
        <v>1094.61312</v>
      </c>
    </row>
    <row r="295" spans="1:30" ht="18.75" x14ac:dyDescent="0.2">
      <c r="A295" s="463"/>
      <c r="B295" s="166" t="s">
        <v>14</v>
      </c>
      <c r="C295" s="192">
        <f t="shared" ref="C295:C305" si="86">J295</f>
        <v>11.382156999999999</v>
      </c>
      <c r="D295" s="193">
        <v>11.382156999999999</v>
      </c>
      <c r="E295" s="192">
        <f t="shared" ref="E295:E305" si="87">X295</f>
        <v>515</v>
      </c>
      <c r="F295" s="192">
        <v>515</v>
      </c>
      <c r="G295" s="192">
        <f t="shared" ref="G295:G305" si="88">R295</f>
        <v>0</v>
      </c>
      <c r="H295" s="192">
        <v>2</v>
      </c>
      <c r="I295" s="169">
        <v>29.822836568500001</v>
      </c>
      <c r="J295" s="241">
        <v>11.382156999999999</v>
      </c>
      <c r="K295" s="204">
        <v>1400.88</v>
      </c>
      <c r="L295" s="204"/>
      <c r="M295" s="204"/>
      <c r="N295" s="204"/>
      <c r="O295" s="204"/>
      <c r="P295" s="205">
        <v>15945.036098160001</v>
      </c>
      <c r="Q295" s="206">
        <v>2</v>
      </c>
      <c r="R295" s="206"/>
      <c r="S295" s="172">
        <v>13.77</v>
      </c>
      <c r="T295" s="208"/>
      <c r="U295" s="208"/>
      <c r="V295" s="209">
        <v>0</v>
      </c>
      <c r="W295" s="174">
        <v>432</v>
      </c>
      <c r="X295" s="176">
        <v>515</v>
      </c>
      <c r="Y295" s="202">
        <v>2.3794439999999999</v>
      </c>
      <c r="Z295" s="176"/>
      <c r="AA295" s="176"/>
      <c r="AB295" s="176"/>
      <c r="AC295" s="176"/>
      <c r="AD295" s="210">
        <v>1225.4136599999999</v>
      </c>
    </row>
    <row r="296" spans="1:30" ht="18.75" x14ac:dyDescent="0.2">
      <c r="A296" s="463"/>
      <c r="B296" s="166" t="s">
        <v>15</v>
      </c>
      <c r="C296" s="192">
        <f t="shared" si="86"/>
        <v>12.60168</v>
      </c>
      <c r="D296" s="193">
        <v>12.60168</v>
      </c>
      <c r="E296" s="192">
        <f t="shared" si="87"/>
        <v>518</v>
      </c>
      <c r="F296" s="192">
        <v>518</v>
      </c>
      <c r="G296" s="192">
        <f t="shared" si="88"/>
        <v>0</v>
      </c>
      <c r="H296" s="192">
        <v>10</v>
      </c>
      <c r="I296" s="169">
        <v>24.416324385500001</v>
      </c>
      <c r="J296" s="241">
        <v>12.60168</v>
      </c>
      <c r="K296" s="204">
        <v>1400.88</v>
      </c>
      <c r="L296" s="204"/>
      <c r="M296" s="204"/>
      <c r="N296" s="204"/>
      <c r="O296" s="204"/>
      <c r="P296" s="205">
        <v>17653.4414784</v>
      </c>
      <c r="Q296" s="206">
        <v>10</v>
      </c>
      <c r="R296" s="206"/>
      <c r="S296" s="172">
        <v>15.492000000000001</v>
      </c>
      <c r="T296" s="208"/>
      <c r="U296" s="208"/>
      <c r="V296" s="209">
        <v>0</v>
      </c>
      <c r="W296" s="174">
        <v>269</v>
      </c>
      <c r="X296" s="176">
        <v>518</v>
      </c>
      <c r="Y296" s="176">
        <v>2.3846400000000001</v>
      </c>
      <c r="Z296" s="176"/>
      <c r="AA296" s="176"/>
      <c r="AB296" s="176"/>
      <c r="AC296" s="176"/>
      <c r="AD296" s="210">
        <v>1235.24352</v>
      </c>
    </row>
    <row r="297" spans="1:30" ht="18.75" x14ac:dyDescent="0.2">
      <c r="A297" s="463"/>
      <c r="B297" s="166" t="s">
        <v>16</v>
      </c>
      <c r="C297" s="192">
        <f t="shared" si="86"/>
        <v>1.05809</v>
      </c>
      <c r="D297" s="450">
        <f>1.05809+5.4165</f>
        <v>6.4745900000000001</v>
      </c>
      <c r="E297" s="192">
        <f t="shared" si="87"/>
        <v>518</v>
      </c>
      <c r="F297" s="192">
        <v>518</v>
      </c>
      <c r="G297" s="192">
        <f t="shared" si="88"/>
        <v>0</v>
      </c>
      <c r="H297" s="192">
        <v>3</v>
      </c>
      <c r="I297" s="169">
        <v>1.2403521389999999</v>
      </c>
      <c r="J297" s="241">
        <v>1.05809</v>
      </c>
      <c r="K297" s="204">
        <v>1400.88</v>
      </c>
      <c r="L297" s="204"/>
      <c r="M297" s="204"/>
      <c r="N297" s="204"/>
      <c r="O297" s="204"/>
      <c r="P297" s="205">
        <v>1482.2571192</v>
      </c>
      <c r="Q297" s="206">
        <v>3</v>
      </c>
      <c r="R297" s="206"/>
      <c r="S297" s="172">
        <v>15.492000000000001</v>
      </c>
      <c r="T297" s="208"/>
      <c r="U297" s="208"/>
      <c r="V297" s="209">
        <v>0</v>
      </c>
      <c r="W297" s="174">
        <v>293</v>
      </c>
      <c r="X297" s="176">
        <v>518</v>
      </c>
      <c r="Y297" s="176">
        <v>2.3676240000000002</v>
      </c>
      <c r="Z297" s="176"/>
      <c r="AA297" s="176"/>
      <c r="AB297" s="176"/>
      <c r="AC297" s="176"/>
      <c r="AD297" s="210">
        <v>1226.4292320000002</v>
      </c>
    </row>
    <row r="298" spans="1:30" ht="18.75" x14ac:dyDescent="0.2">
      <c r="A298" s="463"/>
      <c r="B298" s="166" t="s">
        <v>17</v>
      </c>
      <c r="C298" s="192">
        <f t="shared" si="86"/>
        <v>0</v>
      </c>
      <c r="D298" s="193">
        <v>0</v>
      </c>
      <c r="E298" s="192">
        <f t="shared" si="87"/>
        <v>474</v>
      </c>
      <c r="F298" s="192">
        <v>474</v>
      </c>
      <c r="G298" s="192">
        <f t="shared" si="88"/>
        <v>0</v>
      </c>
      <c r="H298" s="192">
        <v>2</v>
      </c>
      <c r="I298" s="169">
        <v>0</v>
      </c>
      <c r="J298" s="205"/>
      <c r="K298" s="204">
        <v>0</v>
      </c>
      <c r="L298" s="204"/>
      <c r="M298" s="204"/>
      <c r="N298" s="204"/>
      <c r="O298" s="204"/>
      <c r="P298" s="205">
        <v>0</v>
      </c>
      <c r="Q298" s="206">
        <v>2</v>
      </c>
      <c r="R298" s="206"/>
      <c r="S298" s="172">
        <v>15.492000000000001</v>
      </c>
      <c r="T298" s="208"/>
      <c r="U298" s="208"/>
      <c r="V298" s="209">
        <v>0</v>
      </c>
      <c r="W298" s="174">
        <v>266</v>
      </c>
      <c r="X298" s="176">
        <v>474</v>
      </c>
      <c r="Y298" s="176">
        <v>2.3654760000000001</v>
      </c>
      <c r="Z298" s="176"/>
      <c r="AA298" s="176"/>
      <c r="AB298" s="176"/>
      <c r="AC298" s="176"/>
      <c r="AD298" s="210">
        <v>1121.2356240000001</v>
      </c>
    </row>
    <row r="299" spans="1:30" ht="18.75" x14ac:dyDescent="0.2">
      <c r="A299" s="463"/>
      <c r="B299" s="166" t="s">
        <v>18</v>
      </c>
      <c r="C299" s="192">
        <f t="shared" si="86"/>
        <v>0</v>
      </c>
      <c r="D299" s="193">
        <v>0</v>
      </c>
      <c r="E299" s="192">
        <f t="shared" si="87"/>
        <v>482</v>
      </c>
      <c r="F299" s="192">
        <v>482</v>
      </c>
      <c r="G299" s="192">
        <f t="shared" si="88"/>
        <v>0</v>
      </c>
      <c r="H299" s="192">
        <v>2</v>
      </c>
      <c r="I299" s="169">
        <v>0</v>
      </c>
      <c r="J299" s="205"/>
      <c r="K299" s="204">
        <v>0</v>
      </c>
      <c r="L299" s="204"/>
      <c r="M299" s="204"/>
      <c r="N299" s="204"/>
      <c r="O299" s="204"/>
      <c r="P299" s="205">
        <v>0</v>
      </c>
      <c r="Q299" s="206">
        <v>2</v>
      </c>
      <c r="R299" s="206"/>
      <c r="S299" s="172">
        <v>15.492000000000001</v>
      </c>
      <c r="T299" s="208"/>
      <c r="U299" s="208"/>
      <c r="V299" s="209">
        <v>0</v>
      </c>
      <c r="W299" s="174">
        <v>410</v>
      </c>
      <c r="X299" s="176">
        <v>482</v>
      </c>
      <c r="Y299" s="176">
        <v>2.3985240000000001</v>
      </c>
      <c r="Z299" s="176"/>
      <c r="AA299" s="176"/>
      <c r="AB299" s="176"/>
      <c r="AC299" s="176"/>
      <c r="AD299" s="210">
        <v>1156.0885680000001</v>
      </c>
    </row>
    <row r="300" spans="1:30" ht="18.75" x14ac:dyDescent="0.2">
      <c r="A300" s="463"/>
      <c r="B300" s="166" t="s">
        <v>19</v>
      </c>
      <c r="C300" s="192">
        <f t="shared" si="86"/>
        <v>0</v>
      </c>
      <c r="D300" s="193">
        <v>0</v>
      </c>
      <c r="E300" s="192">
        <f t="shared" si="87"/>
        <v>463</v>
      </c>
      <c r="F300" s="192">
        <v>463</v>
      </c>
      <c r="G300" s="192">
        <f t="shared" si="88"/>
        <v>0</v>
      </c>
      <c r="H300" s="192">
        <v>1</v>
      </c>
      <c r="I300" s="169">
        <v>0</v>
      </c>
      <c r="J300" s="205"/>
      <c r="K300" s="204">
        <v>0</v>
      </c>
      <c r="L300" s="204"/>
      <c r="M300" s="204"/>
      <c r="N300" s="204"/>
      <c r="O300" s="204"/>
      <c r="P300" s="205">
        <v>0</v>
      </c>
      <c r="Q300" s="206">
        <v>1</v>
      </c>
      <c r="R300" s="206"/>
      <c r="S300" s="172">
        <v>16.716000000000001</v>
      </c>
      <c r="T300" s="208"/>
      <c r="U300" s="208"/>
      <c r="V300" s="209">
        <v>0</v>
      </c>
      <c r="W300" s="174">
        <v>400</v>
      </c>
      <c r="X300" s="176">
        <v>463</v>
      </c>
      <c r="Y300" s="202">
        <v>2.8856519999999999</v>
      </c>
      <c r="Z300" s="176"/>
      <c r="AA300" s="176"/>
      <c r="AB300" s="176"/>
      <c r="AC300" s="176"/>
      <c r="AD300" s="210">
        <v>1336.0568759999999</v>
      </c>
    </row>
    <row r="301" spans="1:30" ht="18.75" x14ac:dyDescent="0.2">
      <c r="A301" s="463"/>
      <c r="B301" s="166" t="s">
        <v>20</v>
      </c>
      <c r="C301" s="192">
        <f t="shared" si="86"/>
        <v>0</v>
      </c>
      <c r="D301" s="193">
        <v>0</v>
      </c>
      <c r="E301" s="192">
        <f t="shared" si="87"/>
        <v>587</v>
      </c>
      <c r="F301" s="192">
        <v>587</v>
      </c>
      <c r="G301" s="192">
        <f t="shared" si="88"/>
        <v>0</v>
      </c>
      <c r="H301" s="192">
        <v>2</v>
      </c>
      <c r="I301" s="169">
        <v>0</v>
      </c>
      <c r="J301" s="205"/>
      <c r="K301" s="204">
        <v>0</v>
      </c>
      <c r="L301" s="204"/>
      <c r="M301" s="204"/>
      <c r="N301" s="204"/>
      <c r="O301" s="204"/>
      <c r="P301" s="205">
        <v>0</v>
      </c>
      <c r="Q301" s="206">
        <v>2</v>
      </c>
      <c r="R301" s="206"/>
      <c r="S301" s="172">
        <v>16.716000000000001</v>
      </c>
      <c r="T301" s="208"/>
      <c r="U301" s="208"/>
      <c r="V301" s="209">
        <v>0</v>
      </c>
      <c r="W301" s="174">
        <v>517</v>
      </c>
      <c r="X301" s="176">
        <v>587</v>
      </c>
      <c r="Y301" s="176">
        <v>2.7862559999999998</v>
      </c>
      <c r="Z301" s="176"/>
      <c r="AA301" s="176"/>
      <c r="AB301" s="176"/>
      <c r="AC301" s="176"/>
      <c r="AD301" s="210">
        <v>1635.5322719999999</v>
      </c>
    </row>
    <row r="302" spans="1:30" ht="18.75" x14ac:dyDescent="0.2">
      <c r="A302" s="463"/>
      <c r="B302" s="166" t="s">
        <v>21</v>
      </c>
      <c r="C302" s="192">
        <f t="shared" si="86"/>
        <v>0</v>
      </c>
      <c r="D302" s="193">
        <v>0</v>
      </c>
      <c r="E302" s="192">
        <f t="shared" si="87"/>
        <v>497</v>
      </c>
      <c r="F302" s="192">
        <v>497</v>
      </c>
      <c r="G302" s="192">
        <f t="shared" si="88"/>
        <v>4</v>
      </c>
      <c r="H302" s="192">
        <v>7</v>
      </c>
      <c r="I302" s="169">
        <v>0</v>
      </c>
      <c r="J302" s="205"/>
      <c r="K302" s="204">
        <v>0</v>
      </c>
      <c r="L302" s="204"/>
      <c r="M302" s="204"/>
      <c r="N302" s="204"/>
      <c r="O302" s="204"/>
      <c r="P302" s="205">
        <v>0</v>
      </c>
      <c r="Q302" s="206">
        <v>7</v>
      </c>
      <c r="R302" s="206">
        <v>4</v>
      </c>
      <c r="S302" s="172">
        <v>21.756</v>
      </c>
      <c r="T302" s="208"/>
      <c r="U302" s="208"/>
      <c r="V302" s="209">
        <v>87.024000000000001</v>
      </c>
      <c r="W302" s="174">
        <v>385</v>
      </c>
      <c r="X302" s="174">
        <v>497</v>
      </c>
      <c r="Y302" s="176">
        <v>2.5651199999999998</v>
      </c>
      <c r="Z302" s="176"/>
      <c r="AA302" s="176"/>
      <c r="AB302" s="176"/>
      <c r="AC302" s="176"/>
      <c r="AD302" s="210">
        <v>1274.86464</v>
      </c>
    </row>
    <row r="303" spans="1:30" ht="18.75" x14ac:dyDescent="0.2">
      <c r="A303" s="463"/>
      <c r="B303" s="166" t="s">
        <v>22</v>
      </c>
      <c r="C303" s="192">
        <f t="shared" si="86"/>
        <v>0.16320000000000001</v>
      </c>
      <c r="D303" s="193">
        <v>6.2280874946600004</v>
      </c>
      <c r="E303" s="192">
        <f t="shared" si="87"/>
        <v>486</v>
      </c>
      <c r="F303" s="192">
        <v>499</v>
      </c>
      <c r="G303" s="192">
        <f t="shared" si="88"/>
        <v>3.64</v>
      </c>
      <c r="H303" s="192">
        <v>3</v>
      </c>
      <c r="I303" s="169">
        <v>6.2280874946600004</v>
      </c>
      <c r="J303" s="169">
        <v>0.16320000000000001</v>
      </c>
      <c r="K303" s="204">
        <v>1400.88</v>
      </c>
      <c r="L303" s="204"/>
      <c r="M303" s="204"/>
      <c r="N303" s="204"/>
      <c r="O303" s="204"/>
      <c r="P303" s="205">
        <v>228.62361600000003</v>
      </c>
      <c r="Q303" s="206">
        <v>3</v>
      </c>
      <c r="R303" s="206">
        <v>3.64</v>
      </c>
      <c r="S303" s="172">
        <v>21.757000000000001</v>
      </c>
      <c r="T303" s="208"/>
      <c r="U303" s="208"/>
      <c r="V303" s="209">
        <v>79.195480000000003</v>
      </c>
      <c r="W303" s="174">
        <v>499</v>
      </c>
      <c r="X303" s="174">
        <v>486</v>
      </c>
      <c r="Y303" s="202">
        <v>2.5474320000000001</v>
      </c>
      <c r="Z303" s="176"/>
      <c r="AA303" s="176"/>
      <c r="AB303" s="176"/>
      <c r="AC303" s="176"/>
      <c r="AD303" s="210">
        <v>1238.051952</v>
      </c>
    </row>
    <row r="304" spans="1:30" ht="18.75" x14ac:dyDescent="0.2">
      <c r="A304" s="463"/>
      <c r="B304" s="178" t="s">
        <v>23</v>
      </c>
      <c r="C304" s="192">
        <f t="shared" si="86"/>
        <v>9.761196</v>
      </c>
      <c r="D304" s="193">
        <v>20</v>
      </c>
      <c r="E304" s="192">
        <f t="shared" si="87"/>
        <v>640</v>
      </c>
      <c r="F304" s="192">
        <v>549</v>
      </c>
      <c r="G304" s="192">
        <f t="shared" si="88"/>
        <v>4.55</v>
      </c>
      <c r="H304" s="192">
        <v>3</v>
      </c>
      <c r="I304" s="169">
        <v>20</v>
      </c>
      <c r="J304" s="169">
        <v>9.761196</v>
      </c>
      <c r="K304" s="204">
        <v>1400.88</v>
      </c>
      <c r="L304" s="204"/>
      <c r="M304" s="204"/>
      <c r="N304" s="204"/>
      <c r="O304" s="204"/>
      <c r="P304" s="205">
        <v>13674.264252480001</v>
      </c>
      <c r="Q304" s="206">
        <v>3</v>
      </c>
      <c r="R304" s="206">
        <v>4.55</v>
      </c>
      <c r="S304" s="172">
        <v>21.754000000000001</v>
      </c>
      <c r="T304" s="208"/>
      <c r="U304" s="208"/>
      <c r="V304" s="209">
        <v>98.980699999999999</v>
      </c>
      <c r="W304" s="174">
        <v>549</v>
      </c>
      <c r="X304" s="174">
        <v>640</v>
      </c>
      <c r="Y304" s="202">
        <v>2.2670159999999999</v>
      </c>
      <c r="Z304" s="176"/>
      <c r="AA304" s="176"/>
      <c r="AB304" s="176"/>
      <c r="AC304" s="176"/>
      <c r="AD304" s="210">
        <v>1450.8902399999999</v>
      </c>
    </row>
    <row r="305" spans="1:30" ht="19.5" thickBot="1" x14ac:dyDescent="0.25">
      <c r="A305" s="463"/>
      <c r="B305" s="178" t="s">
        <v>24</v>
      </c>
      <c r="C305" s="231">
        <f t="shared" si="86"/>
        <v>11.4825</v>
      </c>
      <c r="D305" s="193">
        <v>16.2536077275</v>
      </c>
      <c r="E305" s="192">
        <f t="shared" si="87"/>
        <v>582</v>
      </c>
      <c r="F305" s="192">
        <v>564</v>
      </c>
      <c r="G305" s="231">
        <f t="shared" si="88"/>
        <v>3.64</v>
      </c>
      <c r="H305" s="192">
        <v>4</v>
      </c>
      <c r="I305" s="169">
        <v>16.2536077275</v>
      </c>
      <c r="J305" s="169">
        <v>11.4825</v>
      </c>
      <c r="K305" s="204">
        <v>1400.88</v>
      </c>
      <c r="L305" s="204"/>
      <c r="M305" s="204"/>
      <c r="N305" s="204"/>
      <c r="O305" s="204"/>
      <c r="P305" s="205">
        <v>16085.604600000001</v>
      </c>
      <c r="Q305" s="206">
        <v>4</v>
      </c>
      <c r="R305" s="206">
        <v>3.64</v>
      </c>
      <c r="S305" s="172">
        <v>21.757000000000001</v>
      </c>
      <c r="T305" s="208"/>
      <c r="U305" s="208"/>
      <c r="V305" s="209">
        <v>79.195480000000003</v>
      </c>
      <c r="W305" s="174">
        <v>564</v>
      </c>
      <c r="X305" s="174">
        <v>582</v>
      </c>
      <c r="Y305" s="202">
        <v>2.1567120000000002</v>
      </c>
      <c r="Z305" s="176"/>
      <c r="AA305" s="176"/>
      <c r="AB305" s="176"/>
      <c r="AC305" s="176"/>
      <c r="AD305" s="210">
        <v>1255.2063840000001</v>
      </c>
    </row>
    <row r="306" spans="1:30" ht="19.5" thickBot="1" x14ac:dyDescent="0.25">
      <c r="A306" s="464"/>
      <c r="B306" s="179" t="s">
        <v>25</v>
      </c>
      <c r="C306" s="180">
        <f t="shared" ref="C306:J306" si="89">SUM(C294:C305)</f>
        <v>59.109145000000005</v>
      </c>
      <c r="D306" s="181">
        <f t="shared" si="89"/>
        <v>85.600444222160007</v>
      </c>
      <c r="E306" s="180">
        <f t="shared" si="89"/>
        <v>6226</v>
      </c>
      <c r="F306" s="180">
        <f t="shared" si="89"/>
        <v>6130</v>
      </c>
      <c r="G306" s="180">
        <f t="shared" si="89"/>
        <v>18.830000000000002</v>
      </c>
      <c r="H306" s="182">
        <f t="shared" si="89"/>
        <v>42</v>
      </c>
      <c r="I306" s="183">
        <f t="shared" si="89"/>
        <v>121.72220000816</v>
      </c>
      <c r="J306" s="242">
        <f t="shared" si="89"/>
        <v>59.109145000000005</v>
      </c>
      <c r="K306" s="242"/>
      <c r="L306" s="242">
        <v>0</v>
      </c>
      <c r="M306" s="242">
        <v>0</v>
      </c>
      <c r="N306" s="242">
        <v>0</v>
      </c>
      <c r="O306" s="242">
        <v>0</v>
      </c>
      <c r="P306" s="243">
        <v>0</v>
      </c>
      <c r="Q306" s="186">
        <f>SUM(Q294:Q305)</f>
        <v>41</v>
      </c>
      <c r="R306" s="186">
        <f>SUM(R294:R305)</f>
        <v>18.830000000000002</v>
      </c>
      <c r="S306" s="186"/>
      <c r="T306" s="186">
        <v>0</v>
      </c>
      <c r="U306" s="186">
        <v>0</v>
      </c>
      <c r="V306" s="187">
        <v>247.87200000000001</v>
      </c>
      <c r="W306" s="188">
        <f>SUM(W294:W305)</f>
        <v>5160</v>
      </c>
      <c r="X306" s="189">
        <f>SUM(X294:X305)</f>
        <v>6226</v>
      </c>
      <c r="Y306" s="189"/>
      <c r="Z306" s="189">
        <v>0</v>
      </c>
      <c r="AA306" s="189">
        <v>0</v>
      </c>
      <c r="AB306" s="189">
        <v>0</v>
      </c>
      <c r="AC306" s="189">
        <v>0</v>
      </c>
      <c r="AD306" s="190">
        <v>4969.3973039999992</v>
      </c>
    </row>
    <row r="307" spans="1:30" ht="18.75" x14ac:dyDescent="0.2">
      <c r="A307" s="463" t="s">
        <v>46</v>
      </c>
      <c r="B307" s="191" t="s">
        <v>12</v>
      </c>
      <c r="C307" s="305">
        <f>J307</f>
        <v>8.5063859999999991</v>
      </c>
      <c r="D307" s="193">
        <v>8.5063859999999991</v>
      </c>
      <c r="E307" s="192">
        <f>X307</f>
        <v>476</v>
      </c>
      <c r="F307" s="192">
        <v>476</v>
      </c>
      <c r="G307" s="192">
        <f>R307</f>
        <v>5</v>
      </c>
      <c r="H307" s="192">
        <v>5</v>
      </c>
      <c r="I307" s="288">
        <v>16.3808233315</v>
      </c>
      <c r="J307" s="244">
        <v>8.5063859999999991</v>
      </c>
      <c r="K307" s="195">
        <v>1486.299</v>
      </c>
      <c r="L307" s="195"/>
      <c r="M307" s="195"/>
      <c r="N307" s="195"/>
      <c r="O307" s="195"/>
      <c r="P307" s="196">
        <v>12643.033005413998</v>
      </c>
      <c r="Q307" s="197">
        <v>5</v>
      </c>
      <c r="R307" s="199">
        <v>5</v>
      </c>
      <c r="S307" s="172">
        <v>19.596</v>
      </c>
      <c r="T307" s="199"/>
      <c r="U307" s="199"/>
      <c r="V307" s="200">
        <v>97.98</v>
      </c>
      <c r="W307" s="201">
        <v>515</v>
      </c>
      <c r="X307" s="287">
        <v>476</v>
      </c>
      <c r="Y307" s="202">
        <v>2.3590800000000001</v>
      </c>
      <c r="Z307" s="202"/>
      <c r="AA307" s="202"/>
      <c r="AB307" s="202"/>
      <c r="AC307" s="202"/>
      <c r="AD307" s="203">
        <v>1122.9220800000001</v>
      </c>
    </row>
    <row r="308" spans="1:30" ht="18.75" x14ac:dyDescent="0.2">
      <c r="A308" s="463"/>
      <c r="B308" s="166" t="s">
        <v>14</v>
      </c>
      <c r="C308" s="305">
        <f t="shared" ref="C308:C318" si="90">J308</f>
        <v>7.6880759999999997</v>
      </c>
      <c r="D308" s="193">
        <v>7.6880759999999997</v>
      </c>
      <c r="E308" s="192">
        <f t="shared" ref="E308:E318" si="91">X308</f>
        <v>556</v>
      </c>
      <c r="F308" s="192">
        <v>556</v>
      </c>
      <c r="G308" s="192">
        <f t="shared" ref="G308:G318" si="92">R308</f>
        <v>4</v>
      </c>
      <c r="H308" s="192">
        <v>4</v>
      </c>
      <c r="I308" s="169">
        <v>6.6967489259999997</v>
      </c>
      <c r="J308" s="241">
        <v>7.6880759999999997</v>
      </c>
      <c r="K308" s="204">
        <v>1400.88</v>
      </c>
      <c r="L308" s="204"/>
      <c r="M308" s="204"/>
      <c r="N308" s="204"/>
      <c r="O308" s="204"/>
      <c r="P308" s="205">
        <v>10770.071906880001</v>
      </c>
      <c r="Q308" s="206">
        <v>3</v>
      </c>
      <c r="R308" s="208">
        <v>4</v>
      </c>
      <c r="S308" s="172">
        <v>21.217500000000001</v>
      </c>
      <c r="T308" s="208"/>
      <c r="U308" s="208"/>
      <c r="V308" s="209">
        <v>84.87</v>
      </c>
      <c r="W308" s="174">
        <v>470</v>
      </c>
      <c r="X308" s="176">
        <v>556</v>
      </c>
      <c r="Y308" s="202">
        <v>2.3794439999999999</v>
      </c>
      <c r="Z308" s="176"/>
      <c r="AA308" s="176"/>
      <c r="AB308" s="176"/>
      <c r="AC308" s="176"/>
      <c r="AD308" s="210">
        <v>1322.9708639999999</v>
      </c>
    </row>
    <row r="309" spans="1:30" ht="18.75" x14ac:dyDescent="0.2">
      <c r="A309" s="463"/>
      <c r="B309" s="166" t="s">
        <v>15</v>
      </c>
      <c r="C309" s="305">
        <f t="shared" si="90"/>
        <v>8.4340600000000006</v>
      </c>
      <c r="D309" s="193">
        <v>8.4340600000000006</v>
      </c>
      <c r="E309" s="192">
        <f t="shared" si="91"/>
        <v>0</v>
      </c>
      <c r="F309" s="192">
        <v>0</v>
      </c>
      <c r="G309" s="192">
        <f t="shared" si="92"/>
        <v>4</v>
      </c>
      <c r="H309" s="192">
        <v>4</v>
      </c>
      <c r="I309" s="169">
        <v>9.7419190844999992</v>
      </c>
      <c r="J309" s="204">
        <v>8.4340600000000006</v>
      </c>
      <c r="K309" s="204">
        <v>1400.88</v>
      </c>
      <c r="L309" s="204"/>
      <c r="M309" s="204"/>
      <c r="N309" s="204"/>
      <c r="O309" s="204"/>
      <c r="P309" s="205">
        <v>11815.105972800002</v>
      </c>
      <c r="Q309" s="206">
        <v>2</v>
      </c>
      <c r="R309" s="208">
        <v>4</v>
      </c>
      <c r="S309" s="172">
        <v>21.756</v>
      </c>
      <c r="T309" s="208"/>
      <c r="U309" s="208"/>
      <c r="V309" s="209">
        <v>87.024000000000001</v>
      </c>
      <c r="W309" s="174">
        <v>356</v>
      </c>
      <c r="X309" s="176"/>
      <c r="Y309" s="176">
        <v>2.3590800000000001</v>
      </c>
      <c r="Z309" s="176"/>
      <c r="AA309" s="176"/>
      <c r="AB309" s="176"/>
      <c r="AC309" s="176"/>
      <c r="AD309" s="210">
        <v>0</v>
      </c>
    </row>
    <row r="310" spans="1:30" ht="18.75" x14ac:dyDescent="0.2">
      <c r="A310" s="463"/>
      <c r="B310" s="166" t="s">
        <v>16</v>
      </c>
      <c r="C310" s="305">
        <f t="shared" si="90"/>
        <v>2.3504</v>
      </c>
      <c r="D310" s="193">
        <v>2.3504</v>
      </c>
      <c r="E310" s="192">
        <f t="shared" si="91"/>
        <v>901</v>
      </c>
      <c r="F310" s="192">
        <v>901</v>
      </c>
      <c r="G310" s="192">
        <f t="shared" si="92"/>
        <v>4</v>
      </c>
      <c r="H310" s="192">
        <v>4</v>
      </c>
      <c r="I310" s="169">
        <v>2.5230739044999999</v>
      </c>
      <c r="J310" s="204">
        <v>2.3504</v>
      </c>
      <c r="K310" s="204">
        <v>1400.88</v>
      </c>
      <c r="L310" s="204"/>
      <c r="M310" s="204"/>
      <c r="N310" s="204"/>
      <c r="O310" s="204"/>
      <c r="P310" s="205">
        <v>3292.6283520000002</v>
      </c>
      <c r="Q310" s="206">
        <v>6</v>
      </c>
      <c r="R310" s="208">
        <v>4</v>
      </c>
      <c r="S310" s="172">
        <v>21.756</v>
      </c>
      <c r="T310" s="208"/>
      <c r="U310" s="208"/>
      <c r="V310" s="209">
        <v>87.024000000000001</v>
      </c>
      <c r="W310" s="174">
        <v>324</v>
      </c>
      <c r="X310" s="176">
        <v>901</v>
      </c>
      <c r="Y310" s="176">
        <v>2.3676240000000002</v>
      </c>
      <c r="Z310" s="176"/>
      <c r="AA310" s="176"/>
      <c r="AB310" s="176"/>
      <c r="AC310" s="176"/>
      <c r="AD310" s="210">
        <v>2133.2292240000002</v>
      </c>
    </row>
    <row r="311" spans="1:30" ht="18.75" x14ac:dyDescent="0.2">
      <c r="A311" s="463"/>
      <c r="B311" s="166" t="s">
        <v>17</v>
      </c>
      <c r="C311" s="305">
        <f t="shared" si="90"/>
        <v>0</v>
      </c>
      <c r="D311" s="193">
        <v>0</v>
      </c>
      <c r="E311" s="192">
        <f t="shared" si="91"/>
        <v>496</v>
      </c>
      <c r="F311" s="192">
        <v>496</v>
      </c>
      <c r="G311" s="192">
        <f t="shared" si="92"/>
        <v>4</v>
      </c>
      <c r="H311" s="192">
        <v>4</v>
      </c>
      <c r="I311" s="169">
        <v>0</v>
      </c>
      <c r="J311" s="204"/>
      <c r="K311" s="204">
        <v>0</v>
      </c>
      <c r="L311" s="204"/>
      <c r="M311" s="204"/>
      <c r="N311" s="204"/>
      <c r="O311" s="204"/>
      <c r="P311" s="205">
        <v>0</v>
      </c>
      <c r="Q311" s="206">
        <v>3</v>
      </c>
      <c r="R311" s="208">
        <v>4</v>
      </c>
      <c r="S311" s="172">
        <v>21.756</v>
      </c>
      <c r="T311" s="208"/>
      <c r="U311" s="208"/>
      <c r="V311" s="209">
        <v>87.024000000000001</v>
      </c>
      <c r="W311" s="174">
        <v>325</v>
      </c>
      <c r="X311" s="176">
        <v>496</v>
      </c>
      <c r="Y311" s="176">
        <v>2.3654760000000001</v>
      </c>
      <c r="Z311" s="176"/>
      <c r="AA311" s="176"/>
      <c r="AB311" s="176"/>
      <c r="AC311" s="176"/>
      <c r="AD311" s="210">
        <v>1173.2760960000001</v>
      </c>
    </row>
    <row r="312" spans="1:30" ht="18.75" x14ac:dyDescent="0.2">
      <c r="A312" s="463"/>
      <c r="B312" s="166" t="s">
        <v>18</v>
      </c>
      <c r="C312" s="305">
        <f t="shared" si="90"/>
        <v>0</v>
      </c>
      <c r="D312" s="193">
        <v>0</v>
      </c>
      <c r="E312" s="192">
        <f t="shared" si="91"/>
        <v>538</v>
      </c>
      <c r="F312" s="192">
        <v>538</v>
      </c>
      <c r="G312" s="192">
        <f t="shared" si="92"/>
        <v>6</v>
      </c>
      <c r="H312" s="192">
        <v>6</v>
      </c>
      <c r="I312" s="169">
        <v>0</v>
      </c>
      <c r="J312" s="204"/>
      <c r="K312" s="204">
        <v>0</v>
      </c>
      <c r="L312" s="204"/>
      <c r="M312" s="204"/>
      <c r="N312" s="204"/>
      <c r="O312" s="204"/>
      <c r="P312" s="205">
        <v>0</v>
      </c>
      <c r="Q312" s="206">
        <v>5</v>
      </c>
      <c r="R312" s="208">
        <v>6</v>
      </c>
      <c r="S312" s="172">
        <v>21.756</v>
      </c>
      <c r="T312" s="208"/>
      <c r="U312" s="208"/>
      <c r="V312" s="209">
        <v>130.536</v>
      </c>
      <c r="W312" s="174">
        <v>340</v>
      </c>
      <c r="X312" s="176">
        <v>538</v>
      </c>
      <c r="Y312" s="176">
        <v>2.3985240000000001</v>
      </c>
      <c r="Z312" s="176"/>
      <c r="AA312" s="176"/>
      <c r="AB312" s="176"/>
      <c r="AC312" s="176"/>
      <c r="AD312" s="210">
        <v>1290.4059119999999</v>
      </c>
    </row>
    <row r="313" spans="1:30" ht="19.5" thickBot="1" x14ac:dyDescent="0.25">
      <c r="A313" s="463"/>
      <c r="B313" s="166" t="s">
        <v>19</v>
      </c>
      <c r="C313" s="305">
        <f t="shared" si="90"/>
        <v>0</v>
      </c>
      <c r="D313" s="193">
        <v>0</v>
      </c>
      <c r="E313" s="192">
        <f t="shared" si="91"/>
        <v>366</v>
      </c>
      <c r="F313" s="192">
        <v>366</v>
      </c>
      <c r="G313" s="192">
        <f t="shared" si="92"/>
        <v>4</v>
      </c>
      <c r="H313" s="192">
        <v>4</v>
      </c>
      <c r="I313" s="169">
        <v>0</v>
      </c>
      <c r="J313" s="204"/>
      <c r="K313" s="204">
        <v>0</v>
      </c>
      <c r="L313" s="204"/>
      <c r="M313" s="204"/>
      <c r="N313" s="204"/>
      <c r="O313" s="204"/>
      <c r="P313" s="205">
        <v>0</v>
      </c>
      <c r="Q313" s="206">
        <v>0</v>
      </c>
      <c r="R313" s="208">
        <v>4</v>
      </c>
      <c r="S313" s="186">
        <v>21.756</v>
      </c>
      <c r="T313" s="208"/>
      <c r="U313" s="208"/>
      <c r="V313" s="209">
        <v>87.024000000000001</v>
      </c>
      <c r="W313" s="174">
        <v>300</v>
      </c>
      <c r="X313" s="176">
        <v>366</v>
      </c>
      <c r="Y313" s="202">
        <v>2.8856519999999999</v>
      </c>
      <c r="Z313" s="176"/>
      <c r="AA313" s="176"/>
      <c r="AB313" s="176"/>
      <c r="AC313" s="176"/>
      <c r="AD313" s="210">
        <v>1056.1486319999999</v>
      </c>
    </row>
    <row r="314" spans="1:30" ht="18.75" x14ac:dyDescent="0.2">
      <c r="A314" s="463"/>
      <c r="B314" s="166" t="s">
        <v>20</v>
      </c>
      <c r="C314" s="305">
        <f t="shared" si="90"/>
        <v>0</v>
      </c>
      <c r="D314" s="193">
        <v>0</v>
      </c>
      <c r="E314" s="192">
        <f t="shared" si="91"/>
        <v>288</v>
      </c>
      <c r="F314" s="192">
        <v>288</v>
      </c>
      <c r="G314" s="192">
        <f t="shared" si="92"/>
        <v>3</v>
      </c>
      <c r="H314" s="192">
        <v>3</v>
      </c>
      <c r="I314" s="169">
        <v>0</v>
      </c>
      <c r="J314" s="204"/>
      <c r="K314" s="204">
        <v>0</v>
      </c>
      <c r="L314" s="204"/>
      <c r="M314" s="204"/>
      <c r="N314" s="204"/>
      <c r="O314" s="204"/>
      <c r="P314" s="205">
        <v>0</v>
      </c>
      <c r="Q314" s="206">
        <v>3</v>
      </c>
      <c r="R314" s="206">
        <v>3</v>
      </c>
      <c r="S314" s="172">
        <v>21.756</v>
      </c>
      <c r="T314" s="208"/>
      <c r="U314" s="208"/>
      <c r="V314" s="209">
        <v>65.268000000000001</v>
      </c>
      <c r="W314" s="174">
        <v>290</v>
      </c>
      <c r="X314" s="176">
        <v>288</v>
      </c>
      <c r="Y314" s="176">
        <v>2.7862559999999998</v>
      </c>
      <c r="Z314" s="176"/>
      <c r="AA314" s="176"/>
      <c r="AB314" s="176"/>
      <c r="AC314" s="176"/>
      <c r="AD314" s="210">
        <v>802.44172800000001</v>
      </c>
    </row>
    <row r="315" spans="1:30" ht="18.75" x14ac:dyDescent="0.2">
      <c r="A315" s="463"/>
      <c r="B315" s="166" t="s">
        <v>21</v>
      </c>
      <c r="C315" s="305">
        <f t="shared" si="90"/>
        <v>0</v>
      </c>
      <c r="D315" s="193">
        <v>0</v>
      </c>
      <c r="E315" s="192">
        <f t="shared" si="91"/>
        <v>296</v>
      </c>
      <c r="F315" s="192">
        <v>296</v>
      </c>
      <c r="G315" s="192">
        <f t="shared" si="92"/>
        <v>2</v>
      </c>
      <c r="H315" s="192">
        <v>4</v>
      </c>
      <c r="I315" s="169">
        <v>0</v>
      </c>
      <c r="J315" s="204"/>
      <c r="K315" s="204">
        <v>0</v>
      </c>
      <c r="L315" s="204"/>
      <c r="M315" s="204"/>
      <c r="N315" s="204"/>
      <c r="O315" s="204"/>
      <c r="P315" s="205">
        <v>0</v>
      </c>
      <c r="Q315" s="206">
        <v>4</v>
      </c>
      <c r="R315" s="206">
        <v>2</v>
      </c>
      <c r="S315" s="172">
        <v>21.756</v>
      </c>
      <c r="T315" s="208"/>
      <c r="U315" s="208"/>
      <c r="V315" s="209">
        <v>43.512</v>
      </c>
      <c r="W315" s="174">
        <v>310</v>
      </c>
      <c r="X315" s="174">
        <v>296</v>
      </c>
      <c r="Y315" s="176">
        <v>2.5651199999999998</v>
      </c>
      <c r="Z315" s="176"/>
      <c r="AA315" s="176"/>
      <c r="AB315" s="176"/>
      <c r="AC315" s="176"/>
      <c r="AD315" s="210">
        <v>759.27551999999991</v>
      </c>
    </row>
    <row r="316" spans="1:30" ht="18.75" x14ac:dyDescent="0.2">
      <c r="A316" s="463"/>
      <c r="B316" s="166" t="s">
        <v>22</v>
      </c>
      <c r="C316" s="305">
        <f t="shared" si="90"/>
        <v>0.76182099999999997</v>
      </c>
      <c r="D316" s="193">
        <v>12.825574097700001</v>
      </c>
      <c r="E316" s="192">
        <f t="shared" si="91"/>
        <v>422</v>
      </c>
      <c r="F316" s="192">
        <v>400</v>
      </c>
      <c r="G316" s="192">
        <f t="shared" si="92"/>
        <v>4</v>
      </c>
      <c r="H316" s="192">
        <v>4</v>
      </c>
      <c r="I316" s="169">
        <v>12.825574097700001</v>
      </c>
      <c r="J316" s="169">
        <v>0.76182099999999997</v>
      </c>
      <c r="K316" s="204">
        <v>1400.88</v>
      </c>
      <c r="L316" s="204"/>
      <c r="M316" s="204"/>
      <c r="N316" s="204"/>
      <c r="O316" s="204"/>
      <c r="P316" s="205">
        <v>1067.21980248</v>
      </c>
      <c r="Q316" s="206">
        <v>4</v>
      </c>
      <c r="R316" s="206">
        <v>4</v>
      </c>
      <c r="S316" s="172">
        <v>21.757000000000001</v>
      </c>
      <c r="T316" s="208"/>
      <c r="U316" s="208"/>
      <c r="V316" s="209">
        <v>87.028000000000006</v>
      </c>
      <c r="W316" s="174">
        <v>400</v>
      </c>
      <c r="X316" s="174">
        <v>422</v>
      </c>
      <c r="Y316" s="202">
        <v>2.5474320000000001</v>
      </c>
      <c r="Z316" s="176"/>
      <c r="AA316" s="176"/>
      <c r="AB316" s="176"/>
      <c r="AC316" s="176"/>
      <c r="AD316" s="210">
        <v>1075.016304</v>
      </c>
    </row>
    <row r="317" spans="1:30" ht="18.75" x14ac:dyDescent="0.2">
      <c r="A317" s="463"/>
      <c r="B317" s="178" t="s">
        <v>23</v>
      </c>
      <c r="C317" s="305">
        <f t="shared" si="90"/>
        <v>3.9231280000000002</v>
      </c>
      <c r="D317" s="193">
        <v>15.775160726755001</v>
      </c>
      <c r="E317" s="192">
        <f t="shared" si="91"/>
        <v>722</v>
      </c>
      <c r="F317" s="192">
        <v>600</v>
      </c>
      <c r="G317" s="192">
        <f t="shared" si="92"/>
        <v>3</v>
      </c>
      <c r="H317" s="192">
        <v>5</v>
      </c>
      <c r="I317" s="169">
        <v>15.775160726755001</v>
      </c>
      <c r="J317" s="169">
        <v>3.9231280000000002</v>
      </c>
      <c r="K317" s="204">
        <v>1400.88</v>
      </c>
      <c r="L317" s="204"/>
      <c r="M317" s="204"/>
      <c r="N317" s="204"/>
      <c r="O317" s="204"/>
      <c r="P317" s="205">
        <v>5495.8315526400011</v>
      </c>
      <c r="Q317" s="206">
        <v>5</v>
      </c>
      <c r="R317" s="206">
        <v>3</v>
      </c>
      <c r="S317" s="172">
        <v>21.757000000000001</v>
      </c>
      <c r="T317" s="208"/>
      <c r="U317" s="208"/>
      <c r="V317" s="209">
        <v>65.271000000000001</v>
      </c>
      <c r="W317" s="174">
        <v>600</v>
      </c>
      <c r="X317" s="174">
        <v>722</v>
      </c>
      <c r="Y317" s="202">
        <v>2.2670159999999999</v>
      </c>
      <c r="Z317" s="176"/>
      <c r="AA317" s="176"/>
      <c r="AB317" s="176"/>
      <c r="AC317" s="176"/>
      <c r="AD317" s="210">
        <v>1636.7855520000001</v>
      </c>
    </row>
    <row r="318" spans="1:30" ht="19.5" thickBot="1" x14ac:dyDescent="0.25">
      <c r="A318" s="463"/>
      <c r="B318" s="178" t="s">
        <v>24</v>
      </c>
      <c r="C318" s="337">
        <f t="shared" si="90"/>
        <v>5.51159</v>
      </c>
      <c r="D318" s="193">
        <v>19.391144739014997</v>
      </c>
      <c r="E318" s="192">
        <f t="shared" si="91"/>
        <v>473</v>
      </c>
      <c r="F318" s="192">
        <v>750</v>
      </c>
      <c r="G318" s="231">
        <f t="shared" si="92"/>
        <v>3.64</v>
      </c>
      <c r="H318" s="192">
        <v>4</v>
      </c>
      <c r="I318" s="169">
        <v>19.391144739014997</v>
      </c>
      <c r="J318" s="169">
        <v>5.51159</v>
      </c>
      <c r="K318" s="204">
        <v>1400.88</v>
      </c>
      <c r="L318" s="204"/>
      <c r="M318" s="204"/>
      <c r="N318" s="204"/>
      <c r="O318" s="204"/>
      <c r="P318" s="205">
        <v>7721.0761992000007</v>
      </c>
      <c r="Q318" s="206">
        <v>4</v>
      </c>
      <c r="R318" s="206">
        <v>3.64</v>
      </c>
      <c r="S318" s="172">
        <v>21.757000000000001</v>
      </c>
      <c r="T318" s="208"/>
      <c r="U318" s="208"/>
      <c r="V318" s="209">
        <v>79.195480000000003</v>
      </c>
      <c r="W318" s="174">
        <v>750</v>
      </c>
      <c r="X318" s="174">
        <v>473</v>
      </c>
      <c r="Y318" s="202">
        <v>2.1567120000000002</v>
      </c>
      <c r="Z318" s="176"/>
      <c r="AA318" s="176"/>
      <c r="AB318" s="176"/>
      <c r="AC318" s="176"/>
      <c r="AD318" s="210">
        <v>1020.1247760000001</v>
      </c>
    </row>
    <row r="319" spans="1:30" ht="19.5" thickBot="1" x14ac:dyDescent="0.25">
      <c r="A319" s="464"/>
      <c r="B319" s="179" t="s">
        <v>25</v>
      </c>
      <c r="C319" s="285">
        <f t="shared" ref="C319:J319" si="93">SUM(C307:C318)</f>
        <v>37.175460999999999</v>
      </c>
      <c r="D319" s="286">
        <f t="shared" si="93"/>
        <v>74.97080156346999</v>
      </c>
      <c r="E319" s="180">
        <f t="shared" si="93"/>
        <v>5534</v>
      </c>
      <c r="F319" s="180">
        <f t="shared" si="93"/>
        <v>5667</v>
      </c>
      <c r="G319" s="180">
        <f t="shared" si="93"/>
        <v>46.64</v>
      </c>
      <c r="H319" s="182">
        <f t="shared" si="93"/>
        <v>51</v>
      </c>
      <c r="I319" s="242">
        <f t="shared" si="93"/>
        <v>83.334444809969995</v>
      </c>
      <c r="J319" s="242">
        <f t="shared" si="93"/>
        <v>37.175460999999999</v>
      </c>
      <c r="K319" s="242">
        <v>597.99599999999998</v>
      </c>
      <c r="L319" s="242">
        <v>0</v>
      </c>
      <c r="M319" s="242">
        <v>0</v>
      </c>
      <c r="N319" s="242">
        <v>0</v>
      </c>
      <c r="O319" s="242">
        <v>0</v>
      </c>
      <c r="P319" s="243">
        <v>19803.056137199997</v>
      </c>
      <c r="Q319" s="186">
        <f>SUM(Q307:Q318)</f>
        <v>44</v>
      </c>
      <c r="R319" s="186">
        <f>SUM(R307:R318)</f>
        <v>46.64</v>
      </c>
      <c r="S319" s="186"/>
      <c r="T319" s="186">
        <v>0</v>
      </c>
      <c r="U319" s="186">
        <v>0</v>
      </c>
      <c r="V319" s="187">
        <v>278.85599999999999</v>
      </c>
      <c r="W319" s="188">
        <f>SUM(W307:W318)</f>
        <v>4980</v>
      </c>
      <c r="X319" s="189">
        <f>SUM(X307:X318)</f>
        <v>5534</v>
      </c>
      <c r="Y319" s="189"/>
      <c r="Z319" s="189">
        <v>0</v>
      </c>
      <c r="AA319" s="189">
        <v>0</v>
      </c>
      <c r="AB319" s="189">
        <v>0</v>
      </c>
      <c r="AC319" s="189">
        <v>0</v>
      </c>
      <c r="AD319" s="190">
        <v>5089.0186319999993</v>
      </c>
    </row>
    <row r="320" spans="1:30" ht="18.75" x14ac:dyDescent="0.2">
      <c r="A320" s="463" t="s">
        <v>47</v>
      </c>
      <c r="B320" s="191" t="s">
        <v>12</v>
      </c>
      <c r="C320" s="192">
        <f t="shared" ref="C320:C331" si="94">J320</f>
        <v>5.6002000000000001</v>
      </c>
      <c r="D320" s="193">
        <v>5.6002000000000001</v>
      </c>
      <c r="E320" s="192">
        <f>X320</f>
        <v>345.9</v>
      </c>
      <c r="F320" s="192">
        <v>400</v>
      </c>
      <c r="G320" s="192">
        <f>R320</f>
        <v>6</v>
      </c>
      <c r="H320" s="192">
        <v>9</v>
      </c>
      <c r="I320" s="194">
        <v>6.2667132257000002</v>
      </c>
      <c r="J320" s="244">
        <v>5.6002000000000001</v>
      </c>
      <c r="K320" s="195">
        <v>1822.3920000000001</v>
      </c>
      <c r="L320" s="195"/>
      <c r="M320" s="195"/>
      <c r="N320" s="195"/>
      <c r="O320" s="195"/>
      <c r="P320" s="196">
        <v>10205.7596784</v>
      </c>
      <c r="Q320" s="197">
        <v>8</v>
      </c>
      <c r="R320" s="199">
        <v>6</v>
      </c>
      <c r="S320" s="233">
        <v>18.288</v>
      </c>
      <c r="T320" s="199"/>
      <c r="U320" s="199"/>
      <c r="V320" s="200">
        <v>109.72800000000001</v>
      </c>
      <c r="W320" s="201">
        <v>823</v>
      </c>
      <c r="X320" s="287">
        <v>345.9</v>
      </c>
      <c r="Y320" s="202">
        <v>2.3590800000000001</v>
      </c>
      <c r="Z320" s="202"/>
      <c r="AA320" s="202"/>
      <c r="AB320" s="202"/>
      <c r="AC320" s="202"/>
      <c r="AD320" s="203">
        <v>816.00577199999998</v>
      </c>
    </row>
    <row r="321" spans="1:30" ht="18.75" x14ac:dyDescent="0.2">
      <c r="A321" s="463"/>
      <c r="B321" s="166" t="s">
        <v>14</v>
      </c>
      <c r="C321" s="192">
        <f t="shared" si="94"/>
        <v>4.4725999999999999</v>
      </c>
      <c r="D321" s="168">
        <v>4.4725999999999999</v>
      </c>
      <c r="E321" s="192">
        <f t="shared" ref="E321:E331" si="95">X321</f>
        <v>374.9</v>
      </c>
      <c r="F321" s="192">
        <v>400</v>
      </c>
      <c r="G321" s="192">
        <f t="shared" ref="G321:G331" si="96">R321</f>
        <v>2</v>
      </c>
      <c r="H321" s="192">
        <v>5</v>
      </c>
      <c r="I321" s="169">
        <v>6.4506849188000004</v>
      </c>
      <c r="J321" s="241">
        <v>4.4725999999999999</v>
      </c>
      <c r="K321" s="204">
        <v>1822.3920000000001</v>
      </c>
      <c r="L321" s="204"/>
      <c r="M321" s="204"/>
      <c r="N321" s="204"/>
      <c r="O321" s="204"/>
      <c r="P321" s="205">
        <v>8150.8304592000004</v>
      </c>
      <c r="Q321" s="206">
        <v>7</v>
      </c>
      <c r="R321" s="208">
        <v>2</v>
      </c>
      <c r="S321" s="172">
        <v>18.288</v>
      </c>
      <c r="T321" s="208"/>
      <c r="U321" s="208"/>
      <c r="V321" s="209">
        <v>36.576000000000001</v>
      </c>
      <c r="W321" s="174">
        <v>790</v>
      </c>
      <c r="X321" s="176">
        <v>374.9</v>
      </c>
      <c r="Y321" s="202">
        <v>2.3794439999999999</v>
      </c>
      <c r="Z321" s="176"/>
      <c r="AA321" s="176"/>
      <c r="AB321" s="176"/>
      <c r="AC321" s="176"/>
      <c r="AD321" s="210">
        <v>892.05355559999987</v>
      </c>
    </row>
    <row r="322" spans="1:30" ht="18.75" x14ac:dyDescent="0.2">
      <c r="A322" s="463"/>
      <c r="B322" s="166" t="s">
        <v>15</v>
      </c>
      <c r="C322" s="192">
        <f t="shared" si="94"/>
        <v>2.8858999999999999</v>
      </c>
      <c r="D322" s="168">
        <v>2.8858999999999999</v>
      </c>
      <c r="E322" s="192">
        <f t="shared" si="95"/>
        <v>249</v>
      </c>
      <c r="F322" s="192">
        <v>249</v>
      </c>
      <c r="G322" s="192">
        <f t="shared" si="96"/>
        <v>4</v>
      </c>
      <c r="H322" s="192">
        <v>7</v>
      </c>
      <c r="I322" s="169">
        <v>6.5422118500000002</v>
      </c>
      <c r="J322" s="204">
        <v>2.8858999999999999</v>
      </c>
      <c r="K322" s="204">
        <v>1822.3920000000001</v>
      </c>
      <c r="L322" s="204"/>
      <c r="M322" s="204"/>
      <c r="N322" s="204"/>
      <c r="O322" s="204"/>
      <c r="P322" s="205">
        <v>5259.2410728000004</v>
      </c>
      <c r="Q322" s="206">
        <v>8</v>
      </c>
      <c r="R322" s="208">
        <v>4</v>
      </c>
      <c r="S322" s="172">
        <v>20.376000000000001</v>
      </c>
      <c r="T322" s="208"/>
      <c r="U322" s="208"/>
      <c r="V322" s="209">
        <v>81.504000000000005</v>
      </c>
      <c r="W322" s="174">
        <v>783</v>
      </c>
      <c r="X322" s="176">
        <v>249</v>
      </c>
      <c r="Y322" s="176">
        <v>2.3846400000000001</v>
      </c>
      <c r="Z322" s="176"/>
      <c r="AA322" s="176"/>
      <c r="AB322" s="176"/>
      <c r="AC322" s="176"/>
      <c r="AD322" s="210">
        <v>593.77535999999998</v>
      </c>
    </row>
    <row r="323" spans="1:30" ht="18.75" x14ac:dyDescent="0.2">
      <c r="A323" s="463"/>
      <c r="B323" s="166" t="s">
        <v>16</v>
      </c>
      <c r="C323" s="192">
        <f t="shared" si="94"/>
        <v>0.4844</v>
      </c>
      <c r="D323" s="168">
        <v>0.4844</v>
      </c>
      <c r="E323" s="192">
        <f t="shared" si="95"/>
        <v>145</v>
      </c>
      <c r="F323" s="192">
        <v>145</v>
      </c>
      <c r="G323" s="192">
        <f t="shared" si="96"/>
        <v>6</v>
      </c>
      <c r="H323" s="192">
        <v>9</v>
      </c>
      <c r="I323" s="169">
        <v>0.61483984449999995</v>
      </c>
      <c r="J323" s="204">
        <v>0.4844</v>
      </c>
      <c r="K323" s="204">
        <v>1822.3920000000001</v>
      </c>
      <c r="L323" s="204"/>
      <c r="M323" s="204"/>
      <c r="N323" s="204"/>
      <c r="O323" s="204"/>
      <c r="P323" s="205">
        <v>882.76668480000001</v>
      </c>
      <c r="Q323" s="206">
        <v>8</v>
      </c>
      <c r="R323" s="208">
        <v>6</v>
      </c>
      <c r="S323" s="172">
        <v>20.376000000000001</v>
      </c>
      <c r="T323" s="208"/>
      <c r="U323" s="208"/>
      <c r="V323" s="209">
        <v>122.256</v>
      </c>
      <c r="W323" s="174">
        <v>733</v>
      </c>
      <c r="X323" s="176">
        <v>145</v>
      </c>
      <c r="Y323" s="176">
        <v>2.3676240000000002</v>
      </c>
      <c r="Z323" s="176"/>
      <c r="AA323" s="176"/>
      <c r="AB323" s="176"/>
      <c r="AC323" s="176"/>
      <c r="AD323" s="210">
        <v>343.30548000000005</v>
      </c>
    </row>
    <row r="324" spans="1:30" ht="20.25" customHeight="1" x14ac:dyDescent="0.2">
      <c r="A324" s="463"/>
      <c r="B324" s="166" t="s">
        <v>17</v>
      </c>
      <c r="C324" s="192">
        <f t="shared" si="94"/>
        <v>0</v>
      </c>
      <c r="D324" s="168">
        <v>0</v>
      </c>
      <c r="E324" s="192">
        <f t="shared" si="95"/>
        <v>151</v>
      </c>
      <c r="F324" s="192">
        <v>151</v>
      </c>
      <c r="G324" s="192">
        <f t="shared" si="96"/>
        <v>3</v>
      </c>
      <c r="H324" s="192">
        <v>6</v>
      </c>
      <c r="I324" s="169">
        <v>0</v>
      </c>
      <c r="J324" s="204"/>
      <c r="K324" s="204">
        <v>1550.6</v>
      </c>
      <c r="L324" s="204"/>
      <c r="M324" s="204"/>
      <c r="N324" s="204"/>
      <c r="O324" s="204"/>
      <c r="P324" s="205">
        <v>0</v>
      </c>
      <c r="Q324" s="206">
        <v>7</v>
      </c>
      <c r="R324" s="208">
        <v>3</v>
      </c>
      <c r="S324" s="172">
        <v>20.376000000000001</v>
      </c>
      <c r="T324" s="208"/>
      <c r="U324" s="208"/>
      <c r="V324" s="209">
        <v>61.128</v>
      </c>
      <c r="W324" s="174">
        <v>637</v>
      </c>
      <c r="X324" s="176">
        <v>151</v>
      </c>
      <c r="Y324" s="176">
        <v>2.3654760000000001</v>
      </c>
      <c r="Z324" s="176"/>
      <c r="AA324" s="176"/>
      <c r="AB324" s="176"/>
      <c r="AC324" s="176"/>
      <c r="AD324" s="210">
        <v>357.18687600000004</v>
      </c>
    </row>
    <row r="325" spans="1:30" ht="18.75" x14ac:dyDescent="0.2">
      <c r="A325" s="463"/>
      <c r="B325" s="166" t="s">
        <v>18</v>
      </c>
      <c r="C325" s="192">
        <f t="shared" si="94"/>
        <v>0</v>
      </c>
      <c r="D325" s="168">
        <v>0</v>
      </c>
      <c r="E325" s="192">
        <f t="shared" si="95"/>
        <v>224</v>
      </c>
      <c r="F325" s="192">
        <v>224</v>
      </c>
      <c r="G325" s="192">
        <f t="shared" si="96"/>
        <v>3</v>
      </c>
      <c r="H325" s="192">
        <v>6</v>
      </c>
      <c r="I325" s="169">
        <v>0</v>
      </c>
      <c r="J325" s="204"/>
      <c r="K325" s="204">
        <v>0</v>
      </c>
      <c r="L325" s="204"/>
      <c r="M325" s="204"/>
      <c r="N325" s="204"/>
      <c r="O325" s="204"/>
      <c r="P325" s="205">
        <v>0</v>
      </c>
      <c r="Q325" s="206">
        <v>6</v>
      </c>
      <c r="R325" s="208">
        <v>3</v>
      </c>
      <c r="S325" s="172">
        <v>20.376000000000001</v>
      </c>
      <c r="T325" s="208"/>
      <c r="U325" s="208"/>
      <c r="V325" s="209">
        <v>61.128</v>
      </c>
      <c r="W325" s="174">
        <v>629</v>
      </c>
      <c r="X325" s="176">
        <v>224</v>
      </c>
      <c r="Y325" s="176">
        <v>2.3985240000000001</v>
      </c>
      <c r="Z325" s="176"/>
      <c r="AA325" s="176"/>
      <c r="AB325" s="176"/>
      <c r="AC325" s="176"/>
      <c r="AD325" s="210">
        <v>537.26937599999997</v>
      </c>
    </row>
    <row r="326" spans="1:30" ht="18.75" x14ac:dyDescent="0.2">
      <c r="A326" s="463"/>
      <c r="B326" s="166" t="s">
        <v>19</v>
      </c>
      <c r="C326" s="192">
        <f t="shared" si="94"/>
        <v>0</v>
      </c>
      <c r="D326" s="168">
        <v>0</v>
      </c>
      <c r="E326" s="192">
        <f t="shared" si="95"/>
        <v>467</v>
      </c>
      <c r="F326" s="192">
        <v>467</v>
      </c>
      <c r="G326" s="192">
        <f t="shared" si="96"/>
        <v>3</v>
      </c>
      <c r="H326" s="192">
        <v>6</v>
      </c>
      <c r="I326" s="169">
        <v>0</v>
      </c>
      <c r="J326" s="204"/>
      <c r="K326" s="204">
        <v>0</v>
      </c>
      <c r="L326" s="204"/>
      <c r="M326" s="204"/>
      <c r="N326" s="204"/>
      <c r="O326" s="204"/>
      <c r="P326" s="205">
        <v>0</v>
      </c>
      <c r="Q326" s="206">
        <v>6</v>
      </c>
      <c r="R326" s="208">
        <v>3</v>
      </c>
      <c r="S326" s="172">
        <v>20.366599999999998</v>
      </c>
      <c r="T326" s="208"/>
      <c r="U326" s="208"/>
      <c r="V326" s="209">
        <v>61.099799999999995</v>
      </c>
      <c r="W326" s="174">
        <v>864</v>
      </c>
      <c r="X326" s="176">
        <v>467</v>
      </c>
      <c r="Y326" s="202">
        <v>2.8856519999999999</v>
      </c>
      <c r="Z326" s="176"/>
      <c r="AA326" s="176"/>
      <c r="AB326" s="176"/>
      <c r="AC326" s="176"/>
      <c r="AD326" s="210">
        <v>1347.5994839999998</v>
      </c>
    </row>
    <row r="327" spans="1:30" ht="18.75" x14ac:dyDescent="0.2">
      <c r="A327" s="463"/>
      <c r="B327" s="166" t="s">
        <v>20</v>
      </c>
      <c r="C327" s="192">
        <f t="shared" si="94"/>
        <v>0</v>
      </c>
      <c r="D327" s="168">
        <v>0</v>
      </c>
      <c r="E327" s="192">
        <f t="shared" si="95"/>
        <v>94.3</v>
      </c>
      <c r="F327" s="192">
        <v>94.3</v>
      </c>
      <c r="G327" s="192">
        <f t="shared" si="96"/>
        <v>2</v>
      </c>
      <c r="H327" s="192">
        <v>5</v>
      </c>
      <c r="I327" s="169">
        <v>0</v>
      </c>
      <c r="J327" s="204"/>
      <c r="K327" s="204">
        <v>0</v>
      </c>
      <c r="L327" s="204"/>
      <c r="M327" s="204"/>
      <c r="N327" s="204"/>
      <c r="O327" s="204"/>
      <c r="P327" s="205">
        <v>0</v>
      </c>
      <c r="Q327" s="206">
        <v>7</v>
      </c>
      <c r="R327" s="206">
        <v>2</v>
      </c>
      <c r="S327" s="172">
        <v>20.376000000000001</v>
      </c>
      <c r="T327" s="208"/>
      <c r="U327" s="208"/>
      <c r="V327" s="209">
        <v>40.752000000000002</v>
      </c>
      <c r="W327" s="174">
        <v>1092</v>
      </c>
      <c r="X327" s="176">
        <v>94.3</v>
      </c>
      <c r="Y327" s="176">
        <v>2.7862559999999998</v>
      </c>
      <c r="Z327" s="176"/>
      <c r="AA327" s="176"/>
      <c r="AB327" s="176"/>
      <c r="AC327" s="176"/>
      <c r="AD327" s="210">
        <v>262.74394079999996</v>
      </c>
    </row>
    <row r="328" spans="1:30" ht="18.75" x14ac:dyDescent="0.2">
      <c r="A328" s="463"/>
      <c r="B328" s="166" t="s">
        <v>21</v>
      </c>
      <c r="C328" s="192">
        <f t="shared" si="94"/>
        <v>0</v>
      </c>
      <c r="D328" s="168">
        <v>0</v>
      </c>
      <c r="E328" s="192">
        <f t="shared" si="95"/>
        <v>135</v>
      </c>
      <c r="F328" s="192">
        <v>135</v>
      </c>
      <c r="G328" s="192">
        <f t="shared" si="96"/>
        <v>2</v>
      </c>
      <c r="H328" s="192">
        <v>5</v>
      </c>
      <c r="I328" s="169">
        <v>0</v>
      </c>
      <c r="J328" s="204"/>
      <c r="K328" s="204">
        <v>0</v>
      </c>
      <c r="L328" s="204"/>
      <c r="M328" s="204"/>
      <c r="N328" s="204"/>
      <c r="O328" s="204"/>
      <c r="P328" s="205">
        <v>0</v>
      </c>
      <c r="Q328" s="206">
        <v>5</v>
      </c>
      <c r="R328" s="206">
        <v>2</v>
      </c>
      <c r="S328" s="172">
        <v>20.376000000000001</v>
      </c>
      <c r="T328" s="208"/>
      <c r="U328" s="208"/>
      <c r="V328" s="209">
        <v>40.752000000000002</v>
      </c>
      <c r="W328" s="174">
        <v>1500</v>
      </c>
      <c r="X328" s="174">
        <v>135</v>
      </c>
      <c r="Y328" s="176">
        <v>2.5651199999999998</v>
      </c>
      <c r="Z328" s="176"/>
      <c r="AA328" s="176"/>
      <c r="AB328" s="176"/>
      <c r="AC328" s="176"/>
      <c r="AD328" s="210">
        <v>346.2912</v>
      </c>
    </row>
    <row r="329" spans="1:30" ht="18.75" x14ac:dyDescent="0.2">
      <c r="A329" s="463"/>
      <c r="B329" s="166" t="s">
        <v>22</v>
      </c>
      <c r="C329" s="192">
        <f t="shared" si="94"/>
        <v>0</v>
      </c>
      <c r="D329" s="168">
        <v>5.0462424326600006</v>
      </c>
      <c r="E329" s="192">
        <f t="shared" si="95"/>
        <v>165.6</v>
      </c>
      <c r="F329" s="192">
        <v>500</v>
      </c>
      <c r="G329" s="192">
        <f t="shared" si="96"/>
        <v>5</v>
      </c>
      <c r="H329" s="192">
        <v>7</v>
      </c>
      <c r="I329" s="169">
        <v>5.0462424326600006</v>
      </c>
      <c r="J329" s="169"/>
      <c r="K329" s="204">
        <v>1866.5039999999999</v>
      </c>
      <c r="L329" s="204"/>
      <c r="M329" s="204"/>
      <c r="N329" s="204"/>
      <c r="O329" s="204"/>
      <c r="P329" s="205">
        <v>0</v>
      </c>
      <c r="Q329" s="206">
        <v>7</v>
      </c>
      <c r="R329" s="206">
        <v>5</v>
      </c>
      <c r="S329" s="172">
        <v>20.376000000000001</v>
      </c>
      <c r="T329" s="208"/>
      <c r="U329" s="208"/>
      <c r="V329" s="209">
        <v>101.88000000000001</v>
      </c>
      <c r="W329" s="174">
        <v>1500</v>
      </c>
      <c r="X329" s="174">
        <v>165.6</v>
      </c>
      <c r="Y329" s="202">
        <v>2.5474320000000001</v>
      </c>
      <c r="Z329" s="176"/>
      <c r="AA329" s="176"/>
      <c r="AB329" s="176"/>
      <c r="AC329" s="176"/>
      <c r="AD329" s="210">
        <v>421.85473919999998</v>
      </c>
    </row>
    <row r="330" spans="1:30" ht="18.75" x14ac:dyDescent="0.2">
      <c r="A330" s="463"/>
      <c r="B330" s="178" t="s">
        <v>23</v>
      </c>
      <c r="C330" s="192">
        <f t="shared" si="94"/>
        <v>3.6953</v>
      </c>
      <c r="D330" s="168">
        <v>4.8682999999999996</v>
      </c>
      <c r="E330" s="192">
        <f t="shared" si="95"/>
        <v>356.3</v>
      </c>
      <c r="F330" s="192">
        <v>600</v>
      </c>
      <c r="G330" s="192">
        <f t="shared" si="96"/>
        <v>3</v>
      </c>
      <c r="H330" s="192">
        <v>8</v>
      </c>
      <c r="I330" s="169">
        <v>4.8682999999999996</v>
      </c>
      <c r="J330" s="169">
        <v>3.6953</v>
      </c>
      <c r="K330" s="204">
        <v>1822.3910000000001</v>
      </c>
      <c r="L330" s="204"/>
      <c r="M330" s="204"/>
      <c r="N330" s="204"/>
      <c r="O330" s="204"/>
      <c r="P330" s="205">
        <v>6734.2814623000004</v>
      </c>
      <c r="Q330" s="206">
        <v>8</v>
      </c>
      <c r="R330" s="206">
        <v>3</v>
      </c>
      <c r="S330" s="172">
        <v>20.376000000000001</v>
      </c>
      <c r="T330" s="208"/>
      <c r="U330" s="208"/>
      <c r="V330" s="209">
        <v>61.128</v>
      </c>
      <c r="W330" s="174">
        <v>1500</v>
      </c>
      <c r="X330" s="174">
        <v>356.3</v>
      </c>
      <c r="Y330" s="176">
        <v>2.2670159999999999</v>
      </c>
      <c r="Z330" s="176"/>
      <c r="AA330" s="176"/>
      <c r="AB330" s="176"/>
      <c r="AC330" s="176"/>
      <c r="AD330" s="210">
        <v>807.73780079999995</v>
      </c>
    </row>
    <row r="331" spans="1:30" ht="19.5" thickBot="1" x14ac:dyDescent="0.25">
      <c r="A331" s="463"/>
      <c r="B331" s="178" t="s">
        <v>24</v>
      </c>
      <c r="C331" s="231">
        <f t="shared" si="94"/>
        <v>5.6643999999999997</v>
      </c>
      <c r="D331" s="168">
        <v>8.8656042150000012</v>
      </c>
      <c r="E331" s="192">
        <f t="shared" si="95"/>
        <v>294</v>
      </c>
      <c r="F331" s="192">
        <v>1000</v>
      </c>
      <c r="G331" s="231">
        <f t="shared" si="96"/>
        <v>4</v>
      </c>
      <c r="H331" s="192">
        <v>9</v>
      </c>
      <c r="I331" s="169">
        <v>8.8656042150000012</v>
      </c>
      <c r="J331" s="169">
        <v>5.6643999999999997</v>
      </c>
      <c r="K331" s="204">
        <v>1457.914</v>
      </c>
      <c r="L331" s="204"/>
      <c r="M331" s="204"/>
      <c r="N331" s="204"/>
      <c r="O331" s="204"/>
      <c r="P331" s="205">
        <v>8258.2080616000003</v>
      </c>
      <c r="Q331" s="206">
        <v>9</v>
      </c>
      <c r="R331" s="206">
        <v>4</v>
      </c>
      <c r="S331" s="172">
        <v>20.47</v>
      </c>
      <c r="T331" s="208"/>
      <c r="U331" s="208"/>
      <c r="V331" s="209">
        <v>81.88</v>
      </c>
      <c r="W331" s="174">
        <v>1500</v>
      </c>
      <c r="X331" s="174">
        <v>294</v>
      </c>
      <c r="Y331" s="176">
        <v>2.1567120000000002</v>
      </c>
      <c r="Z331" s="176"/>
      <c r="AA331" s="176"/>
      <c r="AB331" s="176"/>
      <c r="AC331" s="176"/>
      <c r="AD331" s="210">
        <v>634.07332800000006</v>
      </c>
    </row>
    <row r="332" spans="1:30" ht="19.5" thickBot="1" x14ac:dyDescent="0.25">
      <c r="A332" s="464"/>
      <c r="B332" s="179" t="s">
        <v>25</v>
      </c>
      <c r="C332" s="180">
        <f t="shared" ref="C332:J332" si="97">SUM(C320:C331)</f>
        <v>22.802800000000001</v>
      </c>
      <c r="D332" s="181">
        <f t="shared" si="97"/>
        <v>32.223246647660005</v>
      </c>
      <c r="E332" s="180">
        <f t="shared" si="97"/>
        <v>3002</v>
      </c>
      <c r="F332" s="180">
        <f t="shared" si="97"/>
        <v>4365.3</v>
      </c>
      <c r="G332" s="182">
        <f t="shared" si="97"/>
        <v>43</v>
      </c>
      <c r="H332" s="289">
        <f t="shared" si="97"/>
        <v>82</v>
      </c>
      <c r="I332" s="183">
        <f t="shared" si="97"/>
        <v>38.654596486659997</v>
      </c>
      <c r="J332" s="242">
        <f t="shared" si="97"/>
        <v>22.802800000000001</v>
      </c>
      <c r="K332" s="242"/>
      <c r="L332" s="242">
        <v>0</v>
      </c>
      <c r="M332" s="242">
        <v>0</v>
      </c>
      <c r="N332" s="242">
        <v>0</v>
      </c>
      <c r="O332" s="242">
        <v>0</v>
      </c>
      <c r="P332" s="242">
        <v>0</v>
      </c>
      <c r="Q332" s="186">
        <f>SUM(Q320:Q331)</f>
        <v>86</v>
      </c>
      <c r="R332" s="186">
        <f>SUM(R320:R331)</f>
        <v>43</v>
      </c>
      <c r="S332" s="186"/>
      <c r="T332" s="186">
        <v>0</v>
      </c>
      <c r="U332" s="186">
        <v>0</v>
      </c>
      <c r="V332" s="187">
        <v>326.28199999999998</v>
      </c>
      <c r="W332" s="188">
        <f>SUM(W320:W331)</f>
        <v>12351</v>
      </c>
      <c r="X332" s="189">
        <f>SUM(X320:X331)</f>
        <v>3002</v>
      </c>
      <c r="Y332" s="189"/>
      <c r="Z332" s="189">
        <v>0</v>
      </c>
      <c r="AA332" s="189">
        <v>0</v>
      </c>
      <c r="AB332" s="189">
        <v>0</v>
      </c>
      <c r="AC332" s="189">
        <v>0</v>
      </c>
      <c r="AD332" s="190">
        <v>3072.5976169999999</v>
      </c>
    </row>
    <row r="333" spans="1:30" ht="18.75" x14ac:dyDescent="0.2">
      <c r="A333" s="459" t="s">
        <v>48</v>
      </c>
      <c r="B333" s="191" t="s">
        <v>12</v>
      </c>
      <c r="C333" s="192">
        <f>J333</f>
        <v>1.8798495</v>
      </c>
      <c r="D333" s="193">
        <v>2</v>
      </c>
      <c r="E333" s="192">
        <f>X333</f>
        <v>755</v>
      </c>
      <c r="F333" s="192">
        <v>800</v>
      </c>
      <c r="G333" s="192">
        <f>R333</f>
        <v>0</v>
      </c>
      <c r="H333" s="192">
        <v>4</v>
      </c>
      <c r="I333" s="194">
        <v>2.5299999999999998</v>
      </c>
      <c r="J333" s="244">
        <v>1.8798495</v>
      </c>
      <c r="K333" s="195">
        <v>1498.5029</v>
      </c>
      <c r="L333" s="195"/>
      <c r="M333" s="196"/>
      <c r="N333" s="195"/>
      <c r="O333" s="195"/>
      <c r="P333" s="196">
        <v>2816.95992731355</v>
      </c>
      <c r="Q333" s="197">
        <v>5</v>
      </c>
      <c r="R333" s="199"/>
      <c r="S333" s="233">
        <v>15.492000000000001</v>
      </c>
      <c r="T333" s="199"/>
      <c r="U333" s="199"/>
      <c r="V333" s="200">
        <v>0</v>
      </c>
      <c r="W333" s="201">
        <v>600</v>
      </c>
      <c r="X333" s="254">
        <v>755</v>
      </c>
      <c r="Y333" s="202">
        <v>1.68</v>
      </c>
      <c r="Z333" s="219"/>
      <c r="AA333" s="202"/>
      <c r="AB333" s="202"/>
      <c r="AC333" s="202"/>
      <c r="AD333" s="203">
        <v>1268.3999999999999</v>
      </c>
    </row>
    <row r="334" spans="1:30" ht="18.75" x14ac:dyDescent="0.2">
      <c r="A334" s="459"/>
      <c r="B334" s="166" t="s">
        <v>14</v>
      </c>
      <c r="C334" s="192">
        <f t="shared" ref="C334:C344" si="98">J334</f>
        <v>1.4764090000000001</v>
      </c>
      <c r="D334" s="193">
        <v>2.09</v>
      </c>
      <c r="E334" s="192">
        <f t="shared" ref="E334:E344" si="99">X334</f>
        <v>345.5</v>
      </c>
      <c r="F334" s="192">
        <v>500</v>
      </c>
      <c r="G334" s="192">
        <f t="shared" ref="G334:G344" si="100">R334</f>
        <v>3</v>
      </c>
      <c r="H334" s="192">
        <v>4</v>
      </c>
      <c r="I334" s="169">
        <v>1.66</v>
      </c>
      <c r="J334" s="241">
        <v>1.4764090000000001</v>
      </c>
      <c r="K334" s="204">
        <v>1400.88</v>
      </c>
      <c r="L334" s="204"/>
      <c r="M334" s="205"/>
      <c r="N334" s="204"/>
      <c r="O334" s="204"/>
      <c r="P334" s="205">
        <v>2068.2718399200003</v>
      </c>
      <c r="Q334" s="206">
        <v>5</v>
      </c>
      <c r="R334" s="208">
        <v>3</v>
      </c>
      <c r="S334" s="172">
        <v>20.315999999999999</v>
      </c>
      <c r="T334" s="208"/>
      <c r="U334" s="208"/>
      <c r="V334" s="209">
        <v>60.947999999999993</v>
      </c>
      <c r="W334" s="174">
        <v>472</v>
      </c>
      <c r="X334" s="224">
        <v>345.5</v>
      </c>
      <c r="Y334" s="176">
        <v>1.68</v>
      </c>
      <c r="Z334" s="216"/>
      <c r="AA334" s="176"/>
      <c r="AB334" s="176"/>
      <c r="AC334" s="176"/>
      <c r="AD334" s="210">
        <v>580.43999999999994</v>
      </c>
    </row>
    <row r="335" spans="1:30" ht="18.75" x14ac:dyDescent="0.2">
      <c r="A335" s="459"/>
      <c r="B335" s="166" t="s">
        <v>15</v>
      </c>
      <c r="C335" s="192">
        <f t="shared" si="98"/>
        <v>1.35318</v>
      </c>
      <c r="D335" s="193">
        <v>2</v>
      </c>
      <c r="E335" s="192">
        <f t="shared" si="99"/>
        <v>298</v>
      </c>
      <c r="F335" s="192">
        <v>400</v>
      </c>
      <c r="G335" s="192">
        <f t="shared" si="100"/>
        <v>4</v>
      </c>
      <c r="H335" s="192">
        <v>4</v>
      </c>
      <c r="I335" s="169">
        <v>2</v>
      </c>
      <c r="J335" s="241">
        <v>1.35318</v>
      </c>
      <c r="K335" s="204">
        <v>1400.88</v>
      </c>
      <c r="L335" s="204"/>
      <c r="M335" s="205"/>
      <c r="N335" s="204"/>
      <c r="O335" s="204"/>
      <c r="P335" s="205">
        <v>1895.6427984000002</v>
      </c>
      <c r="Q335" s="206">
        <v>5</v>
      </c>
      <c r="R335" s="208">
        <v>4</v>
      </c>
      <c r="S335" s="172">
        <v>21.756</v>
      </c>
      <c r="T335" s="208"/>
      <c r="U335" s="208"/>
      <c r="V335" s="209">
        <v>87.024000000000001</v>
      </c>
      <c r="W335" s="174">
        <v>400</v>
      </c>
      <c r="X335" s="224">
        <v>298</v>
      </c>
      <c r="Y335" s="176">
        <v>1.68</v>
      </c>
      <c r="Z335" s="216"/>
      <c r="AA335" s="176"/>
      <c r="AB335" s="176"/>
      <c r="AC335" s="176"/>
      <c r="AD335" s="210">
        <v>500.64</v>
      </c>
    </row>
    <row r="336" spans="1:30" ht="18.75" x14ac:dyDescent="0.2">
      <c r="A336" s="459"/>
      <c r="B336" s="166" t="s">
        <v>16</v>
      </c>
      <c r="C336" s="192">
        <f t="shared" si="98"/>
        <v>0.80230000000000001</v>
      </c>
      <c r="D336" s="193">
        <v>0.9</v>
      </c>
      <c r="E336" s="192">
        <f t="shared" si="99"/>
        <v>297</v>
      </c>
      <c r="F336" s="192">
        <v>350</v>
      </c>
      <c r="G336" s="192">
        <f t="shared" si="100"/>
        <v>4</v>
      </c>
      <c r="H336" s="192">
        <v>5</v>
      </c>
      <c r="I336" s="169">
        <v>0.5</v>
      </c>
      <c r="J336" s="241">
        <v>0.80230000000000001</v>
      </c>
      <c r="K336" s="204">
        <v>1400.9590000000001</v>
      </c>
      <c r="L336" s="204"/>
      <c r="M336" s="205"/>
      <c r="N336" s="204"/>
      <c r="O336" s="204"/>
      <c r="P336" s="205">
        <v>1123.9894057000001</v>
      </c>
      <c r="Q336" s="206">
        <v>4</v>
      </c>
      <c r="R336" s="208">
        <v>4</v>
      </c>
      <c r="S336" s="172">
        <v>21.756</v>
      </c>
      <c r="T336" s="208"/>
      <c r="U336" s="208"/>
      <c r="V336" s="209">
        <v>87.024000000000001</v>
      </c>
      <c r="W336" s="174">
        <v>250</v>
      </c>
      <c r="X336" s="224">
        <v>297</v>
      </c>
      <c r="Y336" s="224">
        <v>1.68</v>
      </c>
      <c r="Z336" s="216"/>
      <c r="AA336" s="176"/>
      <c r="AB336" s="176"/>
      <c r="AC336" s="176"/>
      <c r="AD336" s="225">
        <v>498.96</v>
      </c>
    </row>
    <row r="337" spans="1:30" ht="18.75" x14ac:dyDescent="0.2">
      <c r="A337" s="459"/>
      <c r="B337" s="166" t="s">
        <v>17</v>
      </c>
      <c r="C337" s="192">
        <f t="shared" si="98"/>
        <v>0</v>
      </c>
      <c r="D337" s="193">
        <v>0</v>
      </c>
      <c r="E337" s="192">
        <f t="shared" si="99"/>
        <v>337</v>
      </c>
      <c r="F337" s="192">
        <v>350</v>
      </c>
      <c r="G337" s="192">
        <f t="shared" si="100"/>
        <v>4</v>
      </c>
      <c r="H337" s="192">
        <v>4</v>
      </c>
      <c r="I337" s="169">
        <v>0</v>
      </c>
      <c r="J337" s="241"/>
      <c r="K337" s="204">
        <v>0</v>
      </c>
      <c r="L337" s="204"/>
      <c r="M337" s="205"/>
      <c r="N337" s="204"/>
      <c r="O337" s="204"/>
      <c r="P337" s="205">
        <v>0</v>
      </c>
      <c r="Q337" s="206">
        <v>4</v>
      </c>
      <c r="R337" s="208">
        <v>4</v>
      </c>
      <c r="S337" s="172">
        <v>21.756</v>
      </c>
      <c r="T337" s="208"/>
      <c r="U337" s="208"/>
      <c r="V337" s="209">
        <v>87.024000000000001</v>
      </c>
      <c r="W337" s="174">
        <v>330</v>
      </c>
      <c r="X337" s="224">
        <v>337</v>
      </c>
      <c r="Y337" s="176">
        <v>1.68</v>
      </c>
      <c r="Z337" s="216"/>
      <c r="AA337" s="176"/>
      <c r="AB337" s="176"/>
      <c r="AC337" s="176"/>
      <c r="AD337" s="225">
        <v>566.16</v>
      </c>
    </row>
    <row r="338" spans="1:30" ht="18.75" x14ac:dyDescent="0.2">
      <c r="A338" s="459"/>
      <c r="B338" s="166" t="s">
        <v>18</v>
      </c>
      <c r="C338" s="192">
        <f t="shared" si="98"/>
        <v>0</v>
      </c>
      <c r="D338" s="193">
        <v>0</v>
      </c>
      <c r="E338" s="192">
        <f t="shared" si="99"/>
        <v>319</v>
      </c>
      <c r="F338" s="192">
        <v>320</v>
      </c>
      <c r="G338" s="192">
        <f t="shared" si="100"/>
        <v>4</v>
      </c>
      <c r="H338" s="192">
        <v>4</v>
      </c>
      <c r="I338" s="169">
        <v>0</v>
      </c>
      <c r="J338" s="241"/>
      <c r="K338" s="204">
        <v>0</v>
      </c>
      <c r="L338" s="204"/>
      <c r="M338" s="205"/>
      <c r="N338" s="204"/>
      <c r="O338" s="204"/>
      <c r="P338" s="205">
        <v>0</v>
      </c>
      <c r="Q338" s="206">
        <v>4</v>
      </c>
      <c r="R338" s="208">
        <v>4</v>
      </c>
      <c r="S338" s="172">
        <v>21.756499999999999</v>
      </c>
      <c r="T338" s="208"/>
      <c r="U338" s="208"/>
      <c r="V338" s="209">
        <v>87.025999999999996</v>
      </c>
      <c r="W338" s="221">
        <v>320</v>
      </c>
      <c r="X338" s="224">
        <v>319</v>
      </c>
      <c r="Y338" s="224">
        <v>1.68</v>
      </c>
      <c r="Z338" s="216"/>
      <c r="AA338" s="176"/>
      <c r="AB338" s="176"/>
      <c r="AC338" s="176"/>
      <c r="AD338" s="225">
        <v>535.91999999999996</v>
      </c>
    </row>
    <row r="339" spans="1:30" ht="18.75" x14ac:dyDescent="0.2">
      <c r="A339" s="459"/>
      <c r="B339" s="166" t="s">
        <v>19</v>
      </c>
      <c r="C339" s="192">
        <f t="shared" si="98"/>
        <v>0</v>
      </c>
      <c r="D339" s="193">
        <v>0</v>
      </c>
      <c r="E339" s="192">
        <f t="shared" si="99"/>
        <v>269.5</v>
      </c>
      <c r="F339" s="192">
        <v>320</v>
      </c>
      <c r="G339" s="192">
        <f t="shared" si="100"/>
        <v>3</v>
      </c>
      <c r="H339" s="192">
        <v>4</v>
      </c>
      <c r="I339" s="169">
        <v>0</v>
      </c>
      <c r="J339" s="241"/>
      <c r="K339" s="204">
        <v>0</v>
      </c>
      <c r="L339" s="204"/>
      <c r="M339" s="205"/>
      <c r="N339" s="204"/>
      <c r="O339" s="204"/>
      <c r="P339" s="205">
        <v>0</v>
      </c>
      <c r="Q339" s="206">
        <v>4</v>
      </c>
      <c r="R339" s="208">
        <v>3</v>
      </c>
      <c r="S339" s="172">
        <v>21.756499999999999</v>
      </c>
      <c r="T339" s="208"/>
      <c r="U339" s="208"/>
      <c r="V339" s="209">
        <v>65.269499999999994</v>
      </c>
      <c r="W339" s="221">
        <v>420</v>
      </c>
      <c r="X339" s="224">
        <v>269.5</v>
      </c>
      <c r="Y339" s="224">
        <v>1.68</v>
      </c>
      <c r="Z339" s="216"/>
      <c r="AA339" s="176"/>
      <c r="AB339" s="176"/>
      <c r="AC339" s="176"/>
      <c r="AD339" s="225">
        <v>452.76</v>
      </c>
    </row>
    <row r="340" spans="1:30" ht="18.75" x14ac:dyDescent="0.2">
      <c r="A340" s="459"/>
      <c r="B340" s="166" t="s">
        <v>20</v>
      </c>
      <c r="C340" s="192">
        <f t="shared" si="98"/>
        <v>0</v>
      </c>
      <c r="D340" s="193">
        <v>0</v>
      </c>
      <c r="E340" s="192">
        <f t="shared" si="99"/>
        <v>312</v>
      </c>
      <c r="F340" s="192">
        <v>500</v>
      </c>
      <c r="G340" s="192">
        <f t="shared" si="100"/>
        <v>4</v>
      </c>
      <c r="H340" s="192">
        <v>5</v>
      </c>
      <c r="I340" s="169">
        <v>0</v>
      </c>
      <c r="J340" s="241"/>
      <c r="K340" s="204">
        <v>0</v>
      </c>
      <c r="L340" s="204"/>
      <c r="M340" s="204"/>
      <c r="N340" s="204"/>
      <c r="O340" s="204"/>
      <c r="P340" s="205">
        <v>0</v>
      </c>
      <c r="Q340" s="206">
        <v>5</v>
      </c>
      <c r="R340" s="206">
        <v>4</v>
      </c>
      <c r="S340" s="172">
        <v>21.754999999999999</v>
      </c>
      <c r="T340" s="208"/>
      <c r="U340" s="208"/>
      <c r="V340" s="209">
        <v>87.02</v>
      </c>
      <c r="W340" s="221">
        <v>420</v>
      </c>
      <c r="X340" s="221">
        <v>312</v>
      </c>
      <c r="Y340" s="224">
        <v>1.68</v>
      </c>
      <c r="Z340" s="216"/>
      <c r="AA340" s="176"/>
      <c r="AB340" s="176"/>
      <c r="AC340" s="176"/>
      <c r="AD340" s="225">
        <v>524.16</v>
      </c>
    </row>
    <row r="341" spans="1:30" ht="18.75" x14ac:dyDescent="0.2">
      <c r="A341" s="459"/>
      <c r="B341" s="166" t="s">
        <v>21</v>
      </c>
      <c r="C341" s="192">
        <f t="shared" si="98"/>
        <v>0</v>
      </c>
      <c r="D341" s="193">
        <v>0</v>
      </c>
      <c r="E341" s="192">
        <f t="shared" si="99"/>
        <v>210</v>
      </c>
      <c r="F341" s="192">
        <v>500</v>
      </c>
      <c r="G341" s="192">
        <f t="shared" si="100"/>
        <v>5</v>
      </c>
      <c r="H341" s="192">
        <v>5</v>
      </c>
      <c r="I341" s="169">
        <v>0</v>
      </c>
      <c r="J341" s="241"/>
      <c r="K341" s="204">
        <v>0</v>
      </c>
      <c r="L341" s="204"/>
      <c r="M341" s="204"/>
      <c r="N341" s="204"/>
      <c r="O341" s="204"/>
      <c r="P341" s="205">
        <v>0</v>
      </c>
      <c r="Q341" s="206">
        <v>5</v>
      </c>
      <c r="R341" s="206">
        <v>5</v>
      </c>
      <c r="S341" s="172">
        <v>21.756</v>
      </c>
      <c r="T341" s="208"/>
      <c r="U341" s="208"/>
      <c r="V341" s="209">
        <v>108.78</v>
      </c>
      <c r="W341" s="221">
        <v>400</v>
      </c>
      <c r="X341" s="221">
        <v>210</v>
      </c>
      <c r="Y341" s="224">
        <v>1.68</v>
      </c>
      <c r="Z341" s="216"/>
      <c r="AA341" s="176"/>
      <c r="AB341" s="176"/>
      <c r="AC341" s="176"/>
      <c r="AD341" s="225">
        <v>352.8</v>
      </c>
    </row>
    <row r="342" spans="1:30" ht="18.75" x14ac:dyDescent="0.2">
      <c r="A342" s="459"/>
      <c r="B342" s="166" t="s">
        <v>22</v>
      </c>
      <c r="C342" s="192">
        <f t="shared" si="98"/>
        <v>0.20824500000000001</v>
      </c>
      <c r="D342" s="193">
        <v>1.6</v>
      </c>
      <c r="E342" s="192">
        <f t="shared" si="99"/>
        <v>281</v>
      </c>
      <c r="F342" s="192">
        <v>550</v>
      </c>
      <c r="G342" s="192">
        <f t="shared" si="100"/>
        <v>4</v>
      </c>
      <c r="H342" s="192">
        <v>5</v>
      </c>
      <c r="I342" s="169">
        <v>1.6</v>
      </c>
      <c r="J342" s="169">
        <v>0.20824500000000001</v>
      </c>
      <c r="K342" s="204">
        <v>1400.88</v>
      </c>
      <c r="L342" s="204"/>
      <c r="M342" s="204"/>
      <c r="N342" s="204"/>
      <c r="O342" s="204"/>
      <c r="P342" s="205">
        <v>291.72625560000006</v>
      </c>
      <c r="Q342" s="206">
        <v>6</v>
      </c>
      <c r="R342" s="206">
        <v>4</v>
      </c>
      <c r="S342" s="172">
        <v>21.756</v>
      </c>
      <c r="T342" s="208"/>
      <c r="U342" s="208"/>
      <c r="V342" s="209">
        <v>87.024000000000001</v>
      </c>
      <c r="W342" s="221">
        <v>400</v>
      </c>
      <c r="X342" s="221">
        <v>281</v>
      </c>
      <c r="Y342" s="224">
        <v>1.68</v>
      </c>
      <c r="Z342" s="216"/>
      <c r="AA342" s="176"/>
      <c r="AB342" s="176"/>
      <c r="AC342" s="176"/>
      <c r="AD342" s="225">
        <v>472.08</v>
      </c>
    </row>
    <row r="343" spans="1:30" ht="18.75" x14ac:dyDescent="0.2">
      <c r="A343" s="459"/>
      <c r="B343" s="178" t="s">
        <v>23</v>
      </c>
      <c r="C343" s="192">
        <f t="shared" si="98"/>
        <v>1.5618295</v>
      </c>
      <c r="D343" s="193">
        <f>2.3-0.24</f>
        <v>2.0599999999999996</v>
      </c>
      <c r="E343" s="192">
        <f t="shared" si="99"/>
        <v>310.5</v>
      </c>
      <c r="F343" s="192">
        <v>650</v>
      </c>
      <c r="G343" s="192">
        <f t="shared" si="100"/>
        <v>3</v>
      </c>
      <c r="H343" s="192">
        <v>6</v>
      </c>
      <c r="I343" s="169">
        <v>2.36</v>
      </c>
      <c r="J343" s="169">
        <v>1.5618295</v>
      </c>
      <c r="K343" s="204">
        <v>1400.88</v>
      </c>
      <c r="L343" s="204"/>
      <c r="M343" s="204"/>
      <c r="N343" s="204"/>
      <c r="O343" s="204"/>
      <c r="P343" s="205">
        <v>2187.9357099600002</v>
      </c>
      <c r="Q343" s="206">
        <v>6</v>
      </c>
      <c r="R343" s="206">
        <v>3</v>
      </c>
      <c r="S343" s="172">
        <v>21.756</v>
      </c>
      <c r="T343" s="208"/>
      <c r="U343" s="208"/>
      <c r="V343" s="209">
        <v>65.268000000000001</v>
      </c>
      <c r="W343" s="221">
        <v>505</v>
      </c>
      <c r="X343" s="221">
        <v>310.5</v>
      </c>
      <c r="Y343" s="224">
        <v>2.3590800000000001</v>
      </c>
      <c r="Z343" s="216"/>
      <c r="AA343" s="176"/>
      <c r="AB343" s="176"/>
      <c r="AC343" s="176"/>
      <c r="AD343" s="225">
        <v>0</v>
      </c>
    </row>
    <row r="344" spans="1:30" ht="19.5" thickBot="1" x14ac:dyDescent="0.25">
      <c r="A344" s="459"/>
      <c r="B344" s="178" t="s">
        <v>24</v>
      </c>
      <c r="C344" s="231">
        <f t="shared" si="98"/>
        <v>1.61389</v>
      </c>
      <c r="D344" s="193">
        <v>2.35</v>
      </c>
      <c r="E344" s="192">
        <f t="shared" si="99"/>
        <v>310.5</v>
      </c>
      <c r="F344" s="192">
        <v>639</v>
      </c>
      <c r="G344" s="231">
        <f t="shared" si="100"/>
        <v>4</v>
      </c>
      <c r="H344" s="192">
        <v>6</v>
      </c>
      <c r="I344" s="169">
        <v>2.35</v>
      </c>
      <c r="J344" s="169">
        <v>1.61389</v>
      </c>
      <c r="K344" s="204">
        <v>1400.8789999999999</v>
      </c>
      <c r="L344" s="204"/>
      <c r="M344" s="204"/>
      <c r="N344" s="204"/>
      <c r="O344" s="204"/>
      <c r="P344" s="205">
        <v>2260.8646093100001</v>
      </c>
      <c r="Q344" s="206">
        <v>6</v>
      </c>
      <c r="R344" s="206">
        <v>4</v>
      </c>
      <c r="S344" s="172">
        <v>21.756</v>
      </c>
      <c r="T344" s="208"/>
      <c r="U344" s="208"/>
      <c r="V344" s="209">
        <v>87.024000000000001</v>
      </c>
      <c r="W344" s="221">
        <v>505</v>
      </c>
      <c r="X344" s="221">
        <v>310.5</v>
      </c>
      <c r="Y344" s="224">
        <v>2.3590800000000001</v>
      </c>
      <c r="Z344" s="216"/>
      <c r="AA344" s="176"/>
      <c r="AB344" s="176"/>
      <c r="AC344" s="176"/>
      <c r="AD344" s="225">
        <v>0</v>
      </c>
    </row>
    <row r="345" spans="1:30" ht="19.5" thickBot="1" x14ac:dyDescent="0.25">
      <c r="A345" s="460"/>
      <c r="B345" s="179" t="s">
        <v>25</v>
      </c>
      <c r="C345" s="180">
        <f t="shared" ref="C345:G345" si="101">SUM(C333:C344)</f>
        <v>8.8957029999999992</v>
      </c>
      <c r="D345" s="181">
        <f>SUM(D333:D344)</f>
        <v>12.999999999999998</v>
      </c>
      <c r="E345" s="290">
        <f>SUM(E333:E344)</f>
        <v>4045</v>
      </c>
      <c r="F345" s="180">
        <f t="shared" si="101"/>
        <v>5879</v>
      </c>
      <c r="G345" s="180">
        <f t="shared" si="101"/>
        <v>42</v>
      </c>
      <c r="H345" s="182">
        <f>SUM(H333:H344)</f>
        <v>56</v>
      </c>
      <c r="I345" s="183">
        <f>SUM(I333:I344)</f>
        <v>12.999999999999998</v>
      </c>
      <c r="J345" s="242">
        <f>SUM(J333:J344)</f>
        <v>8.8957029999999992</v>
      </c>
      <c r="K345" s="242">
        <v>1276.4760000000001</v>
      </c>
      <c r="L345" s="242">
        <v>0</v>
      </c>
      <c r="M345" s="242">
        <v>0</v>
      </c>
      <c r="N345" s="242">
        <v>0</v>
      </c>
      <c r="O345" s="242">
        <v>0</v>
      </c>
      <c r="P345" s="243">
        <v>7939.1063058000009</v>
      </c>
      <c r="Q345" s="186">
        <f>SUM(Q333:Q344)</f>
        <v>59</v>
      </c>
      <c r="R345" s="186">
        <f>SUM(R333:R344)</f>
        <v>42</v>
      </c>
      <c r="S345" s="186"/>
      <c r="T345" s="186">
        <v>0</v>
      </c>
      <c r="U345" s="186">
        <v>0</v>
      </c>
      <c r="V345" s="187">
        <v>356.31600000000003</v>
      </c>
      <c r="W345" s="188">
        <f>SUM(W333:W344)</f>
        <v>5022</v>
      </c>
      <c r="X345" s="228">
        <f>SUM(X333:X344)</f>
        <v>4045</v>
      </c>
      <c r="Y345" s="228">
        <v>20.16</v>
      </c>
      <c r="Z345" s="228">
        <v>0</v>
      </c>
      <c r="AA345" s="189"/>
      <c r="AB345" s="189"/>
      <c r="AC345" s="189"/>
      <c r="AD345" s="190">
        <v>3360.8399999999997</v>
      </c>
    </row>
    <row r="346" spans="1:30" ht="18.75" x14ac:dyDescent="0.2">
      <c r="A346" s="459" t="s">
        <v>49</v>
      </c>
      <c r="B346" s="191" t="s">
        <v>12</v>
      </c>
      <c r="C346" s="192">
        <f>J346</f>
        <v>1.8798495</v>
      </c>
      <c r="D346" s="193">
        <v>2.8090000000000002</v>
      </c>
      <c r="E346" s="192">
        <f>X346</f>
        <v>755</v>
      </c>
      <c r="F346" s="192">
        <v>754</v>
      </c>
      <c r="G346" s="192">
        <f>R346</f>
        <v>0</v>
      </c>
      <c r="H346" s="192">
        <v>5</v>
      </c>
      <c r="I346" s="194">
        <v>3</v>
      </c>
      <c r="J346" s="244">
        <v>1.8798495</v>
      </c>
      <c r="K346" s="195">
        <v>1498.5029</v>
      </c>
      <c r="L346" s="195"/>
      <c r="M346" s="195"/>
      <c r="N346" s="195"/>
      <c r="O346" s="195"/>
      <c r="P346" s="196">
        <v>2816.95992731355</v>
      </c>
      <c r="Q346" s="197">
        <v>5</v>
      </c>
      <c r="R346" s="199"/>
      <c r="S346" s="233">
        <v>15.492000000000001</v>
      </c>
      <c r="T346" s="199"/>
      <c r="U346" s="199"/>
      <c r="V346" s="200">
        <v>0</v>
      </c>
      <c r="W346" s="201">
        <v>600</v>
      </c>
      <c r="X346" s="254">
        <v>755</v>
      </c>
      <c r="Y346" s="202">
        <v>1.68</v>
      </c>
      <c r="Z346" s="219"/>
      <c r="AA346" s="202"/>
      <c r="AB346" s="202"/>
      <c r="AC346" s="202"/>
      <c r="AD346" s="203">
        <v>1268.3999999999999</v>
      </c>
    </row>
    <row r="347" spans="1:30" ht="18.75" x14ac:dyDescent="0.2">
      <c r="A347" s="459"/>
      <c r="B347" s="166" t="s">
        <v>14</v>
      </c>
      <c r="C347" s="192">
        <f t="shared" ref="C347:C357" si="102">J347</f>
        <v>1.4764090000000001</v>
      </c>
      <c r="D347" s="193">
        <v>3</v>
      </c>
      <c r="E347" s="192">
        <f t="shared" ref="E347:E357" si="103">X347</f>
        <v>345.5</v>
      </c>
      <c r="F347" s="192">
        <v>400</v>
      </c>
      <c r="G347" s="192">
        <f t="shared" ref="G347:G357" si="104">R347</f>
        <v>2</v>
      </c>
      <c r="H347" s="192">
        <v>5</v>
      </c>
      <c r="I347" s="169">
        <v>2</v>
      </c>
      <c r="J347" s="241">
        <v>1.4764090000000001</v>
      </c>
      <c r="K347" s="204">
        <v>1400.88</v>
      </c>
      <c r="L347" s="204"/>
      <c r="M347" s="204"/>
      <c r="N347" s="204"/>
      <c r="O347" s="204"/>
      <c r="P347" s="205">
        <v>2068.2718399200003</v>
      </c>
      <c r="Q347" s="206">
        <v>5</v>
      </c>
      <c r="R347" s="208">
        <v>2</v>
      </c>
      <c r="S347" s="172">
        <v>19.596</v>
      </c>
      <c r="T347" s="208"/>
      <c r="U347" s="208"/>
      <c r="V347" s="209">
        <v>39.192</v>
      </c>
      <c r="W347" s="174">
        <v>500</v>
      </c>
      <c r="X347" s="224">
        <v>345.5</v>
      </c>
      <c r="Y347" s="176">
        <v>1.68</v>
      </c>
      <c r="Z347" s="216"/>
      <c r="AA347" s="176"/>
      <c r="AB347" s="176"/>
      <c r="AC347" s="176"/>
      <c r="AD347" s="210">
        <v>580.43999999999994</v>
      </c>
    </row>
    <row r="348" spans="1:30" ht="18.75" x14ac:dyDescent="0.2">
      <c r="A348" s="459"/>
      <c r="B348" s="166" t="s">
        <v>15</v>
      </c>
      <c r="C348" s="192">
        <f t="shared" si="102"/>
        <v>1.35318</v>
      </c>
      <c r="D348" s="193">
        <v>3</v>
      </c>
      <c r="E348" s="192">
        <f t="shared" si="103"/>
        <v>298</v>
      </c>
      <c r="F348" s="192">
        <v>300</v>
      </c>
      <c r="G348" s="192">
        <f t="shared" si="104"/>
        <v>3</v>
      </c>
      <c r="H348" s="192">
        <v>5</v>
      </c>
      <c r="I348" s="169">
        <v>2</v>
      </c>
      <c r="J348" s="241">
        <v>1.35318</v>
      </c>
      <c r="K348" s="204">
        <v>1400.885</v>
      </c>
      <c r="L348" s="204"/>
      <c r="M348" s="204"/>
      <c r="N348" s="204"/>
      <c r="O348" s="204"/>
      <c r="P348" s="205">
        <v>1895.6495643000001</v>
      </c>
      <c r="Q348" s="206">
        <v>5</v>
      </c>
      <c r="R348" s="208">
        <v>3</v>
      </c>
      <c r="S348" s="172">
        <v>21.756</v>
      </c>
      <c r="T348" s="208"/>
      <c r="U348" s="208"/>
      <c r="V348" s="209">
        <v>65.268000000000001</v>
      </c>
      <c r="W348" s="174">
        <v>400</v>
      </c>
      <c r="X348" s="224">
        <v>298</v>
      </c>
      <c r="Y348" s="176">
        <v>1.68</v>
      </c>
      <c r="Z348" s="216"/>
      <c r="AA348" s="176"/>
      <c r="AB348" s="176"/>
      <c r="AC348" s="176"/>
      <c r="AD348" s="210">
        <v>500.64</v>
      </c>
    </row>
    <row r="349" spans="1:30" ht="18.75" x14ac:dyDescent="0.2">
      <c r="A349" s="459"/>
      <c r="B349" s="166" t="s">
        <v>16</v>
      </c>
      <c r="C349" s="192">
        <f t="shared" si="102"/>
        <v>0.8024</v>
      </c>
      <c r="D349" s="193">
        <v>1.179</v>
      </c>
      <c r="E349" s="192">
        <f t="shared" si="103"/>
        <v>297</v>
      </c>
      <c r="F349" s="192">
        <v>300</v>
      </c>
      <c r="G349" s="192">
        <f t="shared" si="104"/>
        <v>5</v>
      </c>
      <c r="H349" s="192">
        <v>5</v>
      </c>
      <c r="I349" s="169">
        <v>0.8</v>
      </c>
      <c r="J349" s="241">
        <v>0.8024</v>
      </c>
      <c r="K349" s="204">
        <v>1400.7976000000001</v>
      </c>
      <c r="L349" s="204"/>
      <c r="M349" s="204"/>
      <c r="N349" s="204"/>
      <c r="O349" s="204"/>
      <c r="P349" s="205">
        <v>1123.99999424</v>
      </c>
      <c r="Q349" s="206">
        <v>4</v>
      </c>
      <c r="R349" s="208">
        <v>5</v>
      </c>
      <c r="S349" s="172">
        <v>21.756</v>
      </c>
      <c r="T349" s="208"/>
      <c r="U349" s="208"/>
      <c r="V349" s="209">
        <v>108.78</v>
      </c>
      <c r="W349" s="174">
        <v>300</v>
      </c>
      <c r="X349" s="224">
        <v>297</v>
      </c>
      <c r="Y349" s="176">
        <v>1.68</v>
      </c>
      <c r="Z349" s="216"/>
      <c r="AA349" s="176"/>
      <c r="AB349" s="176"/>
      <c r="AC349" s="176"/>
      <c r="AD349" s="225">
        <v>498.96</v>
      </c>
    </row>
    <row r="350" spans="1:30" ht="18.75" x14ac:dyDescent="0.2">
      <c r="A350" s="459"/>
      <c r="B350" s="166" t="s">
        <v>17</v>
      </c>
      <c r="C350" s="192">
        <f t="shared" si="102"/>
        <v>0</v>
      </c>
      <c r="D350" s="193">
        <v>0</v>
      </c>
      <c r="E350" s="192">
        <f t="shared" si="103"/>
        <v>337</v>
      </c>
      <c r="F350" s="192">
        <v>350</v>
      </c>
      <c r="G350" s="192">
        <f t="shared" si="104"/>
        <v>5</v>
      </c>
      <c r="H350" s="192">
        <v>4</v>
      </c>
      <c r="I350" s="169">
        <v>0</v>
      </c>
      <c r="J350" s="241"/>
      <c r="K350" s="204">
        <v>0</v>
      </c>
      <c r="L350" s="204"/>
      <c r="M350" s="204"/>
      <c r="N350" s="204"/>
      <c r="O350" s="204"/>
      <c r="P350" s="205">
        <v>0</v>
      </c>
      <c r="Q350" s="206">
        <v>5</v>
      </c>
      <c r="R350" s="208">
        <v>5</v>
      </c>
      <c r="S350" s="172">
        <v>21.756</v>
      </c>
      <c r="T350" s="208"/>
      <c r="U350" s="208"/>
      <c r="V350" s="209">
        <v>108.78</v>
      </c>
      <c r="W350" s="174">
        <v>350</v>
      </c>
      <c r="X350" s="224">
        <v>337</v>
      </c>
      <c r="Y350" s="176">
        <v>1.68</v>
      </c>
      <c r="Z350" s="216"/>
      <c r="AA350" s="176"/>
      <c r="AB350" s="176"/>
      <c r="AC350" s="176"/>
      <c r="AD350" s="225">
        <v>566.16</v>
      </c>
    </row>
    <row r="351" spans="1:30" ht="18.75" x14ac:dyDescent="0.2">
      <c r="A351" s="459"/>
      <c r="B351" s="166" t="s">
        <v>18</v>
      </c>
      <c r="C351" s="192">
        <f t="shared" si="102"/>
        <v>0</v>
      </c>
      <c r="D351" s="193">
        <v>0</v>
      </c>
      <c r="E351" s="192">
        <f t="shared" si="103"/>
        <v>319</v>
      </c>
      <c r="F351" s="192">
        <v>320</v>
      </c>
      <c r="G351" s="192">
        <f t="shared" si="104"/>
        <v>4</v>
      </c>
      <c r="H351" s="192">
        <v>4</v>
      </c>
      <c r="I351" s="169">
        <v>0</v>
      </c>
      <c r="J351" s="241"/>
      <c r="K351" s="204">
        <v>0</v>
      </c>
      <c r="L351" s="204"/>
      <c r="M351" s="204"/>
      <c r="N351" s="204"/>
      <c r="O351" s="204"/>
      <c r="P351" s="205">
        <v>0</v>
      </c>
      <c r="Q351" s="206">
        <v>4</v>
      </c>
      <c r="R351" s="208">
        <v>4</v>
      </c>
      <c r="S351" s="172">
        <v>21.756</v>
      </c>
      <c r="T351" s="208"/>
      <c r="U351" s="208"/>
      <c r="V351" s="209">
        <v>87.024000000000001</v>
      </c>
      <c r="W351" s="221">
        <v>350</v>
      </c>
      <c r="X351" s="224">
        <v>319</v>
      </c>
      <c r="Y351" s="224">
        <v>1.68</v>
      </c>
      <c r="Z351" s="216"/>
      <c r="AA351" s="176"/>
      <c r="AB351" s="176"/>
      <c r="AC351" s="176"/>
      <c r="AD351" s="225">
        <v>535.91999999999996</v>
      </c>
    </row>
    <row r="352" spans="1:30" ht="18.75" x14ac:dyDescent="0.2">
      <c r="A352" s="459"/>
      <c r="B352" s="166" t="s">
        <v>19</v>
      </c>
      <c r="C352" s="192">
        <f t="shared" si="102"/>
        <v>0</v>
      </c>
      <c r="D352" s="193">
        <v>0</v>
      </c>
      <c r="E352" s="192">
        <f t="shared" si="103"/>
        <v>269.5</v>
      </c>
      <c r="F352" s="192">
        <v>320</v>
      </c>
      <c r="G352" s="192">
        <f t="shared" si="104"/>
        <v>4</v>
      </c>
      <c r="H352" s="192">
        <v>4</v>
      </c>
      <c r="I352" s="169">
        <v>0</v>
      </c>
      <c r="J352" s="241"/>
      <c r="K352" s="204">
        <v>0</v>
      </c>
      <c r="L352" s="204"/>
      <c r="M352" s="204"/>
      <c r="N352" s="204"/>
      <c r="O352" s="204"/>
      <c r="P352" s="205">
        <v>0</v>
      </c>
      <c r="Q352" s="206">
        <v>4</v>
      </c>
      <c r="R352" s="208">
        <v>4</v>
      </c>
      <c r="S352" s="172">
        <v>21.756</v>
      </c>
      <c r="T352" s="208"/>
      <c r="U352" s="208"/>
      <c r="V352" s="209">
        <v>87.024000000000001</v>
      </c>
      <c r="W352" s="221">
        <v>450</v>
      </c>
      <c r="X352" s="224">
        <v>269.5</v>
      </c>
      <c r="Y352" s="224">
        <v>1.68</v>
      </c>
      <c r="Z352" s="216"/>
      <c r="AA352" s="176"/>
      <c r="AB352" s="176"/>
      <c r="AC352" s="176"/>
      <c r="AD352" s="225">
        <v>452.76</v>
      </c>
    </row>
    <row r="353" spans="1:30" ht="18.75" x14ac:dyDescent="0.2">
      <c r="A353" s="459"/>
      <c r="B353" s="166" t="s">
        <v>20</v>
      </c>
      <c r="C353" s="192">
        <f t="shared" si="102"/>
        <v>0</v>
      </c>
      <c r="D353" s="193">
        <v>0</v>
      </c>
      <c r="E353" s="192">
        <f t="shared" si="103"/>
        <v>312</v>
      </c>
      <c r="F353" s="192">
        <v>601</v>
      </c>
      <c r="G353" s="192">
        <f t="shared" si="104"/>
        <v>5</v>
      </c>
      <c r="H353" s="192">
        <v>5</v>
      </c>
      <c r="I353" s="169">
        <v>0</v>
      </c>
      <c r="J353" s="241"/>
      <c r="K353" s="204">
        <v>0</v>
      </c>
      <c r="L353" s="204"/>
      <c r="M353" s="204"/>
      <c r="N353" s="204"/>
      <c r="O353" s="204"/>
      <c r="P353" s="205">
        <v>0</v>
      </c>
      <c r="Q353" s="206">
        <v>5</v>
      </c>
      <c r="R353" s="206">
        <v>5</v>
      </c>
      <c r="S353" s="172">
        <v>21.756</v>
      </c>
      <c r="T353" s="208"/>
      <c r="U353" s="208"/>
      <c r="V353" s="209">
        <v>108.78</v>
      </c>
      <c r="W353" s="221">
        <v>601</v>
      </c>
      <c r="X353" s="221">
        <v>312</v>
      </c>
      <c r="Y353" s="224">
        <v>1.68</v>
      </c>
      <c r="Z353" s="222"/>
      <c r="AA353" s="224"/>
      <c r="AB353" s="224"/>
      <c r="AC353" s="224"/>
      <c r="AD353" s="225">
        <v>524.16</v>
      </c>
    </row>
    <row r="354" spans="1:30" ht="18.75" x14ac:dyDescent="0.2">
      <c r="A354" s="459"/>
      <c r="B354" s="166" t="s">
        <v>21</v>
      </c>
      <c r="C354" s="192">
        <f t="shared" si="102"/>
        <v>0</v>
      </c>
      <c r="D354" s="193">
        <v>0</v>
      </c>
      <c r="E354" s="192">
        <f t="shared" si="103"/>
        <v>210</v>
      </c>
      <c r="F354" s="192">
        <v>355</v>
      </c>
      <c r="G354" s="192">
        <f t="shared" si="104"/>
        <v>5</v>
      </c>
      <c r="H354" s="192">
        <v>5</v>
      </c>
      <c r="I354" s="169">
        <v>0</v>
      </c>
      <c r="J354" s="241"/>
      <c r="K354" s="204">
        <v>0</v>
      </c>
      <c r="L354" s="204"/>
      <c r="M354" s="204"/>
      <c r="N354" s="204"/>
      <c r="O354" s="204"/>
      <c r="P354" s="205">
        <v>0</v>
      </c>
      <c r="Q354" s="206">
        <v>5</v>
      </c>
      <c r="R354" s="206">
        <v>5</v>
      </c>
      <c r="S354" s="172">
        <v>21.756</v>
      </c>
      <c r="T354" s="208"/>
      <c r="U354" s="208"/>
      <c r="V354" s="209">
        <v>108.78</v>
      </c>
      <c r="W354" s="221">
        <v>700</v>
      </c>
      <c r="X354" s="221">
        <v>210</v>
      </c>
      <c r="Y354" s="224">
        <v>1.68</v>
      </c>
      <c r="Z354" s="222"/>
      <c r="AA354" s="224"/>
      <c r="AB354" s="224"/>
      <c r="AC354" s="224"/>
      <c r="AD354" s="225">
        <v>352.8</v>
      </c>
    </row>
    <row r="355" spans="1:30" ht="18.75" x14ac:dyDescent="0.2">
      <c r="A355" s="459"/>
      <c r="B355" s="166" t="s">
        <v>22</v>
      </c>
      <c r="C355" s="192">
        <f t="shared" si="102"/>
        <v>0.20824500000000001</v>
      </c>
      <c r="D355" s="193">
        <v>2</v>
      </c>
      <c r="E355" s="192">
        <f t="shared" si="103"/>
        <v>281</v>
      </c>
      <c r="F355" s="192">
        <v>420</v>
      </c>
      <c r="G355" s="192">
        <f t="shared" si="104"/>
        <v>4</v>
      </c>
      <c r="H355" s="192">
        <v>6</v>
      </c>
      <c r="I355" s="169">
        <v>2</v>
      </c>
      <c r="J355" s="169">
        <v>0.20824500000000001</v>
      </c>
      <c r="K355" s="204">
        <v>1400.87</v>
      </c>
      <c r="L355" s="204"/>
      <c r="M355" s="204"/>
      <c r="N355" s="204"/>
      <c r="O355" s="204"/>
      <c r="P355" s="205">
        <v>291.72417315000001</v>
      </c>
      <c r="Q355" s="206">
        <v>6</v>
      </c>
      <c r="R355" s="206">
        <v>4</v>
      </c>
      <c r="S355" s="172">
        <v>21.757000000000001</v>
      </c>
      <c r="T355" s="208"/>
      <c r="U355" s="208"/>
      <c r="V355" s="209">
        <v>87.028000000000006</v>
      </c>
      <c r="W355" s="221">
        <v>350</v>
      </c>
      <c r="X355" s="221">
        <v>281</v>
      </c>
      <c r="Y355" s="224">
        <v>1.68</v>
      </c>
      <c r="Z355" s="222"/>
      <c r="AA355" s="224"/>
      <c r="AB355" s="224"/>
      <c r="AC355" s="224"/>
      <c r="AD355" s="225">
        <v>472.08</v>
      </c>
    </row>
    <row r="356" spans="1:30" ht="18.75" x14ac:dyDescent="0.2">
      <c r="A356" s="459"/>
      <c r="B356" s="178" t="s">
        <v>23</v>
      </c>
      <c r="C356" s="192">
        <f t="shared" si="102"/>
        <v>1.5618295</v>
      </c>
      <c r="D356" s="193">
        <v>3</v>
      </c>
      <c r="E356" s="192">
        <f t="shared" si="103"/>
        <v>310.5</v>
      </c>
      <c r="F356" s="192">
        <v>550</v>
      </c>
      <c r="G356" s="192">
        <f t="shared" si="104"/>
        <v>4</v>
      </c>
      <c r="H356" s="192">
        <v>6</v>
      </c>
      <c r="I356" s="169">
        <v>2.36</v>
      </c>
      <c r="J356" s="169">
        <v>1.5618295</v>
      </c>
      <c r="K356" s="204">
        <v>1400.875</v>
      </c>
      <c r="L356" s="204"/>
      <c r="M356" s="204"/>
      <c r="N356" s="204"/>
      <c r="O356" s="204"/>
      <c r="P356" s="205">
        <v>2187.9279008125</v>
      </c>
      <c r="Q356" s="206">
        <v>6</v>
      </c>
      <c r="R356" s="206">
        <v>4</v>
      </c>
      <c r="S356" s="172">
        <v>21.756</v>
      </c>
      <c r="T356" s="208"/>
      <c r="U356" s="208"/>
      <c r="V356" s="209">
        <v>87.024000000000001</v>
      </c>
      <c r="W356" s="221">
        <v>550</v>
      </c>
      <c r="X356" s="221">
        <v>310.5</v>
      </c>
      <c r="Y356" s="224">
        <v>1.68</v>
      </c>
      <c r="Z356" s="222"/>
      <c r="AA356" s="224"/>
      <c r="AB356" s="224"/>
      <c r="AC356" s="224"/>
      <c r="AD356" s="225">
        <v>0</v>
      </c>
    </row>
    <row r="357" spans="1:30" ht="19.5" thickBot="1" x14ac:dyDescent="0.25">
      <c r="A357" s="459"/>
      <c r="B357" s="178" t="s">
        <v>24</v>
      </c>
      <c r="C357" s="231">
        <f t="shared" si="102"/>
        <v>1.61389</v>
      </c>
      <c r="D357" s="193">
        <v>3</v>
      </c>
      <c r="E357" s="192">
        <f t="shared" si="103"/>
        <v>310.5</v>
      </c>
      <c r="F357" s="192">
        <v>550</v>
      </c>
      <c r="G357" s="231">
        <f t="shared" si="104"/>
        <v>4</v>
      </c>
      <c r="H357" s="192">
        <v>6</v>
      </c>
      <c r="I357" s="169">
        <v>3.17</v>
      </c>
      <c r="J357" s="169">
        <v>1.61389</v>
      </c>
      <c r="K357" s="204">
        <v>1400.88</v>
      </c>
      <c r="L357" s="204"/>
      <c r="M357" s="204"/>
      <c r="N357" s="204"/>
      <c r="O357" s="204"/>
      <c r="P357" s="205">
        <v>2260.8662232000001</v>
      </c>
      <c r="Q357" s="206">
        <v>6</v>
      </c>
      <c r="R357" s="206">
        <v>4</v>
      </c>
      <c r="S357" s="172">
        <v>21.757000000000001</v>
      </c>
      <c r="T357" s="208"/>
      <c r="U357" s="208"/>
      <c r="V357" s="209">
        <v>87.028000000000006</v>
      </c>
      <c r="W357" s="221">
        <v>550</v>
      </c>
      <c r="X357" s="221">
        <v>310.5</v>
      </c>
      <c r="Y357" s="224">
        <v>1.68</v>
      </c>
      <c r="Z357" s="222"/>
      <c r="AA357" s="224"/>
      <c r="AB357" s="224"/>
      <c r="AC357" s="224"/>
      <c r="AD357" s="225">
        <v>0</v>
      </c>
    </row>
    <row r="358" spans="1:30" ht="19.5" thickBot="1" x14ac:dyDescent="0.25">
      <c r="A358" s="460"/>
      <c r="B358" s="179" t="s">
        <v>25</v>
      </c>
      <c r="C358" s="180">
        <f t="shared" ref="C358:H358" si="105">SUM(C346:C357)</f>
        <v>8.895802999999999</v>
      </c>
      <c r="D358" s="181">
        <f>SUM(D346:D357)</f>
        <v>17.988</v>
      </c>
      <c r="E358" s="290">
        <f t="shared" si="105"/>
        <v>4045</v>
      </c>
      <c r="F358" s="180">
        <f t="shared" si="105"/>
        <v>5220</v>
      </c>
      <c r="G358" s="180">
        <f t="shared" si="105"/>
        <v>45</v>
      </c>
      <c r="H358" s="182">
        <f t="shared" si="105"/>
        <v>60</v>
      </c>
      <c r="I358" s="183">
        <f>SUM(I346:I357)</f>
        <v>15.33</v>
      </c>
      <c r="J358" s="242">
        <f>SUM(J346:J357)</f>
        <v>8.895802999999999</v>
      </c>
      <c r="K358" s="242"/>
      <c r="L358" s="242">
        <v>0</v>
      </c>
      <c r="M358" s="242">
        <v>0</v>
      </c>
      <c r="N358" s="242">
        <v>0</v>
      </c>
      <c r="O358" s="242">
        <v>0</v>
      </c>
      <c r="P358" s="243">
        <v>8349.8928884249999</v>
      </c>
      <c r="Q358" s="291">
        <f>SUM(Q346:Q357)</f>
        <v>60</v>
      </c>
      <c r="R358" s="291">
        <f>SUM(R346:R357)</f>
        <v>45</v>
      </c>
      <c r="S358" s="291"/>
      <c r="T358" s="291">
        <v>0</v>
      </c>
      <c r="U358" s="291">
        <v>0</v>
      </c>
      <c r="V358" s="292">
        <v>356.31600000000003</v>
      </c>
      <c r="W358" s="188">
        <f>SUM(W346:W357)</f>
        <v>5701</v>
      </c>
      <c r="X358" s="293">
        <f>SUM(X346:X357)</f>
        <v>4045</v>
      </c>
      <c r="Y358" s="293">
        <v>20.16</v>
      </c>
      <c r="Z358" s="293">
        <v>0</v>
      </c>
      <c r="AA358" s="294"/>
      <c r="AB358" s="294"/>
      <c r="AC358" s="294"/>
      <c r="AD358" s="295">
        <v>3360.8399999999997</v>
      </c>
    </row>
    <row r="359" spans="1:30" ht="18.75" x14ac:dyDescent="0.2">
      <c r="A359" s="459" t="s">
        <v>50</v>
      </c>
      <c r="B359" s="191" t="s">
        <v>12</v>
      </c>
      <c r="C359" s="282">
        <f>C86+C99+C112+C125+C138+C151+C164+C177+C190+C203+C216+C229+C242+C255+C268+C281+C294+C307+C320+C333</f>
        <v>182.83615649999999</v>
      </c>
      <c r="D359" s="282">
        <f>D86+D99+D112+D125+D138+D151+D164+D177+D190+D203+D216+D229+D242+D255+D268+D281+D294+D307+D320+D333</f>
        <v>204.25094699999997</v>
      </c>
      <c r="E359" s="248">
        <f>SUM(E99+E112+E125+E138+E151+E164+E177+E190+E203++E216+E229+E242+E255+E268+E281+E294+E307+E320+E333+E86)</f>
        <v>15973.949999999999</v>
      </c>
      <c r="F359" s="248">
        <f>SUM(F99+F112+F125+F138+F151+F164+F177+F190+F203++F216+F229+F242+F255+F268+F281+F294+F307+F320+F333+F86)</f>
        <v>15388.49</v>
      </c>
      <c r="G359" s="248">
        <f t="shared" ref="G359:H371" si="106">SUM(G99+G112+G125+G138+G151+G164+G177+G190+G203+G216+G229+G242+G255+G268+G281+G294+G307+G320+G333+G86)</f>
        <v>166</v>
      </c>
      <c r="H359" s="248">
        <f t="shared" si="106"/>
        <v>199</v>
      </c>
      <c r="I359" s="296">
        <v>534.53757999999993</v>
      </c>
      <c r="J359" s="297">
        <v>384.56580000000008</v>
      </c>
      <c r="K359" s="297"/>
      <c r="L359" s="297"/>
      <c r="M359" s="297"/>
      <c r="N359" s="297"/>
      <c r="O359" s="297"/>
      <c r="P359" s="298">
        <v>513112.40794827364</v>
      </c>
      <c r="Q359" s="197">
        <v>580</v>
      </c>
      <c r="R359" s="299">
        <v>336</v>
      </c>
      <c r="S359" s="299"/>
      <c r="T359" s="299">
        <v>90</v>
      </c>
      <c r="U359" s="299"/>
      <c r="V359" s="300">
        <v>4822.1320000000014</v>
      </c>
      <c r="W359" s="301">
        <v>18535.399999999998</v>
      </c>
      <c r="X359" s="302">
        <v>16429.801600000003</v>
      </c>
      <c r="Y359" s="303"/>
      <c r="Z359" s="302">
        <v>0</v>
      </c>
      <c r="AA359" s="304"/>
      <c r="AB359" s="304"/>
      <c r="AC359" s="304"/>
      <c r="AD359" s="304">
        <v>34195.941444600001</v>
      </c>
    </row>
    <row r="360" spans="1:30" ht="18.75" x14ac:dyDescent="0.2">
      <c r="A360" s="459"/>
      <c r="B360" s="166" t="s">
        <v>14</v>
      </c>
      <c r="C360" s="282">
        <f t="shared" ref="C360:C370" si="107">C87+C100+C113+C126+C139+C152+C165+C178+C191+C204+C217+C230+C243+C256+C269+C282+C295+C308+C321+C334</f>
        <v>152.72814099999999</v>
      </c>
      <c r="D360" s="282">
        <f t="shared" ref="D360:D371" si="108">D87+D100+D113+D126+D139+D152+D165+D178+D191+D204+D217+D230+D243+D256+D269+D282+D295+D308+D321+D334</f>
        <v>172.90773300000006</v>
      </c>
      <c r="E360" s="248">
        <f t="shared" ref="E360:E370" si="109">SUM(E100+E113+E126+E139+E152+E165+E178+E191+E204++E217+E230+E243+E256+E269+E282+E295+E308+E321+E334+E87)</f>
        <v>14372.8</v>
      </c>
      <c r="F360" s="248">
        <f t="shared" ref="F360:F371" si="110">SUM(F100+F113+F126+F139+F152+F165+F178+F191+F204++F217+F230+F243+F256+F269+F282+F295+F308+F321+F334+F87)</f>
        <v>14567.4</v>
      </c>
      <c r="G360" s="248">
        <f t="shared" si="106"/>
        <v>133</v>
      </c>
      <c r="H360" s="248">
        <f t="shared" si="106"/>
        <v>168</v>
      </c>
      <c r="I360" s="306">
        <v>467.65707900000007</v>
      </c>
      <c r="J360" s="307">
        <v>407.11739000000006</v>
      </c>
      <c r="K360" s="307"/>
      <c r="L360" s="307"/>
      <c r="M360" s="307"/>
      <c r="N360" s="307"/>
      <c r="O360" s="307"/>
      <c r="P360" s="308">
        <v>530398.01815684629</v>
      </c>
      <c r="Q360" s="206">
        <v>567</v>
      </c>
      <c r="R360" s="309">
        <v>356</v>
      </c>
      <c r="S360" s="309"/>
      <c r="T360" s="309">
        <v>59</v>
      </c>
      <c r="U360" s="309"/>
      <c r="V360" s="310">
        <v>4893.4600000000028</v>
      </c>
      <c r="W360" s="311">
        <v>20044.71</v>
      </c>
      <c r="X360" s="312">
        <v>18027.494999999999</v>
      </c>
      <c r="Y360" s="303"/>
      <c r="Z360" s="312">
        <v>0</v>
      </c>
      <c r="AA360" s="313"/>
      <c r="AB360" s="313"/>
      <c r="AC360" s="313"/>
      <c r="AD360" s="313">
        <v>37282.876993600003</v>
      </c>
    </row>
    <row r="361" spans="1:30" ht="18.75" x14ac:dyDescent="0.2">
      <c r="A361" s="459"/>
      <c r="B361" s="166" t="s">
        <v>15</v>
      </c>
      <c r="C361" s="282">
        <f t="shared" si="107"/>
        <v>150.17579999999998</v>
      </c>
      <c r="D361" s="282">
        <f t="shared" si="108"/>
        <v>166.58761999999996</v>
      </c>
      <c r="E361" s="248">
        <f t="shared" si="109"/>
        <v>12532</v>
      </c>
      <c r="F361" s="248">
        <f t="shared" si="110"/>
        <v>12888</v>
      </c>
      <c r="G361" s="248">
        <f t="shared" si="106"/>
        <v>191</v>
      </c>
      <c r="H361" s="248">
        <f t="shared" si="106"/>
        <v>226</v>
      </c>
      <c r="I361" s="306">
        <v>402.070291</v>
      </c>
      <c r="J361" s="307">
        <v>294.32422999999994</v>
      </c>
      <c r="K361" s="307"/>
      <c r="L361" s="307"/>
      <c r="M361" s="307"/>
      <c r="N361" s="307"/>
      <c r="O361" s="307"/>
      <c r="P361" s="308">
        <v>375805.63897386001</v>
      </c>
      <c r="Q361" s="206">
        <v>610</v>
      </c>
      <c r="R361" s="309">
        <v>356</v>
      </c>
      <c r="S361" s="309"/>
      <c r="T361" s="309">
        <v>68</v>
      </c>
      <c r="U361" s="309"/>
      <c r="V361" s="310">
        <v>4940.8720000000021</v>
      </c>
      <c r="W361" s="311">
        <v>20791.41</v>
      </c>
      <c r="X361" s="312">
        <v>14406.29</v>
      </c>
      <c r="Y361" s="303"/>
      <c r="Z361" s="312">
        <v>0</v>
      </c>
      <c r="AA361" s="313"/>
      <c r="AB361" s="313"/>
      <c r="AC361" s="313"/>
      <c r="AD361" s="313">
        <v>31100.890584900004</v>
      </c>
    </row>
    <row r="362" spans="1:30" ht="18.75" x14ac:dyDescent="0.2">
      <c r="A362" s="459"/>
      <c r="B362" s="166" t="s">
        <v>16</v>
      </c>
      <c r="C362" s="282">
        <f t="shared" si="107"/>
        <v>50.56747</v>
      </c>
      <c r="D362" s="282">
        <f t="shared" si="108"/>
        <v>65.313279999999992</v>
      </c>
      <c r="E362" s="248">
        <f t="shared" si="109"/>
        <v>9798</v>
      </c>
      <c r="F362" s="248">
        <f t="shared" si="110"/>
        <v>10134</v>
      </c>
      <c r="G362" s="248">
        <f t="shared" si="106"/>
        <v>191</v>
      </c>
      <c r="H362" s="248">
        <f t="shared" si="106"/>
        <v>209</v>
      </c>
      <c r="I362" s="306">
        <v>189.27040230000003</v>
      </c>
      <c r="J362" s="307">
        <v>79.360952000000012</v>
      </c>
      <c r="K362" s="307"/>
      <c r="L362" s="307"/>
      <c r="M362" s="307"/>
      <c r="N362" s="307"/>
      <c r="O362" s="307"/>
      <c r="P362" s="308">
        <v>105753.79133085899</v>
      </c>
      <c r="Q362" s="206">
        <v>636</v>
      </c>
      <c r="R362" s="309">
        <v>388</v>
      </c>
      <c r="S362" s="309"/>
      <c r="T362" s="309">
        <v>39</v>
      </c>
      <c r="U362" s="309"/>
      <c r="V362" s="310">
        <v>5171.3845600000022</v>
      </c>
      <c r="W362" s="311">
        <v>17914.68</v>
      </c>
      <c r="X362" s="312">
        <v>15091.679999999998</v>
      </c>
      <c r="Y362" s="303"/>
      <c r="Z362" s="312">
        <v>0</v>
      </c>
      <c r="AA362" s="313"/>
      <c r="AB362" s="313"/>
      <c r="AC362" s="313"/>
      <c r="AD362" s="313">
        <v>28999.946519999998</v>
      </c>
    </row>
    <row r="363" spans="1:30" ht="18.75" x14ac:dyDescent="0.2">
      <c r="A363" s="459"/>
      <c r="B363" s="166" t="s">
        <v>17</v>
      </c>
      <c r="C363" s="282">
        <f t="shared" si="107"/>
        <v>0</v>
      </c>
      <c r="D363" s="282">
        <f t="shared" si="108"/>
        <v>0</v>
      </c>
      <c r="E363" s="248">
        <f t="shared" si="109"/>
        <v>7593</v>
      </c>
      <c r="F363" s="248">
        <f t="shared" si="110"/>
        <v>7906</v>
      </c>
      <c r="G363" s="248">
        <f t="shared" si="106"/>
        <v>184</v>
      </c>
      <c r="H363" s="248">
        <f t="shared" si="106"/>
        <v>196</v>
      </c>
      <c r="I363" s="306">
        <v>5</v>
      </c>
      <c r="J363" s="307">
        <v>0.84580900000000003</v>
      </c>
      <c r="K363" s="307"/>
      <c r="L363" s="307"/>
      <c r="M363" s="307"/>
      <c r="N363" s="307"/>
      <c r="O363" s="307"/>
      <c r="P363" s="308">
        <v>1450.21058386</v>
      </c>
      <c r="Q363" s="206">
        <v>647</v>
      </c>
      <c r="R363" s="309">
        <v>384</v>
      </c>
      <c r="S363" s="309"/>
      <c r="T363" s="309">
        <v>55</v>
      </c>
      <c r="U363" s="309"/>
      <c r="V363" s="310">
        <v>5186.5544000000018</v>
      </c>
      <c r="W363" s="311">
        <v>15072.33</v>
      </c>
      <c r="X363" s="312">
        <v>12491.84</v>
      </c>
      <c r="Y363" s="303"/>
      <c r="Z363" s="312">
        <v>0</v>
      </c>
      <c r="AA363" s="313"/>
      <c r="AB363" s="313"/>
      <c r="AC363" s="313"/>
      <c r="AD363" s="313">
        <v>26808.586012999993</v>
      </c>
    </row>
    <row r="364" spans="1:30" ht="18.75" x14ac:dyDescent="0.2">
      <c r="A364" s="459"/>
      <c r="B364" s="166" t="s">
        <v>18</v>
      </c>
      <c r="C364" s="282">
        <f t="shared" si="107"/>
        <v>0</v>
      </c>
      <c r="D364" s="282">
        <f t="shared" si="108"/>
        <v>0</v>
      </c>
      <c r="E364" s="248">
        <f t="shared" si="109"/>
        <v>7004</v>
      </c>
      <c r="F364" s="248">
        <f t="shared" si="110"/>
        <v>7305</v>
      </c>
      <c r="G364" s="248">
        <f t="shared" si="106"/>
        <v>198</v>
      </c>
      <c r="H364" s="248">
        <f t="shared" si="106"/>
        <v>218</v>
      </c>
      <c r="I364" s="306">
        <v>0</v>
      </c>
      <c r="J364" s="307">
        <v>0</v>
      </c>
      <c r="K364" s="307"/>
      <c r="L364" s="307"/>
      <c r="M364" s="307"/>
      <c r="N364" s="307"/>
      <c r="O364" s="307"/>
      <c r="P364" s="308">
        <v>280</v>
      </c>
      <c r="Q364" s="206">
        <v>642</v>
      </c>
      <c r="R364" s="309">
        <v>364</v>
      </c>
      <c r="S364" s="309"/>
      <c r="T364" s="309">
        <v>76</v>
      </c>
      <c r="U364" s="309"/>
      <c r="V364" s="310">
        <v>5655.1876293000005</v>
      </c>
      <c r="W364" s="311">
        <v>16418.46</v>
      </c>
      <c r="X364" s="312">
        <v>10603</v>
      </c>
      <c r="Y364" s="303"/>
      <c r="Z364" s="312">
        <v>0</v>
      </c>
      <c r="AA364" s="313"/>
      <c r="AB364" s="313"/>
      <c r="AC364" s="313"/>
      <c r="AD364" s="313">
        <v>21772.063672000004</v>
      </c>
    </row>
    <row r="365" spans="1:30" ht="18.75" x14ac:dyDescent="0.2">
      <c r="A365" s="459"/>
      <c r="B365" s="166" t="s">
        <v>19</v>
      </c>
      <c r="C365" s="282">
        <f t="shared" si="107"/>
        <v>0</v>
      </c>
      <c r="D365" s="282">
        <f t="shared" si="108"/>
        <v>0.7</v>
      </c>
      <c r="E365" s="248">
        <f t="shared" si="109"/>
        <v>6402.5</v>
      </c>
      <c r="F365" s="248">
        <f t="shared" si="110"/>
        <v>6753</v>
      </c>
      <c r="G365" s="248">
        <f t="shared" si="106"/>
        <v>129</v>
      </c>
      <c r="H365" s="248">
        <f t="shared" si="106"/>
        <v>144</v>
      </c>
      <c r="I365" s="306">
        <v>2.6</v>
      </c>
      <c r="J365" s="307">
        <v>0</v>
      </c>
      <c r="K365" s="307"/>
      <c r="L365" s="307"/>
      <c r="M365" s="307"/>
      <c r="N365" s="307"/>
      <c r="O365" s="307"/>
      <c r="P365" s="308">
        <v>280</v>
      </c>
      <c r="Q365" s="314">
        <v>533</v>
      </c>
      <c r="R365" s="315">
        <v>319</v>
      </c>
      <c r="S365" s="315"/>
      <c r="T365" s="315">
        <v>59</v>
      </c>
      <c r="U365" s="315"/>
      <c r="V365" s="316">
        <v>5044.4297000000006</v>
      </c>
      <c r="W365" s="317">
        <v>12177.87</v>
      </c>
      <c r="X365" s="312">
        <v>6945</v>
      </c>
      <c r="Y365" s="303"/>
      <c r="Z365" s="312">
        <v>0</v>
      </c>
      <c r="AA365" s="313"/>
      <c r="AB365" s="313"/>
      <c r="AC365" s="313"/>
      <c r="AD365" s="313">
        <v>14687.500579040001</v>
      </c>
    </row>
    <row r="366" spans="1:30" ht="18.75" x14ac:dyDescent="0.2">
      <c r="A366" s="459"/>
      <c r="B366" s="166" t="s">
        <v>20</v>
      </c>
      <c r="C366" s="282">
        <f t="shared" si="107"/>
        <v>0.47720000000000001</v>
      </c>
      <c r="D366" s="282">
        <f t="shared" si="108"/>
        <v>0.6</v>
      </c>
      <c r="E366" s="248">
        <f t="shared" si="109"/>
        <v>4885</v>
      </c>
      <c r="F366" s="248">
        <f t="shared" si="110"/>
        <v>5713</v>
      </c>
      <c r="G366" s="248">
        <f t="shared" si="106"/>
        <v>112</v>
      </c>
      <c r="H366" s="248">
        <f t="shared" si="106"/>
        <v>140</v>
      </c>
      <c r="I366" s="306">
        <v>2.6</v>
      </c>
      <c r="J366" s="307">
        <v>0</v>
      </c>
      <c r="K366" s="307"/>
      <c r="L366" s="307"/>
      <c r="M366" s="307"/>
      <c r="N366" s="307"/>
      <c r="O366" s="307"/>
      <c r="P366" s="308">
        <v>280</v>
      </c>
      <c r="Q366" s="314">
        <v>509</v>
      </c>
      <c r="R366" s="315">
        <v>297</v>
      </c>
      <c r="S366" s="315"/>
      <c r="T366" s="315">
        <v>136</v>
      </c>
      <c r="U366" s="315"/>
      <c r="V366" s="316">
        <v>5217.2174000000005</v>
      </c>
      <c r="W366" s="317">
        <v>11760.15</v>
      </c>
      <c r="X366" s="312">
        <v>6275</v>
      </c>
      <c r="Y366" s="303"/>
      <c r="Z366" s="312">
        <v>0</v>
      </c>
      <c r="AA366" s="313"/>
      <c r="AB366" s="313"/>
      <c r="AC366" s="313"/>
      <c r="AD366" s="313">
        <v>13020.810899999997</v>
      </c>
    </row>
    <row r="367" spans="1:30" ht="18.75" x14ac:dyDescent="0.2">
      <c r="A367" s="459"/>
      <c r="B367" s="166" t="s">
        <v>21</v>
      </c>
      <c r="C367" s="282">
        <f t="shared" si="107"/>
        <v>0</v>
      </c>
      <c r="D367" s="282">
        <f t="shared" si="108"/>
        <v>0</v>
      </c>
      <c r="E367" s="248">
        <f t="shared" si="109"/>
        <v>5037</v>
      </c>
      <c r="F367" s="248">
        <f t="shared" si="110"/>
        <v>6148</v>
      </c>
      <c r="G367" s="248">
        <f t="shared" si="106"/>
        <v>128.84</v>
      </c>
      <c r="H367" s="248">
        <f t="shared" si="106"/>
        <v>146</v>
      </c>
      <c r="I367" s="306">
        <v>0</v>
      </c>
      <c r="J367" s="307">
        <v>0</v>
      </c>
      <c r="K367" s="307"/>
      <c r="L367" s="307"/>
      <c r="M367" s="307"/>
      <c r="N367" s="307"/>
      <c r="O367" s="307"/>
      <c r="P367" s="308">
        <v>280</v>
      </c>
      <c r="Q367" s="314">
        <v>553</v>
      </c>
      <c r="R367" s="315">
        <v>0</v>
      </c>
      <c r="S367" s="315"/>
      <c r="T367" s="315">
        <v>0</v>
      </c>
      <c r="U367" s="315"/>
      <c r="V367" s="316">
        <v>0</v>
      </c>
      <c r="W367" s="317">
        <v>12089.695</v>
      </c>
      <c r="X367" s="312">
        <v>0</v>
      </c>
      <c r="Y367" s="303"/>
      <c r="Z367" s="312">
        <v>0</v>
      </c>
      <c r="AA367" s="313"/>
      <c r="AB367" s="313"/>
      <c r="AC367" s="313"/>
      <c r="AD367" s="313">
        <v>0</v>
      </c>
    </row>
    <row r="368" spans="1:30" ht="18.75" x14ac:dyDescent="0.2">
      <c r="A368" s="459"/>
      <c r="B368" s="166" t="s">
        <v>22</v>
      </c>
      <c r="C368" s="282">
        <f t="shared" si="107"/>
        <v>32.948057999999989</v>
      </c>
      <c r="D368" s="282">
        <f t="shared" si="108"/>
        <v>123.78626734181999</v>
      </c>
      <c r="E368" s="248">
        <f t="shared" si="109"/>
        <v>6876.6</v>
      </c>
      <c r="F368" s="248">
        <f t="shared" si="110"/>
        <v>11092</v>
      </c>
      <c r="G368" s="248">
        <f t="shared" si="106"/>
        <v>157.89999999999998</v>
      </c>
      <c r="H368" s="248">
        <f t="shared" si="106"/>
        <v>198</v>
      </c>
      <c r="I368" s="306">
        <v>126.52846700000001</v>
      </c>
      <c r="J368" s="307">
        <v>0</v>
      </c>
      <c r="K368" s="307"/>
      <c r="L368" s="307"/>
      <c r="M368" s="307"/>
      <c r="N368" s="307"/>
      <c r="O368" s="307"/>
      <c r="P368" s="308">
        <v>280</v>
      </c>
      <c r="Q368" s="314">
        <v>464</v>
      </c>
      <c r="R368" s="315">
        <v>0</v>
      </c>
      <c r="S368" s="315"/>
      <c r="T368" s="315">
        <v>0</v>
      </c>
      <c r="U368" s="315"/>
      <c r="V368" s="316">
        <v>0</v>
      </c>
      <c r="W368" s="317">
        <v>18164.599999999999</v>
      </c>
      <c r="X368" s="312">
        <v>0</v>
      </c>
      <c r="Y368" s="303"/>
      <c r="Z368" s="312">
        <v>0</v>
      </c>
      <c r="AA368" s="313"/>
      <c r="AB368" s="313"/>
      <c r="AC368" s="313"/>
      <c r="AD368" s="313">
        <v>0</v>
      </c>
    </row>
    <row r="369" spans="1:30" ht="18.75" x14ac:dyDescent="0.2">
      <c r="A369" s="459"/>
      <c r="B369" s="178" t="s">
        <v>23</v>
      </c>
      <c r="C369" s="282">
        <f t="shared" si="107"/>
        <v>103.14465350000002</v>
      </c>
      <c r="D369" s="282">
        <f t="shared" si="108"/>
        <v>217.54438614727999</v>
      </c>
      <c r="E369" s="248">
        <f t="shared" si="109"/>
        <v>10318.799999999999</v>
      </c>
      <c r="F369" s="248">
        <f t="shared" si="110"/>
        <v>14003</v>
      </c>
      <c r="G369" s="248">
        <f t="shared" si="106"/>
        <v>148.56</v>
      </c>
      <c r="H369" s="248">
        <f t="shared" si="106"/>
        <v>208</v>
      </c>
      <c r="I369" s="306">
        <v>350.12965599999995</v>
      </c>
      <c r="J369" s="308">
        <v>0</v>
      </c>
      <c r="K369" s="308"/>
      <c r="L369" s="308"/>
      <c r="M369" s="308"/>
      <c r="N369" s="308"/>
      <c r="O369" s="308"/>
      <c r="P369" s="308">
        <v>280</v>
      </c>
      <c r="Q369" s="314">
        <v>603</v>
      </c>
      <c r="R369" s="315">
        <v>0</v>
      </c>
      <c r="S369" s="315"/>
      <c r="T369" s="315">
        <v>0</v>
      </c>
      <c r="U369" s="315"/>
      <c r="V369" s="316">
        <v>0</v>
      </c>
      <c r="W369" s="317">
        <v>22417.93</v>
      </c>
      <c r="X369" s="312">
        <v>0</v>
      </c>
      <c r="Y369" s="303"/>
      <c r="Z369" s="312">
        <v>0</v>
      </c>
      <c r="AA369" s="313"/>
      <c r="AB369" s="313"/>
      <c r="AC369" s="313"/>
      <c r="AD369" s="313">
        <v>0</v>
      </c>
    </row>
    <row r="370" spans="1:30" ht="19.5" thickBot="1" x14ac:dyDescent="0.25">
      <c r="A370" s="459"/>
      <c r="B370" s="178" t="s">
        <v>24</v>
      </c>
      <c r="C370" s="282">
        <f t="shared" si="107"/>
        <v>156.70047299999999</v>
      </c>
      <c r="D370" s="284">
        <f t="shared" si="108"/>
        <v>260.15973202704504</v>
      </c>
      <c r="E370" s="270">
        <f t="shared" si="109"/>
        <v>13170.5</v>
      </c>
      <c r="F370" s="270">
        <f t="shared" si="110"/>
        <v>17010</v>
      </c>
      <c r="G370" s="270">
        <f t="shared" si="106"/>
        <v>178.77999999999997</v>
      </c>
      <c r="H370" s="270">
        <f t="shared" si="106"/>
        <v>220</v>
      </c>
      <c r="I370" s="306">
        <v>499.51507300000009</v>
      </c>
      <c r="J370" s="308">
        <v>0</v>
      </c>
      <c r="K370" s="308"/>
      <c r="L370" s="308"/>
      <c r="M370" s="308"/>
      <c r="N370" s="308"/>
      <c r="O370" s="308"/>
      <c r="P370" s="308">
        <v>280</v>
      </c>
      <c r="Q370" s="314">
        <v>660</v>
      </c>
      <c r="R370" s="315">
        <v>0</v>
      </c>
      <c r="S370" s="315"/>
      <c r="T370" s="315">
        <v>0</v>
      </c>
      <c r="U370" s="315"/>
      <c r="V370" s="316">
        <v>0</v>
      </c>
      <c r="W370" s="317">
        <v>25324.555</v>
      </c>
      <c r="X370" s="312">
        <v>0</v>
      </c>
      <c r="Y370" s="303"/>
      <c r="Z370" s="312">
        <v>0</v>
      </c>
      <c r="AA370" s="318"/>
      <c r="AB370" s="318"/>
      <c r="AC370" s="318"/>
      <c r="AD370" s="313">
        <v>0</v>
      </c>
    </row>
    <row r="371" spans="1:30" ht="19.5" thickBot="1" x14ac:dyDescent="0.25">
      <c r="A371" s="460"/>
      <c r="B371" s="179"/>
      <c r="C371" s="319">
        <f>C359+C360+C361+C362+C363+C366+C368+C369+C370</f>
        <v>829.57795199999987</v>
      </c>
      <c r="D371" s="454">
        <f t="shared" si="108"/>
        <v>1211.8499655161452</v>
      </c>
      <c r="E371" s="456">
        <f>SUM(E111+E124+E137+E150+E163+E176+E189+E202+E215++E228+E241+E254+E267+E280+E293+E306+E319+E332+E345+E98)</f>
        <v>113964.15</v>
      </c>
      <c r="F371" s="455">
        <f t="shared" si="110"/>
        <v>128907.89</v>
      </c>
      <c r="G371" s="258">
        <f t="shared" si="106"/>
        <v>1918.08</v>
      </c>
      <c r="H371" s="399">
        <f t="shared" si="106"/>
        <v>2272</v>
      </c>
      <c r="I371" s="320">
        <v>2579.9085482999999</v>
      </c>
      <c r="J371" s="321">
        <v>1166.2141809999996</v>
      </c>
      <c r="K371" s="321"/>
      <c r="L371" s="321"/>
      <c r="M371" s="321"/>
      <c r="N371" s="321"/>
      <c r="O371" s="321"/>
      <c r="P371" s="321">
        <v>1522173.2121096987</v>
      </c>
      <c r="Q371" s="186">
        <v>7004</v>
      </c>
      <c r="R371" s="322">
        <v>2800</v>
      </c>
      <c r="S371" s="322"/>
      <c r="T371" s="322">
        <v>582</v>
      </c>
      <c r="U371" s="322"/>
      <c r="V371" s="187">
        <v>40931.237689299989</v>
      </c>
      <c r="W371" s="190">
        <v>210711.79</v>
      </c>
      <c r="X371" s="323">
        <v>97752.706600000005</v>
      </c>
      <c r="Y371" s="303"/>
      <c r="Z371" s="323">
        <v>0</v>
      </c>
      <c r="AA371" s="324"/>
      <c r="AB371" s="324"/>
      <c r="AC371" s="324"/>
      <c r="AD371" s="324">
        <v>207868.61670713997</v>
      </c>
    </row>
    <row r="372" spans="1:30" ht="18.75" x14ac:dyDescent="0.2">
      <c r="A372" s="459" t="s">
        <v>133</v>
      </c>
      <c r="B372" s="191" t="s">
        <v>12</v>
      </c>
      <c r="C372" s="305">
        <f t="shared" ref="C372:C383" si="111">C112+C125+C138+C151+C164+C177+C190+C216+C229+C242+C255+C268+C281+C294+C307+C320</f>
        <v>124.250947</v>
      </c>
      <c r="D372" s="305">
        <f t="shared" ref="D372:F383" si="112">D112+D125+D138+D151+D164+D177+D190+D203+D216+D229+D242+D255+D268+D281+D294+D307+D320</f>
        <v>124.250947</v>
      </c>
      <c r="E372" s="248">
        <f t="shared" si="112"/>
        <v>7567.9499999999989</v>
      </c>
      <c r="F372" s="305">
        <f t="shared" si="112"/>
        <v>7670.49</v>
      </c>
      <c r="G372" s="305">
        <f t="shared" ref="G372:G383" si="113">SUM(G112+G125+G138+G151+G164+G177+G190+G203+G216+G229+G242+G255+G268+G281+G294+G307+G320)</f>
        <v>80</v>
      </c>
      <c r="H372" s="305">
        <f t="shared" ref="H372:H383" si="114">H112+H125+H138+H151+H164+H177+H190+H203+H216+H229+H242+H255+H268+H281+H294+H307+H320</f>
        <v>95</v>
      </c>
      <c r="I372" s="325">
        <f>I112+I125+I138++I151+I164++I177+I190+I203+I216++I229+I242+I255+I268+I281+I294+I307+I320</f>
        <v>174.27886283955002</v>
      </c>
      <c r="J372" s="325">
        <f>J112+J125+J138+J151+J164++J177+J190+J203+J216++J229+J242+J255+J268+J281+J294+J307+J320</f>
        <v>124.250947</v>
      </c>
      <c r="K372" s="326">
        <f>P372/J372</f>
        <v>1638.6429430394412</v>
      </c>
      <c r="L372" s="326"/>
      <c r="M372" s="327"/>
      <c r="N372" s="326"/>
      <c r="O372" s="326"/>
      <c r="P372" s="325">
        <f>P112+P125+P138+P151+P164++P177+P190+P203+P216++P229+P242+P255+P268+P281+P294+P307+P320</f>
        <v>203602.93746751762</v>
      </c>
      <c r="Q372" s="328">
        <f>Q112+Q125+Q138+Q151+Q164++Q177+Q190+Q203+Q216++Q229+Q242+Q255+Q268+Q281+Q294+Q307+Q320</f>
        <v>78</v>
      </c>
      <c r="R372" s="328">
        <f>R112+R125+R138+R151+R164++R177+R190+R203+R216++R229+R242+R255+R268+R281+R294+R307+R320</f>
        <v>80</v>
      </c>
      <c r="S372" s="329">
        <f t="shared" ref="S372:S422" si="115">V372/R372</f>
        <v>19.465099125000002</v>
      </c>
      <c r="T372" s="330"/>
      <c r="U372" s="330"/>
      <c r="V372" s="328">
        <f>V112+V125+V138+V151+V164++V177+V190+V203+V216++V229+V242+V255+V268+V281+V294+V307+V320</f>
        <v>1557.20793</v>
      </c>
      <c r="W372" s="331">
        <f>W112+W125+W138+W151+W164++W177+W190+W203+W216++W229+W242+W255+W268+W281+W294+W307+W320</f>
        <v>9361</v>
      </c>
      <c r="X372" s="331">
        <f>X112+X125+X138+X151+X164++X177+X190+X203+X216++X229+X242+X255+X268+X281+X294+X307+X320</f>
        <v>7567.9499999999989</v>
      </c>
      <c r="Y372" s="303">
        <f t="shared" ref="Y372:Y410" si="116">AD372/X372</f>
        <v>2.3605331129037586</v>
      </c>
      <c r="Z372" s="332"/>
      <c r="AA372" s="303"/>
      <c r="AB372" s="303"/>
      <c r="AC372" s="303"/>
      <c r="AD372" s="331">
        <f>AD112+AD125+AD138+AD151+AD164++AD177+AD190+AD203+AD216++AD229+AD242+AD255+AD268+AD281+AD294+AD307+AD320</f>
        <v>17864.396571799996</v>
      </c>
    </row>
    <row r="373" spans="1:30" ht="18.75" x14ac:dyDescent="0.2">
      <c r="A373" s="459"/>
      <c r="B373" s="166" t="s">
        <v>14</v>
      </c>
      <c r="C373" s="305">
        <f t="shared" si="111"/>
        <v>101.11773299999999</v>
      </c>
      <c r="D373" s="305">
        <f t="shared" si="112"/>
        <v>101.11773299999999</v>
      </c>
      <c r="E373" s="248">
        <f t="shared" si="112"/>
        <v>7546.2999999999993</v>
      </c>
      <c r="F373" s="305">
        <f t="shared" si="112"/>
        <v>7586.4</v>
      </c>
      <c r="G373" s="305">
        <f t="shared" si="113"/>
        <v>71</v>
      </c>
      <c r="H373" s="305">
        <f t="shared" si="114"/>
        <v>94</v>
      </c>
      <c r="I373" s="325">
        <f t="shared" ref="I373:I385" si="117">I113+I126+I139++I152+I165++I178+I191+I204+I217++I230+I243+I256+I269+I282+I295+I308+I321</f>
        <v>148.82133325174999</v>
      </c>
      <c r="J373" s="325">
        <f t="shared" ref="J373:J384" si="118">J113+J126+J139+J152+J165++J178+J191+J204+J217++J230+J243+J256+J269+J282+J295+J308+J321</f>
        <v>101.11773299999999</v>
      </c>
      <c r="K373" s="326">
        <f t="shared" ref="K373:K388" si="119">P373/J373</f>
        <v>1618.6282178540339</v>
      </c>
      <c r="L373" s="333"/>
      <c r="M373" s="327"/>
      <c r="N373" s="333"/>
      <c r="O373" s="333"/>
      <c r="P373" s="325">
        <f t="shared" ref="P373:R384" si="120">P113+P126+P139+P152+P165++P178+P191+P204+P217++P230+P243+P256+P269+P282+P295+P308+P321</f>
        <v>163672.01595923002</v>
      </c>
      <c r="Q373" s="328">
        <f t="shared" si="120"/>
        <v>64</v>
      </c>
      <c r="R373" s="328">
        <f t="shared" si="120"/>
        <v>71</v>
      </c>
      <c r="S373" s="329">
        <f t="shared" si="115"/>
        <v>20.426561183098592</v>
      </c>
      <c r="T373" s="334"/>
      <c r="U373" s="334"/>
      <c r="V373" s="328">
        <f t="shared" ref="V373:X384" si="121">V113+V126+V139+V152+V165++V178+V191+V204+V217++V230+V243+V256+V269+V282+V295+V308+V321</f>
        <v>1450.285844</v>
      </c>
      <c r="W373" s="331">
        <f t="shared" si="121"/>
        <v>8926</v>
      </c>
      <c r="X373" s="331">
        <f t="shared" si="121"/>
        <v>7546.2999999999993</v>
      </c>
      <c r="Y373" s="303">
        <f t="shared" si="116"/>
        <v>2.3786617602268665</v>
      </c>
      <c r="Z373" s="335"/>
      <c r="AA373" s="336"/>
      <c r="AB373" s="336"/>
      <c r="AC373" s="336"/>
      <c r="AD373" s="331">
        <f t="shared" ref="AD373:AD383" si="122">AD113+AD126+AD139+AD152+AD165++AD178+AD191+AD204+AD217++AD230+AD243+AD256+AD269+AD282+AD295+AD308+AD321</f>
        <v>17950.095241200001</v>
      </c>
    </row>
    <row r="374" spans="1:30" ht="18.75" x14ac:dyDescent="0.2">
      <c r="A374" s="459"/>
      <c r="B374" s="166" t="s">
        <v>15</v>
      </c>
      <c r="C374" s="305">
        <f t="shared" si="111"/>
        <v>96.787620000000004</v>
      </c>
      <c r="D374" s="305">
        <f t="shared" si="112"/>
        <v>96.787620000000004</v>
      </c>
      <c r="E374" s="248">
        <f t="shared" si="112"/>
        <v>5751</v>
      </c>
      <c r="F374" s="305">
        <f t="shared" si="112"/>
        <v>6005</v>
      </c>
      <c r="G374" s="305">
        <f t="shared" si="113"/>
        <v>62</v>
      </c>
      <c r="H374" s="305">
        <f t="shared" si="114"/>
        <v>92</v>
      </c>
      <c r="I374" s="325">
        <f t="shared" si="117"/>
        <v>155.01742915700001</v>
      </c>
      <c r="J374" s="325">
        <f t="shared" si="118"/>
        <v>96.787620000000004</v>
      </c>
      <c r="K374" s="326">
        <f t="shared" si="119"/>
        <v>1612.3241360666789</v>
      </c>
      <c r="L374" s="333"/>
      <c r="M374" s="327"/>
      <c r="N374" s="333"/>
      <c r="O374" s="333"/>
      <c r="P374" s="325">
        <f t="shared" si="120"/>
        <v>156053.01579845001</v>
      </c>
      <c r="Q374" s="328">
        <f t="shared" si="120"/>
        <v>67</v>
      </c>
      <c r="R374" s="328">
        <f t="shared" si="120"/>
        <v>62</v>
      </c>
      <c r="S374" s="329">
        <f t="shared" si="115"/>
        <v>21.578064516129029</v>
      </c>
      <c r="T374" s="334"/>
      <c r="U374" s="334"/>
      <c r="V374" s="328">
        <f t="shared" si="121"/>
        <v>1337.8399999999997</v>
      </c>
      <c r="W374" s="331">
        <f t="shared" si="121"/>
        <v>6864</v>
      </c>
      <c r="X374" s="331">
        <f t="shared" si="121"/>
        <v>5751</v>
      </c>
      <c r="Y374" s="303">
        <f t="shared" si="116"/>
        <v>2.3854786993566339</v>
      </c>
      <c r="Z374" s="335"/>
      <c r="AA374" s="336"/>
      <c r="AB374" s="336"/>
      <c r="AC374" s="336"/>
      <c r="AD374" s="331">
        <f t="shared" si="122"/>
        <v>13718.888000000003</v>
      </c>
    </row>
    <row r="375" spans="1:30" ht="18.75" x14ac:dyDescent="0.2">
      <c r="A375" s="459"/>
      <c r="B375" s="166" t="s">
        <v>16</v>
      </c>
      <c r="C375" s="305">
        <f>C115+C128+C141+C154+C167+C180+C193+C219+C232+C245+C258+C271+C284+C297+C310+C323</f>
        <v>21.39678</v>
      </c>
      <c r="D375" s="305">
        <f t="shared" si="112"/>
        <v>26.813279999999999</v>
      </c>
      <c r="E375" s="248">
        <f t="shared" si="112"/>
        <v>4815</v>
      </c>
      <c r="F375" s="305">
        <f t="shared" si="112"/>
        <v>5098</v>
      </c>
      <c r="G375" s="305">
        <f t="shared" si="113"/>
        <v>59</v>
      </c>
      <c r="H375" s="305">
        <f t="shared" si="114"/>
        <v>69</v>
      </c>
      <c r="I375" s="325">
        <f t="shared" si="117"/>
        <v>19.597965979750001</v>
      </c>
      <c r="J375" s="325">
        <f t="shared" si="118"/>
        <v>21.39678</v>
      </c>
      <c r="K375" s="326">
        <f t="shared" si="119"/>
        <v>1579.5385924798031</v>
      </c>
      <c r="L375" s="333"/>
      <c r="M375" s="327"/>
      <c r="N375" s="333"/>
      <c r="O375" s="333"/>
      <c r="P375" s="325">
        <f t="shared" si="120"/>
        <v>33797.0397648</v>
      </c>
      <c r="Q375" s="328">
        <f t="shared" si="120"/>
        <v>68</v>
      </c>
      <c r="R375" s="328">
        <f t="shared" si="120"/>
        <v>59</v>
      </c>
      <c r="S375" s="329">
        <f t="shared" si="115"/>
        <v>21.52227118644068</v>
      </c>
      <c r="T375" s="334"/>
      <c r="U375" s="334"/>
      <c r="V375" s="328">
        <f t="shared" si="121"/>
        <v>1269.8140000000001</v>
      </c>
      <c r="W375" s="331">
        <f t="shared" si="121"/>
        <v>6036</v>
      </c>
      <c r="X375" s="331">
        <f t="shared" si="121"/>
        <v>4815</v>
      </c>
      <c r="Y375" s="303">
        <f t="shared" si="116"/>
        <v>2.3672341283489104</v>
      </c>
      <c r="Z375" s="335"/>
      <c r="AA375" s="336"/>
      <c r="AB375" s="336"/>
      <c r="AC375" s="336"/>
      <c r="AD375" s="331">
        <f t="shared" si="122"/>
        <v>11398.232328000004</v>
      </c>
    </row>
    <row r="376" spans="1:30" ht="18.75" x14ac:dyDescent="0.2">
      <c r="A376" s="459"/>
      <c r="B376" s="166" t="s">
        <v>17</v>
      </c>
      <c r="C376" s="305">
        <f t="shared" si="111"/>
        <v>0</v>
      </c>
      <c r="D376" s="305">
        <f t="shared" si="112"/>
        <v>0</v>
      </c>
      <c r="E376" s="248">
        <f t="shared" si="112"/>
        <v>4143</v>
      </c>
      <c r="F376" s="305">
        <f t="shared" si="112"/>
        <v>4443</v>
      </c>
      <c r="G376" s="305">
        <f t="shared" si="113"/>
        <v>62</v>
      </c>
      <c r="H376" s="305">
        <f t="shared" si="114"/>
        <v>72</v>
      </c>
      <c r="I376" s="325">
        <f t="shared" si="117"/>
        <v>0</v>
      </c>
      <c r="J376" s="325">
        <f t="shared" si="118"/>
        <v>0</v>
      </c>
      <c r="K376" s="326" t="e">
        <f t="shared" si="119"/>
        <v>#DIV/0!</v>
      </c>
      <c r="L376" s="333"/>
      <c r="M376" s="327"/>
      <c r="N376" s="333"/>
      <c r="O376" s="333"/>
      <c r="P376" s="325">
        <f t="shared" si="120"/>
        <v>0</v>
      </c>
      <c r="Q376" s="328">
        <f t="shared" si="120"/>
        <v>65</v>
      </c>
      <c r="R376" s="328">
        <f t="shared" si="120"/>
        <v>62</v>
      </c>
      <c r="S376" s="329">
        <f t="shared" si="115"/>
        <v>21.600459677419355</v>
      </c>
      <c r="T376" s="334"/>
      <c r="U376" s="334"/>
      <c r="V376" s="328">
        <f t="shared" si="121"/>
        <v>1339.2284999999999</v>
      </c>
      <c r="W376" s="331">
        <f t="shared" si="121"/>
        <v>4998</v>
      </c>
      <c r="X376" s="331">
        <f t="shared" si="121"/>
        <v>4143</v>
      </c>
      <c r="Y376" s="303">
        <f t="shared" si="116"/>
        <v>2.365443334902245</v>
      </c>
      <c r="Z376" s="335"/>
      <c r="AA376" s="336"/>
      <c r="AB376" s="336"/>
      <c r="AC376" s="336"/>
      <c r="AD376" s="331">
        <f t="shared" si="122"/>
        <v>9800.031736500001</v>
      </c>
    </row>
    <row r="377" spans="1:30" ht="18.75" x14ac:dyDescent="0.2">
      <c r="A377" s="459"/>
      <c r="B377" s="166" t="s">
        <v>18</v>
      </c>
      <c r="C377" s="305">
        <f t="shared" si="111"/>
        <v>0</v>
      </c>
      <c r="D377" s="305">
        <f t="shared" si="112"/>
        <v>0</v>
      </c>
      <c r="E377" s="248">
        <f t="shared" si="112"/>
        <v>4379</v>
      </c>
      <c r="F377" s="305">
        <f t="shared" si="112"/>
        <v>4679</v>
      </c>
      <c r="G377" s="305">
        <f t="shared" si="113"/>
        <v>58</v>
      </c>
      <c r="H377" s="305">
        <f t="shared" si="114"/>
        <v>73</v>
      </c>
      <c r="I377" s="325">
        <f t="shared" si="117"/>
        <v>0</v>
      </c>
      <c r="J377" s="325">
        <f t="shared" si="118"/>
        <v>0</v>
      </c>
      <c r="K377" s="326" t="e">
        <f t="shared" si="119"/>
        <v>#DIV/0!</v>
      </c>
      <c r="L377" s="333"/>
      <c r="M377" s="327"/>
      <c r="N377" s="333"/>
      <c r="O377" s="333"/>
      <c r="P377" s="325">
        <f t="shared" si="120"/>
        <v>0</v>
      </c>
      <c r="Q377" s="328">
        <f t="shared" si="120"/>
        <v>69</v>
      </c>
      <c r="R377" s="328">
        <f t="shared" si="120"/>
        <v>58</v>
      </c>
      <c r="S377" s="329">
        <f t="shared" si="115"/>
        <v>21.565922413793107</v>
      </c>
      <c r="T377" s="334"/>
      <c r="U377" s="334"/>
      <c r="V377" s="328">
        <f t="shared" si="121"/>
        <v>1250.8235000000002</v>
      </c>
      <c r="W377" s="331">
        <f t="shared" si="121"/>
        <v>5491</v>
      </c>
      <c r="X377" s="331">
        <f t="shared" si="121"/>
        <v>4379</v>
      </c>
      <c r="Y377" s="303">
        <f t="shared" si="116"/>
        <v>2.3985480805663393</v>
      </c>
      <c r="Z377" s="335"/>
      <c r="AA377" s="336"/>
      <c r="AB377" s="336"/>
      <c r="AC377" s="336"/>
      <c r="AD377" s="331">
        <f t="shared" si="122"/>
        <v>10503.242044799999</v>
      </c>
    </row>
    <row r="378" spans="1:30" ht="18.75" x14ac:dyDescent="0.2">
      <c r="A378" s="459"/>
      <c r="B378" s="166" t="s">
        <v>19</v>
      </c>
      <c r="C378" s="305">
        <f t="shared" si="111"/>
        <v>0</v>
      </c>
      <c r="D378" s="305">
        <f t="shared" si="112"/>
        <v>0</v>
      </c>
      <c r="E378" s="248">
        <f t="shared" si="112"/>
        <v>5231</v>
      </c>
      <c r="F378" s="305">
        <f t="shared" si="112"/>
        <v>5531</v>
      </c>
      <c r="G378" s="305">
        <f t="shared" si="113"/>
        <v>51</v>
      </c>
      <c r="H378" s="305">
        <f t="shared" si="114"/>
        <v>63</v>
      </c>
      <c r="I378" s="325">
        <f t="shared" si="117"/>
        <v>0</v>
      </c>
      <c r="J378" s="325">
        <f t="shared" si="118"/>
        <v>0</v>
      </c>
      <c r="K378" s="326" t="e">
        <f t="shared" si="119"/>
        <v>#DIV/0!</v>
      </c>
      <c r="L378" s="333"/>
      <c r="M378" s="327"/>
      <c r="N378" s="333"/>
      <c r="O378" s="333"/>
      <c r="P378" s="325">
        <f t="shared" si="120"/>
        <v>0</v>
      </c>
      <c r="Q378" s="328">
        <f t="shared" si="120"/>
        <v>50</v>
      </c>
      <c r="R378" s="328">
        <f t="shared" si="120"/>
        <v>51</v>
      </c>
      <c r="S378" s="329">
        <f t="shared" si="115"/>
        <v>21.512250980392157</v>
      </c>
      <c r="T378" s="334"/>
      <c r="U378" s="334"/>
      <c r="V378" s="328">
        <f t="shared" si="121"/>
        <v>1097.1248000000001</v>
      </c>
      <c r="W378" s="331">
        <f t="shared" si="121"/>
        <v>5827</v>
      </c>
      <c r="X378" s="331">
        <f t="shared" si="121"/>
        <v>5231</v>
      </c>
      <c r="Y378" s="303">
        <f t="shared" si="116"/>
        <v>2.8857302578856818</v>
      </c>
      <c r="Z378" s="335"/>
      <c r="AA378" s="336"/>
      <c r="AB378" s="336"/>
      <c r="AC378" s="336"/>
      <c r="AD378" s="331">
        <f t="shared" si="122"/>
        <v>15095.254979000001</v>
      </c>
    </row>
    <row r="379" spans="1:30" ht="18.75" x14ac:dyDescent="0.2">
      <c r="A379" s="459"/>
      <c r="B379" s="166" t="s">
        <v>20</v>
      </c>
      <c r="C379" s="305">
        <f t="shared" si="111"/>
        <v>0</v>
      </c>
      <c r="D379" s="305">
        <f t="shared" si="112"/>
        <v>0</v>
      </c>
      <c r="E379" s="248">
        <f t="shared" si="112"/>
        <v>3753</v>
      </c>
      <c r="F379" s="305">
        <f t="shared" si="112"/>
        <v>4393</v>
      </c>
      <c r="G379" s="305">
        <f t="shared" si="113"/>
        <v>40</v>
      </c>
      <c r="H379" s="305">
        <f t="shared" si="114"/>
        <v>57</v>
      </c>
      <c r="I379" s="325">
        <f t="shared" si="117"/>
        <v>0</v>
      </c>
      <c r="J379" s="325">
        <f t="shared" si="118"/>
        <v>0</v>
      </c>
      <c r="K379" s="326" t="e">
        <f t="shared" si="119"/>
        <v>#DIV/0!</v>
      </c>
      <c r="L379" s="333"/>
      <c r="M379" s="333"/>
      <c r="N379" s="333"/>
      <c r="O379" s="333"/>
      <c r="P379" s="325">
        <f t="shared" si="120"/>
        <v>0</v>
      </c>
      <c r="Q379" s="328">
        <f t="shared" si="120"/>
        <v>54</v>
      </c>
      <c r="R379" s="328">
        <f t="shared" si="120"/>
        <v>40</v>
      </c>
      <c r="S379" s="329">
        <f t="shared" si="115"/>
        <v>21.480212499999997</v>
      </c>
      <c r="T379" s="334"/>
      <c r="U379" s="334"/>
      <c r="V379" s="328">
        <f t="shared" si="121"/>
        <v>859.20849999999984</v>
      </c>
      <c r="W379" s="331">
        <f t="shared" si="121"/>
        <v>6989</v>
      </c>
      <c r="X379" s="331">
        <f t="shared" si="121"/>
        <v>3753</v>
      </c>
      <c r="Y379" s="303">
        <f t="shared" si="116"/>
        <v>2.7862214940047956</v>
      </c>
      <c r="Z379" s="335"/>
      <c r="AA379" s="336"/>
      <c r="AB379" s="336"/>
      <c r="AC379" s="336"/>
      <c r="AD379" s="331">
        <f t="shared" si="122"/>
        <v>10456.689266999998</v>
      </c>
    </row>
    <row r="380" spans="1:30" ht="18.75" x14ac:dyDescent="0.2">
      <c r="A380" s="459"/>
      <c r="B380" s="166" t="s">
        <v>21</v>
      </c>
      <c r="C380" s="305">
        <f t="shared" si="111"/>
        <v>0</v>
      </c>
      <c r="D380" s="305">
        <f t="shared" si="112"/>
        <v>0</v>
      </c>
      <c r="E380" s="248">
        <f t="shared" si="112"/>
        <v>4006</v>
      </c>
      <c r="F380" s="305">
        <f t="shared" si="112"/>
        <v>4827</v>
      </c>
      <c r="G380" s="305">
        <f t="shared" si="113"/>
        <v>51</v>
      </c>
      <c r="H380" s="305">
        <f t="shared" si="114"/>
        <v>66</v>
      </c>
      <c r="I380" s="325">
        <f t="shared" si="117"/>
        <v>0</v>
      </c>
      <c r="J380" s="325">
        <f t="shared" si="118"/>
        <v>0</v>
      </c>
      <c r="K380" s="326" t="e">
        <f t="shared" si="119"/>
        <v>#DIV/0!</v>
      </c>
      <c r="L380" s="333"/>
      <c r="M380" s="333"/>
      <c r="N380" s="333"/>
      <c r="O380" s="333"/>
      <c r="P380" s="325">
        <f t="shared" si="120"/>
        <v>0</v>
      </c>
      <c r="Q380" s="328">
        <f t="shared" si="120"/>
        <v>65</v>
      </c>
      <c r="R380" s="328">
        <f t="shared" si="120"/>
        <v>51</v>
      </c>
      <c r="S380" s="329">
        <f t="shared" si="115"/>
        <v>21.566774509803913</v>
      </c>
      <c r="T380" s="334"/>
      <c r="U380" s="334"/>
      <c r="V380" s="328">
        <f t="shared" si="121"/>
        <v>1099.9054999999996</v>
      </c>
      <c r="W380" s="331">
        <f t="shared" si="121"/>
        <v>6810</v>
      </c>
      <c r="X380" s="331">
        <f t="shared" si="121"/>
        <v>4006</v>
      </c>
      <c r="Y380" s="303">
        <f t="shared" si="116"/>
        <v>2.565179131303045</v>
      </c>
      <c r="Z380" s="335"/>
      <c r="AA380" s="336"/>
      <c r="AB380" s="336"/>
      <c r="AC380" s="336"/>
      <c r="AD380" s="331">
        <f t="shared" si="122"/>
        <v>10276.107599999998</v>
      </c>
    </row>
    <row r="381" spans="1:30" ht="18.75" x14ac:dyDescent="0.2">
      <c r="A381" s="459"/>
      <c r="B381" s="166" t="s">
        <v>22</v>
      </c>
      <c r="C381" s="305">
        <f t="shared" si="111"/>
        <v>11.883813999999999</v>
      </c>
      <c r="D381" s="305">
        <f t="shared" si="112"/>
        <v>86.58626734181999</v>
      </c>
      <c r="E381" s="248">
        <f t="shared" si="112"/>
        <v>4347.6000000000004</v>
      </c>
      <c r="F381" s="305">
        <f t="shared" si="112"/>
        <v>7042</v>
      </c>
      <c r="G381" s="305">
        <f t="shared" si="113"/>
        <v>71.97999999999999</v>
      </c>
      <c r="H381" s="305">
        <f t="shared" si="114"/>
        <v>63</v>
      </c>
      <c r="I381" s="325">
        <f t="shared" si="117"/>
        <v>87.620587833569999</v>
      </c>
      <c r="J381" s="325">
        <f t="shared" si="118"/>
        <v>11.883813999999999</v>
      </c>
      <c r="K381" s="326">
        <f t="shared" si="119"/>
        <v>1718.4557751678042</v>
      </c>
      <c r="L381" s="333"/>
      <c r="M381" s="333"/>
      <c r="N381" s="333"/>
      <c r="O381" s="333"/>
      <c r="P381" s="325">
        <f t="shared" si="120"/>
        <v>20421.808799320002</v>
      </c>
      <c r="Q381" s="328">
        <f t="shared" si="120"/>
        <v>64</v>
      </c>
      <c r="R381" s="328">
        <f t="shared" si="120"/>
        <v>71.97999999999999</v>
      </c>
      <c r="S381" s="329">
        <f t="shared" si="115"/>
        <v>16.946730202834122</v>
      </c>
      <c r="T381" s="334"/>
      <c r="U381" s="334"/>
      <c r="V381" s="328">
        <f t="shared" si="121"/>
        <v>1219.82564</v>
      </c>
      <c r="W381" s="331">
        <f t="shared" si="121"/>
        <v>7892</v>
      </c>
      <c r="X381" s="331">
        <f t="shared" si="121"/>
        <v>4347.6000000000004</v>
      </c>
      <c r="Y381" s="303">
        <f t="shared" si="116"/>
        <v>2.5473071729689947</v>
      </c>
      <c r="Z381" s="335"/>
      <c r="AA381" s="336"/>
      <c r="AB381" s="336"/>
      <c r="AC381" s="336"/>
      <c r="AD381" s="331">
        <f t="shared" si="122"/>
        <v>11074.672665200002</v>
      </c>
    </row>
    <row r="382" spans="1:30" ht="18.75" x14ac:dyDescent="0.2">
      <c r="A382" s="459"/>
      <c r="B382" s="178" t="s">
        <v>23</v>
      </c>
      <c r="C382" s="305">
        <f t="shared" si="111"/>
        <v>78.719823000000005</v>
      </c>
      <c r="D382" s="305">
        <f t="shared" si="112"/>
        <v>141.03438614728</v>
      </c>
      <c r="E382" s="248">
        <f t="shared" si="112"/>
        <v>6845.3</v>
      </c>
      <c r="F382" s="305">
        <f t="shared" si="112"/>
        <v>9213</v>
      </c>
      <c r="G382" s="305">
        <f t="shared" si="113"/>
        <v>60.329999999999991</v>
      </c>
      <c r="H382" s="305">
        <f t="shared" si="114"/>
        <v>82</v>
      </c>
      <c r="I382" s="325">
        <f t="shared" si="117"/>
        <v>153.35026776302999</v>
      </c>
      <c r="J382" s="325">
        <f t="shared" si="118"/>
        <v>78.719823000000005</v>
      </c>
      <c r="K382" s="326">
        <f t="shared" si="119"/>
        <v>1635.1758445917744</v>
      </c>
      <c r="L382" s="333"/>
      <c r="M382" s="333"/>
      <c r="N382" s="333"/>
      <c r="O382" s="333"/>
      <c r="P382" s="325">
        <f t="shared" si="120"/>
        <v>128720.75306014001</v>
      </c>
      <c r="Q382" s="328">
        <f t="shared" si="120"/>
        <v>84</v>
      </c>
      <c r="R382" s="328">
        <f t="shared" si="120"/>
        <v>60.329999999999991</v>
      </c>
      <c r="S382" s="329">
        <f t="shared" si="115"/>
        <v>19.791360019890604</v>
      </c>
      <c r="T382" s="334"/>
      <c r="U382" s="334"/>
      <c r="V382" s="328">
        <f t="shared" si="121"/>
        <v>1194.0127499999999</v>
      </c>
      <c r="W382" s="331">
        <f t="shared" si="121"/>
        <v>10113</v>
      </c>
      <c r="X382" s="331">
        <f t="shared" si="121"/>
        <v>6845.3</v>
      </c>
      <c r="Y382" s="303">
        <f t="shared" si="116"/>
        <v>2.2671180357033291</v>
      </c>
      <c r="Z382" s="335"/>
      <c r="AA382" s="336"/>
      <c r="AB382" s="336"/>
      <c r="AC382" s="336"/>
      <c r="AD382" s="331">
        <f t="shared" si="122"/>
        <v>15519.103089800001</v>
      </c>
    </row>
    <row r="383" spans="1:30" ht="19.5" thickBot="1" x14ac:dyDescent="0.25">
      <c r="A383" s="459"/>
      <c r="B383" s="178" t="s">
        <v>24</v>
      </c>
      <c r="C383" s="337">
        <f t="shared" si="111"/>
        <v>88.764583999999999</v>
      </c>
      <c r="D383" s="337">
        <f t="shared" si="112"/>
        <v>178.40973202704498</v>
      </c>
      <c r="E383" s="270">
        <f t="shared" si="112"/>
        <v>6668</v>
      </c>
      <c r="F383" s="337">
        <f t="shared" si="112"/>
        <v>10572</v>
      </c>
      <c r="G383" s="337">
        <f t="shared" si="113"/>
        <v>63.06</v>
      </c>
      <c r="H383" s="337">
        <f t="shared" si="114"/>
        <v>94</v>
      </c>
      <c r="I383" s="325">
        <f t="shared" si="117"/>
        <v>183.88909124393999</v>
      </c>
      <c r="J383" s="325">
        <f t="shared" si="118"/>
        <v>88.764583999999999</v>
      </c>
      <c r="K383" s="326">
        <f t="shared" si="119"/>
        <v>1417.5194377697983</v>
      </c>
      <c r="L383" s="333"/>
      <c r="M383" s="333"/>
      <c r="N383" s="333"/>
      <c r="O383" s="333"/>
      <c r="P383" s="325">
        <f t="shared" si="120"/>
        <v>125825.52320555004</v>
      </c>
      <c r="Q383" s="328">
        <f t="shared" si="120"/>
        <v>101</v>
      </c>
      <c r="R383" s="328">
        <f t="shared" si="120"/>
        <v>63.06</v>
      </c>
      <c r="S383" s="329">
        <f t="shared" si="115"/>
        <v>19.804987472248651</v>
      </c>
      <c r="T383" s="334"/>
      <c r="U383" s="334"/>
      <c r="V383" s="328">
        <f t="shared" si="121"/>
        <v>1248.9025099999999</v>
      </c>
      <c r="W383" s="331">
        <f t="shared" si="121"/>
        <v>10772</v>
      </c>
      <c r="X383" s="331">
        <f t="shared" si="121"/>
        <v>6668</v>
      </c>
      <c r="Y383" s="303">
        <f t="shared" si="116"/>
        <v>2.1683448338332338</v>
      </c>
      <c r="Z383" s="335"/>
      <c r="AA383" s="336"/>
      <c r="AB383" s="336"/>
      <c r="AC383" s="336"/>
      <c r="AD383" s="331">
        <f t="shared" si="122"/>
        <v>14458.523352000002</v>
      </c>
    </row>
    <row r="384" spans="1:30" ht="19.5" thickBot="1" x14ac:dyDescent="0.25">
      <c r="A384" s="460"/>
      <c r="B384" s="179" t="s">
        <v>25</v>
      </c>
      <c r="C384" s="319">
        <f>SUM(C372+C373+C374+C375+C376+C379+C381+C382+C383)</f>
        <v>522.92130099999997</v>
      </c>
      <c r="D384" s="338">
        <f>D372+D373+D374+D375+D381+D382+D383</f>
        <v>754.99996551614504</v>
      </c>
      <c r="E384" s="258">
        <f>E372+E373+E374+E375+E376+E377+E378+E379+E380+E381+E382+E383</f>
        <v>65053.15</v>
      </c>
      <c r="F384" s="319">
        <f>F372+F373+F374+F375+F376+F377+F378+F379+F380+F381+F382+F383</f>
        <v>77059.89</v>
      </c>
      <c r="G384" s="319">
        <f>SUM(G372+G373+G374+G375+G376+G377+G378+G379+G380+G381+G382+G383)</f>
        <v>729.37000000000012</v>
      </c>
      <c r="H384" s="319">
        <f>SUM(H372:H383)</f>
        <v>920</v>
      </c>
      <c r="I384" s="339">
        <f t="shared" si="117"/>
        <v>922.57553806859005</v>
      </c>
      <c r="J384" s="325">
        <f t="shared" si="118"/>
        <v>522.92130099999997</v>
      </c>
      <c r="K384" s="326">
        <f t="shared" si="119"/>
        <v>758.3322798983653</v>
      </c>
      <c r="L384" s="340">
        <f t="shared" ref="L384:O384" si="123">SUM(L372:L383)</f>
        <v>0</v>
      </c>
      <c r="M384" s="340">
        <f t="shared" si="123"/>
        <v>0</v>
      </c>
      <c r="N384" s="340">
        <f t="shared" si="123"/>
        <v>0</v>
      </c>
      <c r="O384" s="340">
        <f t="shared" si="123"/>
        <v>0</v>
      </c>
      <c r="P384" s="325">
        <f t="shared" si="120"/>
        <v>396548.10239474929</v>
      </c>
      <c r="Q384" s="328">
        <f t="shared" si="120"/>
        <v>827</v>
      </c>
      <c r="R384" s="328">
        <f t="shared" si="120"/>
        <v>729.37</v>
      </c>
      <c r="S384" s="329">
        <f t="shared" si="115"/>
        <v>20.461740233352067</v>
      </c>
      <c r="T384" s="341">
        <f>SUM(T372:T383)</f>
        <v>0</v>
      </c>
      <c r="U384" s="341">
        <f>SUM(U372:U383)</f>
        <v>0</v>
      </c>
      <c r="V384" s="342">
        <f>SUM(V372:V383)</f>
        <v>14924.179473999999</v>
      </c>
      <c r="W384" s="331">
        <f t="shared" si="121"/>
        <v>90079</v>
      </c>
      <c r="X384" s="331">
        <f t="shared" si="121"/>
        <v>65053.15</v>
      </c>
      <c r="Y384" s="303">
        <f t="shared" si="116"/>
        <v>2.4305546599249999</v>
      </c>
      <c r="Z384" s="323">
        <f>SUM(Z372:Z383)</f>
        <v>0</v>
      </c>
      <c r="AA384" s="343"/>
      <c r="AB384" s="343"/>
      <c r="AC384" s="343"/>
      <c r="AD384" s="344">
        <f>SUM(AD372:AD383)</f>
        <v>158115.2368753</v>
      </c>
    </row>
    <row r="385" spans="1:30" ht="18.75" x14ac:dyDescent="0.2">
      <c r="A385" s="459" t="s">
        <v>134</v>
      </c>
      <c r="B385" s="191" t="s">
        <v>12</v>
      </c>
      <c r="C385" s="345">
        <f t="shared" ref="C385:H396" si="124">C99+C86</f>
        <v>56.705359999999999</v>
      </c>
      <c r="D385" s="345">
        <f t="shared" si="124"/>
        <v>78</v>
      </c>
      <c r="E385" s="346">
        <f t="shared" si="124"/>
        <v>7651</v>
      </c>
      <c r="F385" s="345">
        <f t="shared" si="124"/>
        <v>6918</v>
      </c>
      <c r="G385" s="345">
        <f t="shared" si="124"/>
        <v>86</v>
      </c>
      <c r="H385" s="345">
        <f t="shared" si="124"/>
        <v>100</v>
      </c>
      <c r="I385" s="325">
        <f t="shared" si="117"/>
        <v>161.50886283955001</v>
      </c>
      <c r="J385" s="347">
        <f t="shared" ref="J385:J396" si="125">J99</f>
        <v>56.705359999999999</v>
      </c>
      <c r="K385" s="348">
        <f t="shared" si="119"/>
        <v>1322.8257000000001</v>
      </c>
      <c r="L385" s="347">
        <f t="shared" ref="L385:R396" si="126">L99</f>
        <v>0</v>
      </c>
      <c r="M385" s="347">
        <f t="shared" si="126"/>
        <v>0</v>
      </c>
      <c r="N385" s="347">
        <f t="shared" si="126"/>
        <v>0</v>
      </c>
      <c r="O385" s="347">
        <f t="shared" si="126"/>
        <v>0</v>
      </c>
      <c r="P385" s="325">
        <f t="shared" si="126"/>
        <v>75011.307535751999</v>
      </c>
      <c r="Q385" s="349">
        <f t="shared" si="126"/>
        <v>111</v>
      </c>
      <c r="R385" s="349">
        <f t="shared" si="126"/>
        <v>45</v>
      </c>
      <c r="S385" s="350">
        <f t="shared" si="115"/>
        <v>26.302133333333334</v>
      </c>
      <c r="T385" s="349">
        <f t="shared" ref="T385:X396" si="127">T99</f>
        <v>41</v>
      </c>
      <c r="U385" s="349">
        <f t="shared" si="127"/>
        <v>8.7959999999999994</v>
      </c>
      <c r="V385" s="328">
        <f t="shared" si="127"/>
        <v>1183.596</v>
      </c>
      <c r="W385" s="351">
        <f t="shared" si="127"/>
        <v>3400</v>
      </c>
      <c r="X385" s="351">
        <f t="shared" si="127"/>
        <v>4740</v>
      </c>
      <c r="Y385" s="303">
        <f t="shared" si="116"/>
        <v>2.492645</v>
      </c>
      <c r="Z385" s="351">
        <f t="shared" ref="Z385:AD396" si="128">Z99</f>
        <v>0</v>
      </c>
      <c r="AA385" s="351">
        <f t="shared" si="128"/>
        <v>0</v>
      </c>
      <c r="AB385" s="351">
        <f t="shared" si="128"/>
        <v>0</v>
      </c>
      <c r="AC385" s="351">
        <f t="shared" si="128"/>
        <v>0</v>
      </c>
      <c r="AD385" s="331">
        <f t="shared" si="128"/>
        <v>11815.1373</v>
      </c>
    </row>
    <row r="386" spans="1:30" ht="18.75" x14ac:dyDescent="0.2">
      <c r="A386" s="459"/>
      <c r="B386" s="166" t="s">
        <v>14</v>
      </c>
      <c r="C386" s="345">
        <f t="shared" si="124"/>
        <v>50.133999000000003</v>
      </c>
      <c r="D386" s="345">
        <f t="shared" si="124"/>
        <v>69.7</v>
      </c>
      <c r="E386" s="346">
        <f t="shared" si="124"/>
        <v>6481</v>
      </c>
      <c r="F386" s="345">
        <f t="shared" si="124"/>
        <v>6481</v>
      </c>
      <c r="G386" s="345">
        <f t="shared" si="124"/>
        <v>59</v>
      </c>
      <c r="H386" s="345">
        <f t="shared" si="124"/>
        <v>70</v>
      </c>
      <c r="I386" s="347">
        <f t="shared" ref="I386:I396" si="129">I100</f>
        <v>62.346000000000004</v>
      </c>
      <c r="J386" s="347">
        <f t="shared" si="125"/>
        <v>50.133999000000003</v>
      </c>
      <c r="K386" s="348">
        <f t="shared" si="119"/>
        <v>1400.88</v>
      </c>
      <c r="L386" s="347">
        <f t="shared" si="126"/>
        <v>0</v>
      </c>
      <c r="M386" s="347">
        <f t="shared" si="126"/>
        <v>0</v>
      </c>
      <c r="N386" s="347">
        <f t="shared" si="126"/>
        <v>0</v>
      </c>
      <c r="O386" s="347">
        <f t="shared" si="126"/>
        <v>0</v>
      </c>
      <c r="P386" s="325">
        <f t="shared" si="126"/>
        <v>70231.716519120004</v>
      </c>
      <c r="Q386" s="349">
        <f t="shared" si="126"/>
        <v>77</v>
      </c>
      <c r="R386" s="349">
        <f t="shared" si="126"/>
        <v>26</v>
      </c>
      <c r="S386" s="350">
        <f t="shared" si="115"/>
        <v>26.487844615384613</v>
      </c>
      <c r="T386" s="349">
        <f t="shared" si="127"/>
        <v>24</v>
      </c>
      <c r="U386" s="349">
        <f t="shared" si="127"/>
        <v>8.7959999999999994</v>
      </c>
      <c r="V386" s="328">
        <f t="shared" si="127"/>
        <v>688.68395999999996</v>
      </c>
      <c r="W386" s="351">
        <f t="shared" si="127"/>
        <v>3640</v>
      </c>
      <c r="X386" s="351">
        <f t="shared" si="127"/>
        <v>3840</v>
      </c>
      <c r="Y386" s="303">
        <f t="shared" si="116"/>
        <v>2.5130050000000002</v>
      </c>
      <c r="Z386" s="351">
        <f t="shared" si="128"/>
        <v>0</v>
      </c>
      <c r="AA386" s="351">
        <f t="shared" si="128"/>
        <v>0</v>
      </c>
      <c r="AB386" s="351">
        <f t="shared" si="128"/>
        <v>0</v>
      </c>
      <c r="AC386" s="351">
        <f t="shared" si="128"/>
        <v>0</v>
      </c>
      <c r="AD386" s="331">
        <f t="shared" si="128"/>
        <v>9649.9392000000007</v>
      </c>
    </row>
    <row r="387" spans="1:30" ht="18.75" x14ac:dyDescent="0.2">
      <c r="A387" s="459"/>
      <c r="B387" s="166" t="s">
        <v>15</v>
      </c>
      <c r="C387" s="345">
        <f t="shared" si="124"/>
        <v>52.034999999999997</v>
      </c>
      <c r="D387" s="345">
        <f t="shared" si="124"/>
        <v>67.8</v>
      </c>
      <c r="E387" s="346">
        <f t="shared" si="124"/>
        <v>6483</v>
      </c>
      <c r="F387" s="345">
        <f t="shared" si="124"/>
        <v>6483</v>
      </c>
      <c r="G387" s="345">
        <f t="shared" si="124"/>
        <v>125</v>
      </c>
      <c r="H387" s="345">
        <f t="shared" si="124"/>
        <v>130</v>
      </c>
      <c r="I387" s="347">
        <f t="shared" si="129"/>
        <v>65</v>
      </c>
      <c r="J387" s="347">
        <f t="shared" si="125"/>
        <v>52.034999999999997</v>
      </c>
      <c r="K387" s="348">
        <f t="shared" si="119"/>
        <v>1400.88</v>
      </c>
      <c r="L387" s="347">
        <f t="shared" si="126"/>
        <v>0</v>
      </c>
      <c r="M387" s="347">
        <f t="shared" si="126"/>
        <v>0</v>
      </c>
      <c r="N387" s="347">
        <f t="shared" si="126"/>
        <v>0</v>
      </c>
      <c r="O387" s="347">
        <f t="shared" si="126"/>
        <v>0</v>
      </c>
      <c r="P387" s="325">
        <f t="shared" si="126"/>
        <v>72894.790800000002</v>
      </c>
      <c r="Q387" s="349">
        <f t="shared" si="126"/>
        <v>87</v>
      </c>
      <c r="R387" s="349">
        <f t="shared" si="126"/>
        <v>104</v>
      </c>
      <c r="S387" s="350">
        <f t="shared" si="115"/>
        <v>22.031207692307696</v>
      </c>
      <c r="T387" s="349">
        <f t="shared" si="127"/>
        <v>18</v>
      </c>
      <c r="U387" s="349">
        <f t="shared" si="127"/>
        <v>9.5640000000000001</v>
      </c>
      <c r="V387" s="328">
        <f t="shared" si="127"/>
        <v>2291.2456000000002</v>
      </c>
      <c r="W387" s="351">
        <f t="shared" si="127"/>
        <v>3660</v>
      </c>
      <c r="X387" s="351">
        <f t="shared" si="127"/>
        <v>4350</v>
      </c>
      <c r="Y387" s="303">
        <f t="shared" si="116"/>
        <v>2.5182020000000001</v>
      </c>
      <c r="Z387" s="351">
        <f t="shared" si="128"/>
        <v>0</v>
      </c>
      <c r="AA387" s="351">
        <f t="shared" si="128"/>
        <v>0</v>
      </c>
      <c r="AB387" s="351">
        <f t="shared" si="128"/>
        <v>0</v>
      </c>
      <c r="AC387" s="351">
        <f t="shared" si="128"/>
        <v>0</v>
      </c>
      <c r="AD387" s="331">
        <f t="shared" si="128"/>
        <v>10954.1787</v>
      </c>
    </row>
    <row r="388" spans="1:30" ht="18.75" x14ac:dyDescent="0.2">
      <c r="A388" s="459"/>
      <c r="B388" s="166" t="s">
        <v>16</v>
      </c>
      <c r="C388" s="345">
        <f t="shared" si="124"/>
        <v>28.368390000000002</v>
      </c>
      <c r="D388" s="345">
        <f t="shared" si="124"/>
        <v>37.6</v>
      </c>
      <c r="E388" s="346">
        <f t="shared" si="124"/>
        <v>4686</v>
      </c>
      <c r="F388" s="345">
        <f t="shared" si="124"/>
        <v>4686</v>
      </c>
      <c r="G388" s="345">
        <f t="shared" si="124"/>
        <v>128</v>
      </c>
      <c r="H388" s="345">
        <f t="shared" si="124"/>
        <v>135</v>
      </c>
      <c r="I388" s="347">
        <f t="shared" si="129"/>
        <v>25.645696000000001</v>
      </c>
      <c r="J388" s="347">
        <f t="shared" si="125"/>
        <v>28.368390000000002</v>
      </c>
      <c r="K388" s="348">
        <f t="shared" si="119"/>
        <v>1400.88</v>
      </c>
      <c r="L388" s="347">
        <f t="shared" si="126"/>
        <v>0</v>
      </c>
      <c r="M388" s="347">
        <f t="shared" si="126"/>
        <v>0</v>
      </c>
      <c r="N388" s="347">
        <f t="shared" si="126"/>
        <v>0</v>
      </c>
      <c r="O388" s="347">
        <f t="shared" si="126"/>
        <v>0</v>
      </c>
      <c r="P388" s="325">
        <f t="shared" si="126"/>
        <v>39740.710183200004</v>
      </c>
      <c r="Q388" s="349">
        <f t="shared" si="126"/>
        <v>114</v>
      </c>
      <c r="R388" s="349">
        <f t="shared" si="126"/>
        <v>105</v>
      </c>
      <c r="S388" s="350">
        <f t="shared" si="115"/>
        <v>22.197714285714287</v>
      </c>
      <c r="T388" s="349">
        <f t="shared" si="127"/>
        <v>20</v>
      </c>
      <c r="U388" s="349">
        <f t="shared" si="127"/>
        <v>9.5640000000000001</v>
      </c>
      <c r="V388" s="328">
        <f t="shared" si="127"/>
        <v>2330.7600000000002</v>
      </c>
      <c r="W388" s="351">
        <f t="shared" si="127"/>
        <v>5580</v>
      </c>
      <c r="X388" s="351">
        <f t="shared" si="127"/>
        <v>2640</v>
      </c>
      <c r="Y388" s="303">
        <f t="shared" si="116"/>
        <v>2.5011855999999999</v>
      </c>
      <c r="Z388" s="351">
        <f t="shared" si="128"/>
        <v>0</v>
      </c>
      <c r="AA388" s="351">
        <f t="shared" si="128"/>
        <v>0</v>
      </c>
      <c r="AB388" s="351">
        <f t="shared" si="128"/>
        <v>0</v>
      </c>
      <c r="AC388" s="351">
        <f t="shared" si="128"/>
        <v>0</v>
      </c>
      <c r="AD388" s="331">
        <f t="shared" si="128"/>
        <v>6603.1299840000001</v>
      </c>
    </row>
    <row r="389" spans="1:30" ht="18.75" x14ac:dyDescent="0.2">
      <c r="A389" s="459"/>
      <c r="B389" s="166" t="s">
        <v>17</v>
      </c>
      <c r="C389" s="345">
        <f t="shared" si="124"/>
        <v>0</v>
      </c>
      <c r="D389" s="345">
        <f t="shared" si="124"/>
        <v>0</v>
      </c>
      <c r="E389" s="346">
        <f t="shared" si="124"/>
        <v>3113</v>
      </c>
      <c r="F389" s="345">
        <f t="shared" si="124"/>
        <v>3113</v>
      </c>
      <c r="G389" s="345">
        <f t="shared" si="124"/>
        <v>118</v>
      </c>
      <c r="H389" s="345">
        <f t="shared" si="124"/>
        <v>120</v>
      </c>
      <c r="I389" s="347">
        <f t="shared" si="129"/>
        <v>0</v>
      </c>
      <c r="J389" s="347">
        <f t="shared" si="125"/>
        <v>0</v>
      </c>
      <c r="K389" s="348"/>
      <c r="L389" s="347">
        <f t="shared" si="126"/>
        <v>0</v>
      </c>
      <c r="M389" s="347">
        <f t="shared" si="126"/>
        <v>0</v>
      </c>
      <c r="N389" s="347">
        <f t="shared" si="126"/>
        <v>0</v>
      </c>
      <c r="O389" s="347">
        <f t="shared" si="126"/>
        <v>0</v>
      </c>
      <c r="P389" s="325">
        <f t="shared" si="126"/>
        <v>0</v>
      </c>
      <c r="Q389" s="349">
        <f t="shared" si="126"/>
        <v>95</v>
      </c>
      <c r="R389" s="349">
        <f t="shared" si="126"/>
        <v>85</v>
      </c>
      <c r="S389" s="350">
        <f t="shared" si="115"/>
        <v>23.751529411764707</v>
      </c>
      <c r="T389" s="349">
        <f t="shared" si="127"/>
        <v>30</v>
      </c>
      <c r="U389" s="349">
        <f t="shared" si="127"/>
        <v>9.5640000000000001</v>
      </c>
      <c r="V389" s="328">
        <f t="shared" si="127"/>
        <v>2018.88</v>
      </c>
      <c r="W389" s="351">
        <f t="shared" si="127"/>
        <v>1600</v>
      </c>
      <c r="X389" s="351">
        <f t="shared" si="127"/>
        <v>2220</v>
      </c>
      <c r="Y389" s="303">
        <f t="shared" si="116"/>
        <v>2.4990359999999998</v>
      </c>
      <c r="Z389" s="351">
        <f t="shared" si="128"/>
        <v>0</v>
      </c>
      <c r="AA389" s="351">
        <f t="shared" si="128"/>
        <v>0</v>
      </c>
      <c r="AB389" s="351">
        <f t="shared" si="128"/>
        <v>0</v>
      </c>
      <c r="AC389" s="351">
        <f t="shared" si="128"/>
        <v>0</v>
      </c>
      <c r="AD389" s="331">
        <f t="shared" si="128"/>
        <v>5547.8599199999999</v>
      </c>
    </row>
    <row r="390" spans="1:30" ht="18.75" x14ac:dyDescent="0.2">
      <c r="A390" s="459"/>
      <c r="B390" s="166" t="s">
        <v>18</v>
      </c>
      <c r="C390" s="345">
        <f t="shared" si="124"/>
        <v>0</v>
      </c>
      <c r="D390" s="345">
        <f t="shared" si="124"/>
        <v>0</v>
      </c>
      <c r="E390" s="346">
        <f t="shared" si="124"/>
        <v>2306</v>
      </c>
      <c r="F390" s="345">
        <f t="shared" si="124"/>
        <v>2306</v>
      </c>
      <c r="G390" s="345">
        <f t="shared" si="124"/>
        <v>136</v>
      </c>
      <c r="H390" s="345">
        <f t="shared" si="124"/>
        <v>141</v>
      </c>
      <c r="I390" s="347">
        <f t="shared" si="129"/>
        <v>0</v>
      </c>
      <c r="J390" s="347">
        <f t="shared" si="125"/>
        <v>0</v>
      </c>
      <c r="K390" s="348"/>
      <c r="L390" s="347">
        <f t="shared" si="126"/>
        <v>0</v>
      </c>
      <c r="M390" s="347">
        <f t="shared" si="126"/>
        <v>0</v>
      </c>
      <c r="N390" s="347">
        <f t="shared" si="126"/>
        <v>0</v>
      </c>
      <c r="O390" s="347">
        <f t="shared" si="126"/>
        <v>0</v>
      </c>
      <c r="P390" s="325">
        <f t="shared" si="126"/>
        <v>0</v>
      </c>
      <c r="Q390" s="349">
        <f t="shared" si="126"/>
        <v>95</v>
      </c>
      <c r="R390" s="349">
        <f t="shared" si="126"/>
        <v>82</v>
      </c>
      <c r="S390" s="350">
        <f t="shared" si="115"/>
        <v>26.324241463414637</v>
      </c>
      <c r="T390" s="349">
        <f t="shared" si="127"/>
        <v>51</v>
      </c>
      <c r="U390" s="349">
        <f t="shared" si="127"/>
        <v>9.5640000000000001</v>
      </c>
      <c r="V390" s="328">
        <f t="shared" si="127"/>
        <v>2158.5878000000002</v>
      </c>
      <c r="W390" s="351">
        <f t="shared" si="127"/>
        <v>1500</v>
      </c>
      <c r="X390" s="351">
        <f t="shared" si="127"/>
        <v>1920</v>
      </c>
      <c r="Y390" s="303">
        <f t="shared" si="116"/>
        <v>2.5279060000000002</v>
      </c>
      <c r="Z390" s="351">
        <f t="shared" si="128"/>
        <v>0</v>
      </c>
      <c r="AA390" s="351">
        <f t="shared" si="128"/>
        <v>0</v>
      </c>
      <c r="AB390" s="351">
        <f t="shared" si="128"/>
        <v>0</v>
      </c>
      <c r="AC390" s="351">
        <f t="shared" si="128"/>
        <v>0</v>
      </c>
      <c r="AD390" s="331">
        <f t="shared" si="128"/>
        <v>4853.5795200000002</v>
      </c>
    </row>
    <row r="391" spans="1:30" ht="18.75" x14ac:dyDescent="0.2">
      <c r="A391" s="459"/>
      <c r="B391" s="166" t="s">
        <v>19</v>
      </c>
      <c r="C391" s="345">
        <f t="shared" si="124"/>
        <v>0</v>
      </c>
      <c r="D391" s="345">
        <f t="shared" si="124"/>
        <v>0.7</v>
      </c>
      <c r="E391" s="346">
        <f t="shared" si="124"/>
        <v>902</v>
      </c>
      <c r="F391" s="345">
        <f t="shared" si="124"/>
        <v>902</v>
      </c>
      <c r="G391" s="345">
        <f t="shared" si="124"/>
        <v>75</v>
      </c>
      <c r="H391" s="345">
        <f t="shared" si="124"/>
        <v>77</v>
      </c>
      <c r="I391" s="347">
        <f t="shared" si="129"/>
        <v>0.7</v>
      </c>
      <c r="J391" s="347">
        <f t="shared" si="125"/>
        <v>0</v>
      </c>
      <c r="K391" s="348"/>
      <c r="L391" s="347">
        <f t="shared" si="126"/>
        <v>0</v>
      </c>
      <c r="M391" s="347">
        <f t="shared" si="126"/>
        <v>0</v>
      </c>
      <c r="N391" s="347">
        <f t="shared" si="126"/>
        <v>0</v>
      </c>
      <c r="O391" s="347">
        <f t="shared" si="126"/>
        <v>0</v>
      </c>
      <c r="P391" s="325">
        <f t="shared" si="126"/>
        <v>0</v>
      </c>
      <c r="Q391" s="349">
        <f t="shared" si="126"/>
        <v>120</v>
      </c>
      <c r="R391" s="349">
        <f t="shared" si="126"/>
        <v>30</v>
      </c>
      <c r="S391" s="350">
        <f t="shared" si="115"/>
        <v>33.765599999999999</v>
      </c>
      <c r="T391" s="349">
        <f t="shared" si="127"/>
        <v>42</v>
      </c>
      <c r="U391" s="349">
        <f t="shared" si="127"/>
        <v>9.5640000000000001</v>
      </c>
      <c r="V391" s="328">
        <f t="shared" si="127"/>
        <v>1012.9680000000001</v>
      </c>
      <c r="W391" s="351">
        <f t="shared" si="127"/>
        <v>800</v>
      </c>
      <c r="X391" s="351">
        <f t="shared" si="127"/>
        <v>570</v>
      </c>
      <c r="Y391" s="303">
        <f t="shared" si="116"/>
        <v>2.8856315000000001</v>
      </c>
      <c r="Z391" s="351">
        <f t="shared" si="128"/>
        <v>0</v>
      </c>
      <c r="AA391" s="351">
        <f t="shared" si="128"/>
        <v>0</v>
      </c>
      <c r="AB391" s="351">
        <f t="shared" si="128"/>
        <v>0</v>
      </c>
      <c r="AC391" s="351">
        <f t="shared" si="128"/>
        <v>0</v>
      </c>
      <c r="AD391" s="331">
        <f t="shared" si="128"/>
        <v>1644.8099550000002</v>
      </c>
    </row>
    <row r="392" spans="1:30" ht="18.75" x14ac:dyDescent="0.2">
      <c r="A392" s="459"/>
      <c r="B392" s="166" t="s">
        <v>20</v>
      </c>
      <c r="C392" s="345">
        <f t="shared" si="124"/>
        <v>0.47720000000000001</v>
      </c>
      <c r="D392" s="345">
        <f t="shared" si="124"/>
        <v>0.6</v>
      </c>
      <c r="E392" s="346">
        <f t="shared" si="124"/>
        <v>820</v>
      </c>
      <c r="F392" s="345">
        <f t="shared" si="124"/>
        <v>820</v>
      </c>
      <c r="G392" s="345">
        <f t="shared" si="124"/>
        <v>68</v>
      </c>
      <c r="H392" s="345">
        <f t="shared" si="124"/>
        <v>78</v>
      </c>
      <c r="I392" s="347">
        <f t="shared" si="129"/>
        <v>0.65400000000000003</v>
      </c>
      <c r="J392" s="347">
        <f t="shared" si="125"/>
        <v>0.47720000000000001</v>
      </c>
      <c r="K392" s="348"/>
      <c r="L392" s="347">
        <f t="shared" si="126"/>
        <v>0</v>
      </c>
      <c r="M392" s="347">
        <f t="shared" si="126"/>
        <v>0</v>
      </c>
      <c r="N392" s="347">
        <f t="shared" si="126"/>
        <v>0</v>
      </c>
      <c r="O392" s="347">
        <f t="shared" si="126"/>
        <v>0</v>
      </c>
      <c r="P392" s="325">
        <f t="shared" si="126"/>
        <v>668.49993600000005</v>
      </c>
      <c r="Q392" s="349">
        <f t="shared" si="126"/>
        <v>89</v>
      </c>
      <c r="R392" s="349">
        <f t="shared" si="126"/>
        <v>19</v>
      </c>
      <c r="S392" s="350">
        <f t="shared" si="115"/>
        <v>43.530947368421053</v>
      </c>
      <c r="T392" s="349">
        <f t="shared" si="127"/>
        <v>46</v>
      </c>
      <c r="U392" s="349">
        <f t="shared" si="127"/>
        <v>9.5640000000000001</v>
      </c>
      <c r="V392" s="328">
        <f t="shared" si="127"/>
        <v>827.08799999999997</v>
      </c>
      <c r="W392" s="351">
        <f t="shared" si="127"/>
        <v>650</v>
      </c>
      <c r="X392" s="351">
        <f t="shared" si="127"/>
        <v>570</v>
      </c>
      <c r="Y392" s="303">
        <f t="shared" si="116"/>
        <v>2.7862559999999998</v>
      </c>
      <c r="Z392" s="351">
        <f t="shared" si="128"/>
        <v>0</v>
      </c>
      <c r="AA392" s="351">
        <f t="shared" si="128"/>
        <v>0</v>
      </c>
      <c r="AB392" s="351">
        <f t="shared" si="128"/>
        <v>0</v>
      </c>
      <c r="AC392" s="351">
        <f t="shared" si="128"/>
        <v>0</v>
      </c>
      <c r="AD392" s="331">
        <f t="shared" si="128"/>
        <v>1588.1659199999999</v>
      </c>
    </row>
    <row r="393" spans="1:30" ht="18.75" x14ac:dyDescent="0.2">
      <c r="A393" s="459"/>
      <c r="B393" s="166" t="s">
        <v>21</v>
      </c>
      <c r="C393" s="345">
        <f t="shared" si="124"/>
        <v>0</v>
      </c>
      <c r="D393" s="345">
        <f t="shared" si="124"/>
        <v>0</v>
      </c>
      <c r="E393" s="346">
        <f t="shared" si="124"/>
        <v>821</v>
      </c>
      <c r="F393" s="345">
        <f t="shared" si="124"/>
        <v>821</v>
      </c>
      <c r="G393" s="345">
        <f t="shared" si="124"/>
        <v>72.84</v>
      </c>
      <c r="H393" s="345">
        <f t="shared" si="124"/>
        <v>75</v>
      </c>
      <c r="I393" s="347">
        <f t="shared" si="129"/>
        <v>0</v>
      </c>
      <c r="J393" s="347">
        <f t="shared" si="125"/>
        <v>0</v>
      </c>
      <c r="K393" s="348" t="e">
        <f t="shared" ref="K393:K402" si="130">P393/J393</f>
        <v>#DIV/0!</v>
      </c>
      <c r="L393" s="347">
        <f t="shared" si="126"/>
        <v>0</v>
      </c>
      <c r="M393" s="347">
        <f t="shared" si="126"/>
        <v>0</v>
      </c>
      <c r="N393" s="347">
        <f t="shared" si="126"/>
        <v>0</v>
      </c>
      <c r="O393" s="347">
        <f t="shared" si="126"/>
        <v>0</v>
      </c>
      <c r="P393" s="325">
        <f t="shared" si="126"/>
        <v>0</v>
      </c>
      <c r="Q393" s="349">
        <f t="shared" si="126"/>
        <v>64</v>
      </c>
      <c r="R393" s="349">
        <f t="shared" si="126"/>
        <v>43</v>
      </c>
      <c r="S393" s="350">
        <f t="shared" si="115"/>
        <v>26.568781395348836</v>
      </c>
      <c r="T393" s="349">
        <f t="shared" si="127"/>
        <v>27.84</v>
      </c>
      <c r="U393" s="349">
        <f t="shared" si="127"/>
        <v>9.5649999999999995</v>
      </c>
      <c r="V393" s="328">
        <f t="shared" si="127"/>
        <v>1142.4576</v>
      </c>
      <c r="W393" s="351">
        <f t="shared" si="127"/>
        <v>900</v>
      </c>
      <c r="X393" s="351">
        <f t="shared" si="127"/>
        <v>600</v>
      </c>
      <c r="Y393" s="303">
        <f t="shared" si="116"/>
        <v>2.5651199999999998</v>
      </c>
      <c r="Z393" s="351">
        <f t="shared" si="128"/>
        <v>0</v>
      </c>
      <c r="AA393" s="351">
        <f t="shared" si="128"/>
        <v>0</v>
      </c>
      <c r="AB393" s="351">
        <f t="shared" si="128"/>
        <v>0</v>
      </c>
      <c r="AC393" s="351">
        <f t="shared" si="128"/>
        <v>0</v>
      </c>
      <c r="AD393" s="331">
        <f t="shared" si="128"/>
        <v>1539.0719999999999</v>
      </c>
    </row>
    <row r="394" spans="1:30" ht="18.75" x14ac:dyDescent="0.2">
      <c r="A394" s="459"/>
      <c r="B394" s="166" t="s">
        <v>22</v>
      </c>
      <c r="C394" s="345">
        <f t="shared" si="124"/>
        <v>20.855998999999997</v>
      </c>
      <c r="D394" s="345">
        <f t="shared" si="124"/>
        <v>35.6</v>
      </c>
      <c r="E394" s="346">
        <f t="shared" si="124"/>
        <v>2248</v>
      </c>
      <c r="F394" s="345">
        <f t="shared" si="124"/>
        <v>3500</v>
      </c>
      <c r="G394" s="345">
        <f t="shared" si="124"/>
        <v>81.92</v>
      </c>
      <c r="H394" s="345">
        <f t="shared" si="124"/>
        <v>130</v>
      </c>
      <c r="I394" s="347">
        <f t="shared" si="129"/>
        <v>25</v>
      </c>
      <c r="J394" s="347">
        <f t="shared" si="125"/>
        <v>19.705998999999998</v>
      </c>
      <c r="K394" s="348">
        <f t="shared" si="130"/>
        <v>1400.88</v>
      </c>
      <c r="L394" s="347">
        <f t="shared" si="126"/>
        <v>0</v>
      </c>
      <c r="M394" s="347">
        <f t="shared" si="126"/>
        <v>0</v>
      </c>
      <c r="N394" s="347">
        <f t="shared" si="126"/>
        <v>0</v>
      </c>
      <c r="O394" s="347">
        <f t="shared" si="126"/>
        <v>0</v>
      </c>
      <c r="P394" s="325">
        <f t="shared" si="126"/>
        <v>27605.739879119999</v>
      </c>
      <c r="Q394" s="349">
        <f t="shared" si="126"/>
        <v>117</v>
      </c>
      <c r="R394" s="349">
        <f t="shared" si="126"/>
        <v>65</v>
      </c>
      <c r="S394" s="350">
        <f t="shared" si="115"/>
        <v>22.424510030769234</v>
      </c>
      <c r="T394" s="349">
        <f t="shared" si="127"/>
        <v>13.92</v>
      </c>
      <c r="U394" s="349">
        <f t="shared" si="127"/>
        <v>9.5655999999999999</v>
      </c>
      <c r="V394" s="328">
        <f t="shared" si="127"/>
        <v>1457.5931520000001</v>
      </c>
      <c r="W394" s="351">
        <f t="shared" si="127"/>
        <v>2000</v>
      </c>
      <c r="X394" s="351">
        <f t="shared" si="127"/>
        <v>1920</v>
      </c>
      <c r="Y394" s="303">
        <f t="shared" si="116"/>
        <v>2.6789420000000002</v>
      </c>
      <c r="Z394" s="351">
        <f t="shared" si="128"/>
        <v>0</v>
      </c>
      <c r="AA394" s="351">
        <f t="shared" si="128"/>
        <v>0</v>
      </c>
      <c r="AB394" s="351">
        <f t="shared" si="128"/>
        <v>0</v>
      </c>
      <c r="AC394" s="351">
        <f t="shared" si="128"/>
        <v>0</v>
      </c>
      <c r="AD394" s="331">
        <f t="shared" si="128"/>
        <v>5143.5686400000004</v>
      </c>
    </row>
    <row r="395" spans="1:30" ht="18.75" x14ac:dyDescent="0.2">
      <c r="A395" s="459"/>
      <c r="B395" s="178" t="s">
        <v>23</v>
      </c>
      <c r="C395" s="345">
        <f t="shared" si="124"/>
        <v>22.863001000000001</v>
      </c>
      <c r="D395" s="345">
        <f t="shared" si="124"/>
        <v>74.45</v>
      </c>
      <c r="E395" s="346">
        <f t="shared" si="124"/>
        <v>3163</v>
      </c>
      <c r="F395" s="345">
        <f t="shared" si="124"/>
        <v>4140</v>
      </c>
      <c r="G395" s="345">
        <f t="shared" si="124"/>
        <v>85.23</v>
      </c>
      <c r="H395" s="345">
        <f t="shared" si="124"/>
        <v>120</v>
      </c>
      <c r="I395" s="347">
        <f t="shared" si="129"/>
        <v>54.300303999999997</v>
      </c>
      <c r="J395" s="347">
        <f t="shared" si="125"/>
        <v>17.683001000000001</v>
      </c>
      <c r="K395" s="348">
        <f t="shared" si="130"/>
        <v>1400.88</v>
      </c>
      <c r="L395" s="347">
        <f t="shared" si="126"/>
        <v>0</v>
      </c>
      <c r="M395" s="347">
        <f t="shared" si="126"/>
        <v>0</v>
      </c>
      <c r="N395" s="347">
        <f t="shared" si="126"/>
        <v>0</v>
      </c>
      <c r="O395" s="347">
        <f t="shared" si="126"/>
        <v>0</v>
      </c>
      <c r="P395" s="325">
        <f t="shared" si="126"/>
        <v>24771.762440880004</v>
      </c>
      <c r="Q395" s="349">
        <f t="shared" si="126"/>
        <v>96</v>
      </c>
      <c r="R395" s="349">
        <f t="shared" si="126"/>
        <v>75</v>
      </c>
      <c r="S395" s="350">
        <f t="shared" si="115"/>
        <v>30.124566266666672</v>
      </c>
      <c r="T395" s="349">
        <f t="shared" si="127"/>
        <v>8.23</v>
      </c>
      <c r="U395" s="349">
        <f t="shared" si="127"/>
        <v>9.5640000000000001</v>
      </c>
      <c r="V395" s="328">
        <f t="shared" si="127"/>
        <v>2259.3424700000005</v>
      </c>
      <c r="W395" s="351">
        <f t="shared" si="127"/>
        <v>2140</v>
      </c>
      <c r="X395" s="351">
        <f t="shared" si="127"/>
        <v>2130</v>
      </c>
      <c r="Y395" s="303">
        <f t="shared" si="116"/>
        <v>2.3962059999999998</v>
      </c>
      <c r="Z395" s="351">
        <f t="shared" si="128"/>
        <v>0</v>
      </c>
      <c r="AA395" s="351">
        <f t="shared" si="128"/>
        <v>0</v>
      </c>
      <c r="AB395" s="351">
        <f t="shared" si="128"/>
        <v>0</v>
      </c>
      <c r="AC395" s="351">
        <f t="shared" si="128"/>
        <v>0</v>
      </c>
      <c r="AD395" s="331">
        <f t="shared" si="128"/>
        <v>5103.91878</v>
      </c>
    </row>
    <row r="396" spans="1:30" ht="19.5" thickBot="1" x14ac:dyDescent="0.25">
      <c r="A396" s="459"/>
      <c r="B396" s="178" t="s">
        <v>24</v>
      </c>
      <c r="C396" s="345">
        <f t="shared" si="124"/>
        <v>66.321999000000005</v>
      </c>
      <c r="D396" s="345">
        <f t="shared" si="124"/>
        <v>79.400000000000006</v>
      </c>
      <c r="E396" s="346">
        <f t="shared" si="124"/>
        <v>6192</v>
      </c>
      <c r="F396" s="345">
        <f t="shared" si="124"/>
        <v>5799</v>
      </c>
      <c r="G396" s="345">
        <f t="shared" si="124"/>
        <v>111.72</v>
      </c>
      <c r="H396" s="345">
        <f t="shared" si="124"/>
        <v>120</v>
      </c>
      <c r="I396" s="347">
        <f t="shared" si="129"/>
        <v>65</v>
      </c>
      <c r="J396" s="347">
        <f t="shared" si="125"/>
        <v>57.757998999999998</v>
      </c>
      <c r="K396" s="348">
        <f t="shared" si="130"/>
        <v>1400.88</v>
      </c>
      <c r="L396" s="347">
        <f t="shared" si="126"/>
        <v>0</v>
      </c>
      <c r="M396" s="347">
        <f t="shared" si="126"/>
        <v>0</v>
      </c>
      <c r="N396" s="347">
        <f t="shared" si="126"/>
        <v>0</v>
      </c>
      <c r="O396" s="347">
        <f t="shared" si="126"/>
        <v>0</v>
      </c>
      <c r="P396" s="325">
        <f t="shared" si="126"/>
        <v>80912.025639120009</v>
      </c>
      <c r="Q396" s="349">
        <f t="shared" si="126"/>
        <v>105</v>
      </c>
      <c r="R396" s="349">
        <f t="shared" si="126"/>
        <v>90</v>
      </c>
      <c r="S396" s="350">
        <f t="shared" si="115"/>
        <v>22.342664443111111</v>
      </c>
      <c r="T396" s="349">
        <f t="shared" si="127"/>
        <v>17.72</v>
      </c>
      <c r="U396" s="349">
        <f t="shared" si="127"/>
        <v>9.5050790000000003</v>
      </c>
      <c r="V396" s="328">
        <f t="shared" si="127"/>
        <v>2010.8397998799999</v>
      </c>
      <c r="W396" s="351">
        <f t="shared" si="127"/>
        <v>5130</v>
      </c>
      <c r="X396" s="351">
        <f t="shared" si="127"/>
        <v>5130</v>
      </c>
      <c r="Y396" s="303">
        <f t="shared" si="116"/>
        <v>2.2669290000000002</v>
      </c>
      <c r="Z396" s="351">
        <f t="shared" si="128"/>
        <v>0</v>
      </c>
      <c r="AA396" s="351">
        <f t="shared" si="128"/>
        <v>0</v>
      </c>
      <c r="AB396" s="351">
        <f t="shared" si="128"/>
        <v>0</v>
      </c>
      <c r="AC396" s="351">
        <f t="shared" si="128"/>
        <v>0</v>
      </c>
      <c r="AD396" s="331">
        <f t="shared" si="128"/>
        <v>11629.345770000002</v>
      </c>
    </row>
    <row r="397" spans="1:30" ht="19.5" thickBot="1" x14ac:dyDescent="0.25">
      <c r="A397" s="460"/>
      <c r="B397" s="179" t="s">
        <v>25</v>
      </c>
      <c r="C397" s="319">
        <f t="shared" ref="C397:J397" si="131">SUM(C385:C396)</f>
        <v>297.76094799999998</v>
      </c>
      <c r="D397" s="319">
        <f t="shared" si="131"/>
        <v>443.85</v>
      </c>
      <c r="E397" s="227">
        <f t="shared" si="131"/>
        <v>44866</v>
      </c>
      <c r="F397" s="319">
        <f t="shared" si="131"/>
        <v>45969</v>
      </c>
      <c r="G397" s="319">
        <f t="shared" si="131"/>
        <v>1146.71</v>
      </c>
      <c r="H397" s="319">
        <f t="shared" si="131"/>
        <v>1296</v>
      </c>
      <c r="I397" s="352">
        <f t="shared" si="131"/>
        <v>460.15486283954999</v>
      </c>
      <c r="J397" s="340">
        <f t="shared" si="131"/>
        <v>282.86694799999998</v>
      </c>
      <c r="K397" s="348">
        <f t="shared" si="130"/>
        <v>1385.2327240904515</v>
      </c>
      <c r="L397" s="340">
        <f t="shared" ref="L397:R397" si="132">SUM(L385:L396)</f>
        <v>0</v>
      </c>
      <c r="M397" s="340">
        <f t="shared" si="132"/>
        <v>0</v>
      </c>
      <c r="N397" s="340">
        <f t="shared" si="132"/>
        <v>0</v>
      </c>
      <c r="O397" s="340">
        <f t="shared" si="132"/>
        <v>0</v>
      </c>
      <c r="P397" s="353">
        <f t="shared" si="132"/>
        <v>391836.55293319206</v>
      </c>
      <c r="Q397" s="341">
        <f t="shared" si="132"/>
        <v>1170</v>
      </c>
      <c r="R397" s="341">
        <f t="shared" si="132"/>
        <v>769</v>
      </c>
      <c r="S397" s="350">
        <f t="shared" si="115"/>
        <v>25.204216361352408</v>
      </c>
      <c r="T397" s="341">
        <f>SUM(T385:T396)</f>
        <v>339.71000000000004</v>
      </c>
      <c r="U397" s="341">
        <f>SUM(U385:U396)</f>
        <v>113.175679</v>
      </c>
      <c r="V397" s="354">
        <f>SUM(V385:V396)</f>
        <v>19382.042381880001</v>
      </c>
      <c r="W397" s="343">
        <f>SUM(W385:W396)</f>
        <v>31000</v>
      </c>
      <c r="X397" s="343">
        <f>SUM(X385:X396)</f>
        <v>30630</v>
      </c>
      <c r="Y397" s="303">
        <f t="shared" si="116"/>
        <v>2.4836012304603332</v>
      </c>
      <c r="Z397" s="343">
        <f>SUM(Z385:Z396)</f>
        <v>0</v>
      </c>
      <c r="AA397" s="343"/>
      <c r="AB397" s="343"/>
      <c r="AC397" s="343"/>
      <c r="AD397" s="324">
        <f>SUM(AD385:AD396)</f>
        <v>76072.705689000009</v>
      </c>
    </row>
    <row r="398" spans="1:30" ht="18.75" x14ac:dyDescent="0.2">
      <c r="A398" s="459" t="s">
        <v>135</v>
      </c>
      <c r="B398" s="191" t="s">
        <v>12</v>
      </c>
      <c r="C398" s="345">
        <f t="shared" ref="C398:J409" si="133">C8+C21+C34+C47+C60+C73</f>
        <v>107.39442500000001</v>
      </c>
      <c r="D398" s="345">
        <f t="shared" si="133"/>
        <v>155.65960000000001</v>
      </c>
      <c r="E398" s="346">
        <f t="shared" si="133"/>
        <v>8286.2000000000007</v>
      </c>
      <c r="F398" s="345">
        <f t="shared" si="133"/>
        <v>7285.2</v>
      </c>
      <c r="G398" s="345">
        <f t="shared" si="133"/>
        <v>298</v>
      </c>
      <c r="H398" s="345">
        <f t="shared" si="133"/>
        <v>309</v>
      </c>
      <c r="I398" s="347">
        <f t="shared" si="133"/>
        <v>170.51549299999999</v>
      </c>
      <c r="J398" s="347">
        <f t="shared" si="133"/>
        <v>107.39442500000001</v>
      </c>
      <c r="K398" s="348">
        <f t="shared" si="130"/>
        <v>1575.1802842046225</v>
      </c>
      <c r="L398" s="348"/>
      <c r="M398" s="348"/>
      <c r="N398" s="348"/>
      <c r="O398" s="348"/>
      <c r="P398" s="325">
        <f t="shared" ref="P398:R409" si="134">P8+P21+P34+P47+P60+P73</f>
        <v>169165.58089349204</v>
      </c>
      <c r="Q398" s="349">
        <f t="shared" si="134"/>
        <v>401</v>
      </c>
      <c r="R398" s="349">
        <f t="shared" si="134"/>
        <v>198</v>
      </c>
      <c r="S398" s="350">
        <f t="shared" si="115"/>
        <v>22.928615656565654</v>
      </c>
      <c r="T398" s="355"/>
      <c r="U398" s="355"/>
      <c r="V398" s="328">
        <f t="shared" ref="V398:X409" si="135">V8+V21+V34+V47+V60+V73</f>
        <v>4539.8658999999998</v>
      </c>
      <c r="W398" s="351">
        <f t="shared" si="135"/>
        <v>7501</v>
      </c>
      <c r="X398" s="351">
        <f t="shared" si="135"/>
        <v>8286.2000000000007</v>
      </c>
      <c r="Y398" s="356">
        <f t="shared" si="116"/>
        <v>2.4260887815645287</v>
      </c>
      <c r="Z398" s="356"/>
      <c r="AA398" s="356"/>
      <c r="AB398" s="356"/>
      <c r="AC398" s="356"/>
      <c r="AD398" s="331">
        <f t="shared" ref="AD398:AD409" si="136">AD8+AD21+AD34+AD47+AD60+AD73</f>
        <v>20103.0568618</v>
      </c>
    </row>
    <row r="399" spans="1:30" ht="18.75" x14ac:dyDescent="0.2">
      <c r="A399" s="459"/>
      <c r="B399" s="166" t="s">
        <v>14</v>
      </c>
      <c r="C399" s="345">
        <f t="shared" si="133"/>
        <v>192.044556</v>
      </c>
      <c r="D399" s="345">
        <f t="shared" si="133"/>
        <v>204.56479999999999</v>
      </c>
      <c r="E399" s="346">
        <f t="shared" si="133"/>
        <v>10494.7</v>
      </c>
      <c r="F399" s="345">
        <f t="shared" si="133"/>
        <v>9493.7000000000007</v>
      </c>
      <c r="G399" s="345">
        <f t="shared" si="133"/>
        <v>136</v>
      </c>
      <c r="H399" s="345">
        <f t="shared" si="133"/>
        <v>276</v>
      </c>
      <c r="I399" s="347">
        <f t="shared" si="133"/>
        <v>191.17295350000001</v>
      </c>
      <c r="J399" s="347">
        <f t="shared" si="133"/>
        <v>192.044556</v>
      </c>
      <c r="K399" s="348">
        <f t="shared" si="130"/>
        <v>1604.1925246280348</v>
      </c>
      <c r="L399" s="357"/>
      <c r="M399" s="348"/>
      <c r="N399" s="357"/>
      <c r="O399" s="357"/>
      <c r="P399" s="325">
        <f t="shared" si="134"/>
        <v>308076.44113071001</v>
      </c>
      <c r="Q399" s="349">
        <f t="shared" si="134"/>
        <v>379</v>
      </c>
      <c r="R399" s="349">
        <f t="shared" si="134"/>
        <v>117</v>
      </c>
      <c r="S399" s="350">
        <f t="shared" si="115"/>
        <v>20.388978632478633</v>
      </c>
      <c r="T399" s="358"/>
      <c r="U399" s="358"/>
      <c r="V399" s="328">
        <f t="shared" si="135"/>
        <v>2385.5104999999999</v>
      </c>
      <c r="W399" s="351">
        <f t="shared" si="135"/>
        <v>9587</v>
      </c>
      <c r="X399" s="351">
        <f t="shared" si="135"/>
        <v>10494.7</v>
      </c>
      <c r="Y399" s="356">
        <f t="shared" si="116"/>
        <v>2.4267632020734271</v>
      </c>
      <c r="Z399" s="359"/>
      <c r="AA399" s="359"/>
      <c r="AB399" s="359"/>
      <c r="AC399" s="359"/>
      <c r="AD399" s="331">
        <f t="shared" si="136"/>
        <v>25468.151776799998</v>
      </c>
    </row>
    <row r="400" spans="1:30" ht="18.75" x14ac:dyDescent="0.2">
      <c r="A400" s="459"/>
      <c r="B400" s="166" t="s">
        <v>15</v>
      </c>
      <c r="C400" s="345">
        <f t="shared" si="133"/>
        <v>159.91592700000001</v>
      </c>
      <c r="D400" s="345">
        <f t="shared" si="133"/>
        <v>180.77132999999998</v>
      </c>
      <c r="E400" s="346">
        <f t="shared" si="133"/>
        <v>7924</v>
      </c>
      <c r="F400" s="345">
        <f t="shared" si="133"/>
        <v>7924</v>
      </c>
      <c r="G400" s="345">
        <f t="shared" si="133"/>
        <v>130</v>
      </c>
      <c r="H400" s="345">
        <f t="shared" si="133"/>
        <v>270</v>
      </c>
      <c r="I400" s="347">
        <f t="shared" si="133"/>
        <v>205.95955349999997</v>
      </c>
      <c r="J400" s="347">
        <f t="shared" si="133"/>
        <v>159.91592700000001</v>
      </c>
      <c r="K400" s="348">
        <f t="shared" si="130"/>
        <v>1578.4238495815366</v>
      </c>
      <c r="L400" s="357"/>
      <c r="M400" s="348"/>
      <c r="N400" s="357"/>
      <c r="O400" s="357"/>
      <c r="P400" s="325">
        <f t="shared" si="134"/>
        <v>252415.11310474001</v>
      </c>
      <c r="Q400" s="349">
        <f t="shared" si="134"/>
        <v>383</v>
      </c>
      <c r="R400" s="349">
        <f t="shared" si="134"/>
        <v>116</v>
      </c>
      <c r="S400" s="350">
        <f t="shared" si="115"/>
        <v>21.78018534482759</v>
      </c>
      <c r="T400" s="358"/>
      <c r="U400" s="358"/>
      <c r="V400" s="328">
        <f t="shared" si="135"/>
        <v>2526.5015000000003</v>
      </c>
      <c r="W400" s="351">
        <f t="shared" si="135"/>
        <v>8619</v>
      </c>
      <c r="X400" s="351">
        <f t="shared" si="135"/>
        <v>7924</v>
      </c>
      <c r="Y400" s="356">
        <f t="shared" si="116"/>
        <v>2.4547594597425544</v>
      </c>
      <c r="Z400" s="359"/>
      <c r="AA400" s="359"/>
      <c r="AB400" s="359"/>
      <c r="AC400" s="359"/>
      <c r="AD400" s="331">
        <f t="shared" si="136"/>
        <v>19451.513959</v>
      </c>
    </row>
    <row r="401" spans="1:30" ht="18.75" x14ac:dyDescent="0.2">
      <c r="A401" s="459"/>
      <c r="B401" s="166" t="s">
        <v>16</v>
      </c>
      <c r="C401" s="345">
        <f t="shared" si="133"/>
        <v>67.099010000000007</v>
      </c>
      <c r="D401" s="345">
        <f t="shared" si="133"/>
        <v>82.124269999999996</v>
      </c>
      <c r="E401" s="346">
        <f t="shared" si="133"/>
        <v>6622</v>
      </c>
      <c r="F401" s="345">
        <f t="shared" si="133"/>
        <v>6622</v>
      </c>
      <c r="G401" s="345">
        <f t="shared" si="133"/>
        <v>351</v>
      </c>
      <c r="H401" s="345">
        <f t="shared" si="133"/>
        <v>361</v>
      </c>
      <c r="I401" s="347">
        <f t="shared" si="133"/>
        <v>107.07884799999999</v>
      </c>
      <c r="J401" s="347">
        <f t="shared" si="133"/>
        <v>67.099010000000007</v>
      </c>
      <c r="K401" s="348">
        <f t="shared" si="130"/>
        <v>1680.9862345810318</v>
      </c>
      <c r="L401" s="357"/>
      <c r="M401" s="348"/>
      <c r="N401" s="357"/>
      <c r="O401" s="357"/>
      <c r="P401" s="325">
        <f t="shared" si="134"/>
        <v>112792.51216401502</v>
      </c>
      <c r="Q401" s="349">
        <f t="shared" si="134"/>
        <v>451</v>
      </c>
      <c r="R401" s="349">
        <f t="shared" si="134"/>
        <v>335</v>
      </c>
      <c r="S401" s="350">
        <f t="shared" si="115"/>
        <v>20.964628358208955</v>
      </c>
      <c r="T401" s="358"/>
      <c r="U401" s="358"/>
      <c r="V401" s="328">
        <f t="shared" si="135"/>
        <v>7023.1504999999997</v>
      </c>
      <c r="W401" s="351">
        <f t="shared" si="135"/>
        <v>7675</v>
      </c>
      <c r="X401" s="351">
        <f t="shared" si="135"/>
        <v>6622</v>
      </c>
      <c r="Y401" s="356">
        <f t="shared" si="116"/>
        <v>2.4503847003624282</v>
      </c>
      <c r="Z401" s="359"/>
      <c r="AA401" s="359"/>
      <c r="AB401" s="359"/>
      <c r="AC401" s="359"/>
      <c r="AD401" s="331">
        <f t="shared" si="136"/>
        <v>16226.447485799999</v>
      </c>
    </row>
    <row r="402" spans="1:30" ht="18.75" x14ac:dyDescent="0.2">
      <c r="A402" s="459"/>
      <c r="B402" s="166" t="s">
        <v>17</v>
      </c>
      <c r="C402" s="345">
        <f t="shared" si="133"/>
        <v>4.9478999999999997</v>
      </c>
      <c r="D402" s="345">
        <f t="shared" si="133"/>
        <v>5.07</v>
      </c>
      <c r="E402" s="346">
        <f t="shared" si="133"/>
        <v>7078</v>
      </c>
      <c r="F402" s="345">
        <f t="shared" si="133"/>
        <v>7078</v>
      </c>
      <c r="G402" s="345">
        <f t="shared" si="133"/>
        <v>320</v>
      </c>
      <c r="H402" s="345">
        <f t="shared" si="133"/>
        <v>330</v>
      </c>
      <c r="I402" s="347">
        <f t="shared" si="133"/>
        <v>5.0711519999999997</v>
      </c>
      <c r="J402" s="347">
        <f t="shared" si="133"/>
        <v>4.9478999999999997</v>
      </c>
      <c r="K402" s="348">
        <f t="shared" si="130"/>
        <v>0</v>
      </c>
      <c r="L402" s="357"/>
      <c r="M402" s="348"/>
      <c r="N402" s="357"/>
      <c r="O402" s="357"/>
      <c r="P402" s="325">
        <f t="shared" si="134"/>
        <v>0</v>
      </c>
      <c r="Q402" s="349">
        <f t="shared" si="134"/>
        <v>361</v>
      </c>
      <c r="R402" s="349">
        <f t="shared" si="134"/>
        <v>250</v>
      </c>
      <c r="S402" s="350">
        <f t="shared" si="115"/>
        <v>23.219556000000001</v>
      </c>
      <c r="T402" s="358"/>
      <c r="U402" s="358"/>
      <c r="V402" s="328">
        <f t="shared" si="135"/>
        <v>5804.8890000000001</v>
      </c>
      <c r="W402" s="351">
        <f t="shared" si="135"/>
        <v>6467</v>
      </c>
      <c r="X402" s="351">
        <f t="shared" si="135"/>
        <v>7078</v>
      </c>
      <c r="Y402" s="356">
        <f t="shared" si="116"/>
        <v>2.4270319823679007</v>
      </c>
      <c r="Z402" s="359"/>
      <c r="AA402" s="359"/>
      <c r="AB402" s="359"/>
      <c r="AC402" s="359"/>
      <c r="AD402" s="331">
        <f t="shared" si="136"/>
        <v>17178.532371200003</v>
      </c>
    </row>
    <row r="403" spans="1:30" ht="18.75" x14ac:dyDescent="0.2">
      <c r="A403" s="459"/>
      <c r="B403" s="166" t="s">
        <v>18</v>
      </c>
      <c r="C403" s="345">
        <f t="shared" si="133"/>
        <v>0</v>
      </c>
      <c r="D403" s="345">
        <f t="shared" si="133"/>
        <v>0</v>
      </c>
      <c r="E403" s="346">
        <f t="shared" si="133"/>
        <v>4768</v>
      </c>
      <c r="F403" s="345">
        <f t="shared" si="133"/>
        <v>4768</v>
      </c>
      <c r="G403" s="345">
        <f t="shared" si="133"/>
        <v>367</v>
      </c>
      <c r="H403" s="345">
        <f t="shared" si="133"/>
        <v>367</v>
      </c>
      <c r="I403" s="347">
        <f t="shared" si="133"/>
        <v>0</v>
      </c>
      <c r="J403" s="347">
        <f t="shared" si="133"/>
        <v>0</v>
      </c>
      <c r="K403" s="348"/>
      <c r="L403" s="357"/>
      <c r="M403" s="348"/>
      <c r="N403" s="357"/>
      <c r="O403" s="357"/>
      <c r="P403" s="325">
        <f t="shared" si="134"/>
        <v>0</v>
      </c>
      <c r="Q403" s="349">
        <f t="shared" si="134"/>
        <v>395</v>
      </c>
      <c r="R403" s="349">
        <f t="shared" si="134"/>
        <v>247</v>
      </c>
      <c r="S403" s="350">
        <f t="shared" si="115"/>
        <v>25.212481781376518</v>
      </c>
      <c r="T403" s="358"/>
      <c r="U403" s="358"/>
      <c r="V403" s="328">
        <f t="shared" si="135"/>
        <v>6227.4830000000002</v>
      </c>
      <c r="W403" s="351">
        <f t="shared" si="135"/>
        <v>6338</v>
      </c>
      <c r="X403" s="351">
        <f t="shared" si="135"/>
        <v>4768</v>
      </c>
      <c r="Y403" s="356">
        <f t="shared" si="116"/>
        <v>2.6503056645218122</v>
      </c>
      <c r="Z403" s="359"/>
      <c r="AA403" s="359"/>
      <c r="AB403" s="359"/>
      <c r="AC403" s="359"/>
      <c r="AD403" s="331">
        <f t="shared" si="136"/>
        <v>12636.65740844</v>
      </c>
    </row>
    <row r="404" spans="1:30" ht="18.75" x14ac:dyDescent="0.2">
      <c r="A404" s="459"/>
      <c r="B404" s="166" t="s">
        <v>19</v>
      </c>
      <c r="C404" s="345">
        <f t="shared" si="133"/>
        <v>0</v>
      </c>
      <c r="D404" s="345">
        <f t="shared" si="133"/>
        <v>1.2</v>
      </c>
      <c r="E404" s="346">
        <f t="shared" si="133"/>
        <v>3236</v>
      </c>
      <c r="F404" s="345">
        <f t="shared" si="133"/>
        <v>3236</v>
      </c>
      <c r="G404" s="345">
        <f t="shared" si="133"/>
        <v>271</v>
      </c>
      <c r="H404" s="345">
        <f t="shared" si="133"/>
        <v>277</v>
      </c>
      <c r="I404" s="347">
        <f t="shared" si="133"/>
        <v>1.2</v>
      </c>
      <c r="J404" s="347">
        <f t="shared" si="133"/>
        <v>0</v>
      </c>
      <c r="K404" s="348"/>
      <c r="L404" s="357"/>
      <c r="M404" s="348"/>
      <c r="N404" s="357"/>
      <c r="O404" s="357"/>
      <c r="P404" s="325">
        <f t="shared" si="134"/>
        <v>0</v>
      </c>
      <c r="Q404" s="349">
        <f t="shared" si="134"/>
        <v>427</v>
      </c>
      <c r="R404" s="349">
        <f t="shared" si="134"/>
        <v>172</v>
      </c>
      <c r="S404" s="350">
        <f t="shared" si="115"/>
        <v>25.969108139534889</v>
      </c>
      <c r="T404" s="358"/>
      <c r="U404" s="358"/>
      <c r="V404" s="328">
        <f t="shared" si="135"/>
        <v>4466.6866000000009</v>
      </c>
      <c r="W404" s="351">
        <f t="shared" si="135"/>
        <v>3302</v>
      </c>
      <c r="X404" s="351">
        <f t="shared" si="135"/>
        <v>3236</v>
      </c>
      <c r="Y404" s="356">
        <f t="shared" si="116"/>
        <v>2.8798972342398024</v>
      </c>
      <c r="Z404" s="359"/>
      <c r="AA404" s="359"/>
      <c r="AB404" s="359"/>
      <c r="AC404" s="359"/>
      <c r="AD404" s="331">
        <f t="shared" si="136"/>
        <v>9319.3474500000011</v>
      </c>
    </row>
    <row r="405" spans="1:30" ht="18.75" x14ac:dyDescent="0.2">
      <c r="A405" s="459"/>
      <c r="B405" s="166" t="s">
        <v>20</v>
      </c>
      <c r="C405" s="345">
        <f t="shared" si="133"/>
        <v>0.495</v>
      </c>
      <c r="D405" s="345">
        <f t="shared" si="133"/>
        <v>0.89999999999999991</v>
      </c>
      <c r="E405" s="346">
        <f t="shared" si="133"/>
        <v>2606</v>
      </c>
      <c r="F405" s="345">
        <f t="shared" si="133"/>
        <v>2606</v>
      </c>
      <c r="G405" s="345">
        <f t="shared" si="133"/>
        <v>234</v>
      </c>
      <c r="H405" s="345">
        <f t="shared" si="133"/>
        <v>253</v>
      </c>
      <c r="I405" s="347">
        <f t="shared" si="133"/>
        <v>1.2</v>
      </c>
      <c r="J405" s="347">
        <f t="shared" si="133"/>
        <v>0.495</v>
      </c>
      <c r="K405" s="348"/>
      <c r="L405" s="357"/>
      <c r="M405" s="357"/>
      <c r="N405" s="357"/>
      <c r="O405" s="357"/>
      <c r="P405" s="325">
        <f t="shared" si="134"/>
        <v>693.42826539999999</v>
      </c>
      <c r="Q405" s="349">
        <f t="shared" si="134"/>
        <v>389</v>
      </c>
      <c r="R405" s="349">
        <f t="shared" si="134"/>
        <v>126</v>
      </c>
      <c r="S405" s="350">
        <f t="shared" si="115"/>
        <v>28.716063492063494</v>
      </c>
      <c r="T405" s="358"/>
      <c r="U405" s="358"/>
      <c r="V405" s="328">
        <f t="shared" si="135"/>
        <v>3618.2240000000002</v>
      </c>
      <c r="W405" s="351">
        <f t="shared" si="135"/>
        <v>2921</v>
      </c>
      <c r="X405" s="351">
        <f t="shared" si="135"/>
        <v>2606</v>
      </c>
      <c r="Y405" s="356">
        <f t="shared" si="116"/>
        <v>2.7319966415963162</v>
      </c>
      <c r="Z405" s="359"/>
      <c r="AA405" s="359"/>
      <c r="AB405" s="359"/>
      <c r="AC405" s="359"/>
      <c r="AD405" s="331">
        <f t="shared" si="136"/>
        <v>7119.5832479999999</v>
      </c>
    </row>
    <row r="406" spans="1:30" ht="18.75" x14ac:dyDescent="0.2">
      <c r="A406" s="459"/>
      <c r="B406" s="166" t="s">
        <v>21</v>
      </c>
      <c r="C406" s="345">
        <f t="shared" si="133"/>
        <v>0</v>
      </c>
      <c r="D406" s="345">
        <f t="shared" si="133"/>
        <v>0</v>
      </c>
      <c r="E406" s="346">
        <f t="shared" si="133"/>
        <v>2594</v>
      </c>
      <c r="F406" s="345">
        <f t="shared" si="133"/>
        <v>2594</v>
      </c>
      <c r="G406" s="345">
        <f t="shared" si="133"/>
        <v>244.99</v>
      </c>
      <c r="H406" s="345">
        <f t="shared" si="133"/>
        <v>242</v>
      </c>
      <c r="I406" s="347">
        <f t="shared" si="133"/>
        <v>0</v>
      </c>
      <c r="J406" s="347">
        <f t="shared" si="133"/>
        <v>0</v>
      </c>
      <c r="K406" s="348" t="e">
        <f t="shared" ref="K406:K415" si="137">P406/J406</f>
        <v>#DIV/0!</v>
      </c>
      <c r="L406" s="357"/>
      <c r="M406" s="357"/>
      <c r="N406" s="357"/>
      <c r="O406" s="357"/>
      <c r="P406" s="325">
        <f t="shared" si="134"/>
        <v>0</v>
      </c>
      <c r="Q406" s="349">
        <f t="shared" si="134"/>
        <v>268</v>
      </c>
      <c r="R406" s="349">
        <f t="shared" si="134"/>
        <v>180</v>
      </c>
      <c r="S406" s="350">
        <f t="shared" si="115"/>
        <v>23.913274500000004</v>
      </c>
      <c r="T406" s="358"/>
      <c r="U406" s="358"/>
      <c r="V406" s="328">
        <f t="shared" si="135"/>
        <v>4304.3894100000007</v>
      </c>
      <c r="W406" s="351">
        <f t="shared" si="135"/>
        <v>4341</v>
      </c>
      <c r="X406" s="351">
        <f t="shared" si="135"/>
        <v>2594</v>
      </c>
      <c r="Y406" s="356">
        <f t="shared" si="116"/>
        <v>2.5050310478026216</v>
      </c>
      <c r="Z406" s="359"/>
      <c r="AA406" s="359"/>
      <c r="AB406" s="359"/>
      <c r="AC406" s="359"/>
      <c r="AD406" s="331">
        <f t="shared" si="136"/>
        <v>6498.0505380000004</v>
      </c>
    </row>
    <row r="407" spans="1:30" ht="18.75" x14ac:dyDescent="0.2">
      <c r="A407" s="459"/>
      <c r="B407" s="166" t="s">
        <v>22</v>
      </c>
      <c r="C407" s="345">
        <f t="shared" si="133"/>
        <v>39.575025999999994</v>
      </c>
      <c r="D407" s="345">
        <f t="shared" si="133"/>
        <v>62.16</v>
      </c>
      <c r="E407" s="346">
        <f t="shared" si="133"/>
        <v>7144.4</v>
      </c>
      <c r="F407" s="345">
        <f t="shared" si="133"/>
        <v>9741.1</v>
      </c>
      <c r="G407" s="345">
        <f t="shared" si="133"/>
        <v>335.49700000000001</v>
      </c>
      <c r="H407" s="345">
        <f t="shared" si="133"/>
        <v>347</v>
      </c>
      <c r="I407" s="347">
        <f t="shared" si="133"/>
        <v>59.249890000000001</v>
      </c>
      <c r="J407" s="347">
        <f t="shared" si="133"/>
        <v>39.575025999999994</v>
      </c>
      <c r="K407" s="348">
        <f t="shared" si="137"/>
        <v>1425.0257252359104</v>
      </c>
      <c r="L407" s="357"/>
      <c r="M407" s="357"/>
      <c r="N407" s="357"/>
      <c r="O407" s="357"/>
      <c r="P407" s="325">
        <f t="shared" si="134"/>
        <v>56395.430126880005</v>
      </c>
      <c r="Q407" s="349">
        <f t="shared" si="134"/>
        <v>406</v>
      </c>
      <c r="R407" s="349">
        <f t="shared" si="134"/>
        <v>303</v>
      </c>
      <c r="S407" s="350">
        <f t="shared" si="115"/>
        <v>21.520053326732672</v>
      </c>
      <c r="T407" s="358"/>
      <c r="U407" s="358"/>
      <c r="V407" s="328">
        <f t="shared" si="135"/>
        <v>6520.5761579999999</v>
      </c>
      <c r="W407" s="351">
        <f t="shared" si="135"/>
        <v>10140</v>
      </c>
      <c r="X407" s="351">
        <f t="shared" si="135"/>
        <v>7144.4</v>
      </c>
      <c r="Y407" s="356">
        <f t="shared" si="116"/>
        <v>2.5260083014388894</v>
      </c>
      <c r="Z407" s="359"/>
      <c r="AA407" s="359"/>
      <c r="AB407" s="359"/>
      <c r="AC407" s="359"/>
      <c r="AD407" s="331">
        <f t="shared" si="136"/>
        <v>18046.8137088</v>
      </c>
    </row>
    <row r="408" spans="1:30" ht="18.75" x14ac:dyDescent="0.2">
      <c r="A408" s="459"/>
      <c r="B408" s="178" t="s">
        <v>23</v>
      </c>
      <c r="C408" s="345">
        <f t="shared" si="133"/>
        <v>78.413921000000002</v>
      </c>
      <c r="D408" s="345">
        <f t="shared" si="133"/>
        <v>114</v>
      </c>
      <c r="E408" s="346">
        <f t="shared" si="133"/>
        <v>7649.7</v>
      </c>
      <c r="F408" s="345">
        <f t="shared" si="133"/>
        <v>11480</v>
      </c>
      <c r="G408" s="345">
        <f t="shared" si="133"/>
        <v>394.2</v>
      </c>
      <c r="H408" s="345">
        <f t="shared" si="133"/>
        <v>314</v>
      </c>
      <c r="I408" s="347">
        <f t="shared" si="133"/>
        <v>113.88200000000001</v>
      </c>
      <c r="J408" s="347">
        <f t="shared" si="133"/>
        <v>78.413921000000002</v>
      </c>
      <c r="K408" s="348">
        <f t="shared" si="137"/>
        <v>1578.6566796906036</v>
      </c>
      <c r="L408" s="357"/>
      <c r="M408" s="357"/>
      <c r="N408" s="357"/>
      <c r="O408" s="357"/>
      <c r="P408" s="325">
        <f t="shared" si="134"/>
        <v>123788.6601673813</v>
      </c>
      <c r="Q408" s="349">
        <f t="shared" si="134"/>
        <v>340</v>
      </c>
      <c r="R408" s="349">
        <f t="shared" si="134"/>
        <v>375</v>
      </c>
      <c r="S408" s="350">
        <f t="shared" si="115"/>
        <v>20.979942000000001</v>
      </c>
      <c r="T408" s="358"/>
      <c r="U408" s="358"/>
      <c r="V408" s="328">
        <f t="shared" si="135"/>
        <v>7867.478250000001</v>
      </c>
      <c r="W408" s="351">
        <f t="shared" si="135"/>
        <v>11480</v>
      </c>
      <c r="X408" s="351">
        <f t="shared" si="135"/>
        <v>7649.7</v>
      </c>
      <c r="Y408" s="356">
        <f t="shared" si="116"/>
        <v>2.3630603480528647</v>
      </c>
      <c r="Z408" s="359"/>
      <c r="AA408" s="359"/>
      <c r="AB408" s="359"/>
      <c r="AC408" s="359"/>
      <c r="AD408" s="331">
        <f t="shared" si="136"/>
        <v>18076.702744499999</v>
      </c>
    </row>
    <row r="409" spans="1:30" ht="19.5" thickBot="1" x14ac:dyDescent="0.25">
      <c r="A409" s="459"/>
      <c r="B409" s="178" t="s">
        <v>24</v>
      </c>
      <c r="C409" s="360">
        <f t="shared" si="133"/>
        <v>229.153684</v>
      </c>
      <c r="D409" s="360">
        <f t="shared" si="133"/>
        <v>240.5</v>
      </c>
      <c r="E409" s="361">
        <f t="shared" si="133"/>
        <v>9217</v>
      </c>
      <c r="F409" s="360">
        <f t="shared" si="133"/>
        <v>13565</v>
      </c>
      <c r="G409" s="360">
        <f t="shared" si="133"/>
        <v>263.36</v>
      </c>
      <c r="H409" s="360">
        <f t="shared" si="133"/>
        <v>370</v>
      </c>
      <c r="I409" s="347">
        <f t="shared" si="133"/>
        <v>240.815</v>
      </c>
      <c r="J409" s="347">
        <f t="shared" si="133"/>
        <v>229.153684</v>
      </c>
      <c r="K409" s="348">
        <f t="shared" si="137"/>
        <v>1558.9899976612292</v>
      </c>
      <c r="L409" s="357"/>
      <c r="M409" s="357"/>
      <c r="N409" s="357"/>
      <c r="O409" s="357"/>
      <c r="P409" s="325">
        <f t="shared" si="134"/>
        <v>357248.30128322204</v>
      </c>
      <c r="Q409" s="349">
        <f t="shared" si="134"/>
        <v>380</v>
      </c>
      <c r="R409" s="349">
        <f t="shared" si="134"/>
        <v>222</v>
      </c>
      <c r="S409" s="350">
        <f t="shared" si="115"/>
        <v>22.449324428828831</v>
      </c>
      <c r="T409" s="358"/>
      <c r="U409" s="358"/>
      <c r="V409" s="328">
        <f t="shared" si="135"/>
        <v>4983.7500232000002</v>
      </c>
      <c r="W409" s="351">
        <f t="shared" si="135"/>
        <v>15570</v>
      </c>
      <c r="X409" s="351">
        <f t="shared" si="135"/>
        <v>9217</v>
      </c>
      <c r="Y409" s="356">
        <f t="shared" si="116"/>
        <v>2.2743928380167082</v>
      </c>
      <c r="Z409" s="359"/>
      <c r="AA409" s="359"/>
      <c r="AB409" s="359"/>
      <c r="AC409" s="359"/>
      <c r="AD409" s="331">
        <f t="shared" si="136"/>
        <v>20963.078787999999</v>
      </c>
    </row>
    <row r="410" spans="1:30" ht="19.5" thickBot="1" x14ac:dyDescent="0.25">
      <c r="A410" s="460"/>
      <c r="B410" s="179" t="s">
        <v>25</v>
      </c>
      <c r="C410" s="319">
        <f t="shared" ref="C410:J410" si="138">SUM(C398:C409)</f>
        <v>879.03944899999999</v>
      </c>
      <c r="D410" s="319">
        <f t="shared" si="138"/>
        <v>1046.95</v>
      </c>
      <c r="E410" s="227">
        <f t="shared" si="138"/>
        <v>77620</v>
      </c>
      <c r="F410" s="319">
        <f t="shared" si="138"/>
        <v>86393</v>
      </c>
      <c r="G410" s="319">
        <f t="shared" si="138"/>
        <v>3345.0469999999996</v>
      </c>
      <c r="H410" s="319">
        <f t="shared" si="138"/>
        <v>3716</v>
      </c>
      <c r="I410" s="352">
        <f t="shared" si="138"/>
        <v>1096.14489</v>
      </c>
      <c r="J410" s="340">
        <f t="shared" si="138"/>
        <v>879.03944899999999</v>
      </c>
      <c r="K410" s="348">
        <f t="shared" si="137"/>
        <v>1570.5500688352388</v>
      </c>
      <c r="L410" s="340">
        <f t="shared" ref="L410:R410" si="139">SUM(L398:L409)</f>
        <v>0</v>
      </c>
      <c r="M410" s="340">
        <f t="shared" si="139"/>
        <v>0</v>
      </c>
      <c r="N410" s="340">
        <f t="shared" si="139"/>
        <v>0</v>
      </c>
      <c r="O410" s="340">
        <f t="shared" si="139"/>
        <v>0</v>
      </c>
      <c r="P410" s="353">
        <f t="shared" si="139"/>
        <v>1380575.4671358403</v>
      </c>
      <c r="Q410" s="341">
        <f t="shared" si="139"/>
        <v>4580</v>
      </c>
      <c r="R410" s="341">
        <f t="shared" si="139"/>
        <v>2641</v>
      </c>
      <c r="S410" s="350">
        <f t="shared" si="115"/>
        <v>22.820335040212044</v>
      </c>
      <c r="T410" s="341">
        <f>SUM(T398:T409)</f>
        <v>0</v>
      </c>
      <c r="U410" s="341">
        <f>SUM(U398:U409)</f>
        <v>0</v>
      </c>
      <c r="V410" s="354">
        <f>SUM(V398:V409)</f>
        <v>60268.504841200003</v>
      </c>
      <c r="W410" s="343">
        <f>SUM(W398:W409)</f>
        <v>93941</v>
      </c>
      <c r="X410" s="343">
        <f>SUM(X398:X409)</f>
        <v>77620</v>
      </c>
      <c r="Y410" s="356">
        <f t="shared" si="116"/>
        <v>2.4618389118827624</v>
      </c>
      <c r="Z410" s="343">
        <f>SUM(Z398:Z409)</f>
        <v>0</v>
      </c>
      <c r="AA410" s="343"/>
      <c r="AB410" s="343"/>
      <c r="AC410" s="343"/>
      <c r="AD410" s="324">
        <f>SUM(AD398:AD409)</f>
        <v>191087.93634034001</v>
      </c>
    </row>
    <row r="411" spans="1:30" ht="18.75" x14ac:dyDescent="0.2">
      <c r="A411" s="459" t="s">
        <v>136</v>
      </c>
      <c r="B411" s="191" t="s">
        <v>12</v>
      </c>
      <c r="C411" s="345">
        <f t="shared" ref="C411:J422" si="140">C333</f>
        <v>1.8798495</v>
      </c>
      <c r="D411" s="345">
        <f t="shared" si="140"/>
        <v>2</v>
      </c>
      <c r="E411" s="345">
        <f t="shared" si="140"/>
        <v>755</v>
      </c>
      <c r="F411" s="345">
        <f t="shared" si="140"/>
        <v>800</v>
      </c>
      <c r="G411" s="345">
        <f t="shared" si="140"/>
        <v>0</v>
      </c>
      <c r="H411" s="345">
        <f t="shared" si="140"/>
        <v>4</v>
      </c>
      <c r="I411" s="325">
        <f t="shared" si="140"/>
        <v>2.5299999999999998</v>
      </c>
      <c r="J411" s="325">
        <f t="shared" si="140"/>
        <v>1.8798495</v>
      </c>
      <c r="K411" s="348">
        <f t="shared" si="137"/>
        <v>1498.5029</v>
      </c>
      <c r="L411" s="326"/>
      <c r="M411" s="327"/>
      <c r="N411" s="326"/>
      <c r="O411" s="326"/>
      <c r="P411" s="325">
        <f t="shared" ref="P411:R422" si="141">P333</f>
        <v>2816.95992731355</v>
      </c>
      <c r="Q411" s="328">
        <f t="shared" si="141"/>
        <v>5</v>
      </c>
      <c r="R411" s="328">
        <f t="shared" si="141"/>
        <v>0</v>
      </c>
      <c r="S411" s="350" t="e">
        <f t="shared" si="115"/>
        <v>#DIV/0!</v>
      </c>
      <c r="T411" s="330"/>
      <c r="U411" s="330"/>
      <c r="V411" s="328">
        <f t="shared" ref="V411:X422" si="142">V333</f>
        <v>0</v>
      </c>
      <c r="W411" s="331">
        <f t="shared" si="142"/>
        <v>600</v>
      </c>
      <c r="X411" s="331">
        <f t="shared" si="142"/>
        <v>755</v>
      </c>
      <c r="Y411" s="356"/>
      <c r="Z411" s="332"/>
      <c r="AA411" s="303"/>
      <c r="AB411" s="303"/>
      <c r="AC411" s="303"/>
      <c r="AD411" s="331">
        <f t="shared" ref="AD411:AD422" si="143">AD333</f>
        <v>1268.3999999999999</v>
      </c>
    </row>
    <row r="412" spans="1:30" ht="18.75" x14ac:dyDescent="0.2">
      <c r="A412" s="459"/>
      <c r="B412" s="166" t="s">
        <v>14</v>
      </c>
      <c r="C412" s="345">
        <f t="shared" si="140"/>
        <v>1.4764090000000001</v>
      </c>
      <c r="D412" s="345">
        <f t="shared" si="140"/>
        <v>2.09</v>
      </c>
      <c r="E412" s="345">
        <f t="shared" si="140"/>
        <v>345.5</v>
      </c>
      <c r="F412" s="345">
        <f t="shared" si="140"/>
        <v>500</v>
      </c>
      <c r="G412" s="345">
        <f t="shared" si="140"/>
        <v>3</v>
      </c>
      <c r="H412" s="345">
        <f t="shared" si="140"/>
        <v>4</v>
      </c>
      <c r="I412" s="325">
        <f t="shared" si="140"/>
        <v>1.66</v>
      </c>
      <c r="J412" s="325">
        <f t="shared" si="140"/>
        <v>1.4764090000000001</v>
      </c>
      <c r="K412" s="348">
        <f t="shared" si="137"/>
        <v>1400.88</v>
      </c>
      <c r="L412" s="333"/>
      <c r="M412" s="327"/>
      <c r="N412" s="333"/>
      <c r="O412" s="333"/>
      <c r="P412" s="325">
        <f t="shared" si="141"/>
        <v>2068.2718399200003</v>
      </c>
      <c r="Q412" s="328">
        <f t="shared" si="141"/>
        <v>5</v>
      </c>
      <c r="R412" s="328">
        <f t="shared" si="141"/>
        <v>3</v>
      </c>
      <c r="S412" s="350">
        <f t="shared" si="115"/>
        <v>20.315999999999999</v>
      </c>
      <c r="T412" s="334"/>
      <c r="U412" s="334"/>
      <c r="V412" s="328">
        <f t="shared" si="142"/>
        <v>60.947999999999993</v>
      </c>
      <c r="W412" s="331">
        <f t="shared" si="142"/>
        <v>472</v>
      </c>
      <c r="X412" s="331">
        <f t="shared" si="142"/>
        <v>345.5</v>
      </c>
      <c r="Y412" s="356"/>
      <c r="Z412" s="335"/>
      <c r="AA412" s="336"/>
      <c r="AB412" s="336"/>
      <c r="AC412" s="336"/>
      <c r="AD412" s="331">
        <f t="shared" si="143"/>
        <v>580.43999999999994</v>
      </c>
    </row>
    <row r="413" spans="1:30" ht="18.75" x14ac:dyDescent="0.2">
      <c r="A413" s="459"/>
      <c r="B413" s="166" t="s">
        <v>15</v>
      </c>
      <c r="C413" s="345">
        <f t="shared" si="140"/>
        <v>1.35318</v>
      </c>
      <c r="D413" s="345">
        <f t="shared" si="140"/>
        <v>2</v>
      </c>
      <c r="E413" s="345">
        <f t="shared" si="140"/>
        <v>298</v>
      </c>
      <c r="F413" s="345">
        <f t="shared" si="140"/>
        <v>400</v>
      </c>
      <c r="G413" s="345">
        <f t="shared" si="140"/>
        <v>4</v>
      </c>
      <c r="H413" s="345">
        <f t="shared" si="140"/>
        <v>4</v>
      </c>
      <c r="I413" s="325">
        <f t="shared" si="140"/>
        <v>2</v>
      </c>
      <c r="J413" s="325">
        <f t="shared" si="140"/>
        <v>1.35318</v>
      </c>
      <c r="K413" s="348">
        <f t="shared" si="137"/>
        <v>1400.88</v>
      </c>
      <c r="L413" s="333"/>
      <c r="M413" s="327"/>
      <c r="N413" s="333"/>
      <c r="O413" s="333"/>
      <c r="P413" s="325">
        <f t="shared" si="141"/>
        <v>1895.6427984000002</v>
      </c>
      <c r="Q413" s="328">
        <f t="shared" si="141"/>
        <v>5</v>
      </c>
      <c r="R413" s="328">
        <f t="shared" si="141"/>
        <v>4</v>
      </c>
      <c r="S413" s="350">
        <f t="shared" si="115"/>
        <v>21.756</v>
      </c>
      <c r="T413" s="334"/>
      <c r="U413" s="334"/>
      <c r="V413" s="328">
        <f t="shared" si="142"/>
        <v>87.024000000000001</v>
      </c>
      <c r="W413" s="331">
        <f t="shared" si="142"/>
        <v>400</v>
      </c>
      <c r="X413" s="331">
        <f t="shared" si="142"/>
        <v>298</v>
      </c>
      <c r="Y413" s="356"/>
      <c r="Z413" s="335"/>
      <c r="AA413" s="336"/>
      <c r="AB413" s="336"/>
      <c r="AC413" s="336"/>
      <c r="AD413" s="331">
        <f t="shared" si="143"/>
        <v>500.64</v>
      </c>
    </row>
    <row r="414" spans="1:30" ht="18.75" x14ac:dyDescent="0.2">
      <c r="A414" s="459"/>
      <c r="B414" s="166" t="s">
        <v>16</v>
      </c>
      <c r="C414" s="345">
        <f t="shared" si="140"/>
        <v>0.80230000000000001</v>
      </c>
      <c r="D414" s="345">
        <f t="shared" si="140"/>
        <v>0.9</v>
      </c>
      <c r="E414" s="345">
        <f t="shared" si="140"/>
        <v>297</v>
      </c>
      <c r="F414" s="345">
        <f t="shared" si="140"/>
        <v>350</v>
      </c>
      <c r="G414" s="345">
        <f t="shared" si="140"/>
        <v>4</v>
      </c>
      <c r="H414" s="345">
        <f t="shared" si="140"/>
        <v>5</v>
      </c>
      <c r="I414" s="325">
        <f t="shared" si="140"/>
        <v>0.5</v>
      </c>
      <c r="J414" s="325">
        <f t="shared" si="140"/>
        <v>0.80230000000000001</v>
      </c>
      <c r="K414" s="348">
        <f t="shared" si="137"/>
        <v>1400.9590000000001</v>
      </c>
      <c r="L414" s="333"/>
      <c r="M414" s="327"/>
      <c r="N414" s="333"/>
      <c r="O414" s="333"/>
      <c r="P414" s="325">
        <f t="shared" si="141"/>
        <v>1123.9894057000001</v>
      </c>
      <c r="Q414" s="328">
        <f t="shared" si="141"/>
        <v>4</v>
      </c>
      <c r="R414" s="328">
        <f t="shared" si="141"/>
        <v>4</v>
      </c>
      <c r="S414" s="350">
        <f t="shared" si="115"/>
        <v>21.756</v>
      </c>
      <c r="T414" s="334"/>
      <c r="U414" s="334"/>
      <c r="V414" s="328">
        <f t="shared" si="142"/>
        <v>87.024000000000001</v>
      </c>
      <c r="W414" s="331">
        <f t="shared" si="142"/>
        <v>250</v>
      </c>
      <c r="X414" s="331">
        <f t="shared" si="142"/>
        <v>297</v>
      </c>
      <c r="Y414" s="356"/>
      <c r="Z414" s="335"/>
      <c r="AA414" s="336"/>
      <c r="AB414" s="336"/>
      <c r="AC414" s="336"/>
      <c r="AD414" s="331">
        <f t="shared" si="143"/>
        <v>498.96</v>
      </c>
    </row>
    <row r="415" spans="1:30" ht="18.75" x14ac:dyDescent="0.2">
      <c r="A415" s="459"/>
      <c r="B415" s="166" t="s">
        <v>17</v>
      </c>
      <c r="C415" s="345">
        <f t="shared" si="140"/>
        <v>0</v>
      </c>
      <c r="D415" s="345">
        <f t="shared" si="140"/>
        <v>0</v>
      </c>
      <c r="E415" s="345">
        <f t="shared" si="140"/>
        <v>337</v>
      </c>
      <c r="F415" s="345">
        <f t="shared" si="140"/>
        <v>350</v>
      </c>
      <c r="G415" s="345">
        <f t="shared" si="140"/>
        <v>4</v>
      </c>
      <c r="H415" s="345">
        <f t="shared" si="140"/>
        <v>4</v>
      </c>
      <c r="I415" s="325">
        <f t="shared" si="140"/>
        <v>0</v>
      </c>
      <c r="J415" s="325">
        <f t="shared" si="140"/>
        <v>0</v>
      </c>
      <c r="K415" s="348" t="e">
        <f t="shared" si="137"/>
        <v>#DIV/0!</v>
      </c>
      <c r="L415" s="333"/>
      <c r="M415" s="327"/>
      <c r="N415" s="333"/>
      <c r="O415" s="333"/>
      <c r="P415" s="325">
        <f t="shared" si="141"/>
        <v>0</v>
      </c>
      <c r="Q415" s="328">
        <f t="shared" si="141"/>
        <v>4</v>
      </c>
      <c r="R415" s="328">
        <f t="shared" si="141"/>
        <v>4</v>
      </c>
      <c r="S415" s="350">
        <f t="shared" si="115"/>
        <v>21.756</v>
      </c>
      <c r="T415" s="334"/>
      <c r="U415" s="334"/>
      <c r="V415" s="328">
        <f t="shared" si="142"/>
        <v>87.024000000000001</v>
      </c>
      <c r="W415" s="331">
        <f t="shared" si="142"/>
        <v>330</v>
      </c>
      <c r="X415" s="331">
        <f t="shared" si="142"/>
        <v>337</v>
      </c>
      <c r="Y415" s="356"/>
      <c r="Z415" s="335"/>
      <c r="AA415" s="336"/>
      <c r="AB415" s="336"/>
      <c r="AC415" s="336"/>
      <c r="AD415" s="331">
        <f t="shared" si="143"/>
        <v>566.16</v>
      </c>
    </row>
    <row r="416" spans="1:30" ht="18.75" x14ac:dyDescent="0.2">
      <c r="A416" s="459"/>
      <c r="B416" s="166" t="s">
        <v>18</v>
      </c>
      <c r="C416" s="345">
        <f t="shared" si="140"/>
        <v>0</v>
      </c>
      <c r="D416" s="345">
        <f t="shared" si="140"/>
        <v>0</v>
      </c>
      <c r="E416" s="345">
        <f t="shared" si="140"/>
        <v>319</v>
      </c>
      <c r="F416" s="345">
        <f t="shared" si="140"/>
        <v>320</v>
      </c>
      <c r="G416" s="345">
        <f t="shared" si="140"/>
        <v>4</v>
      </c>
      <c r="H416" s="345">
        <f t="shared" si="140"/>
        <v>4</v>
      </c>
      <c r="I416" s="325">
        <f t="shared" si="140"/>
        <v>0</v>
      </c>
      <c r="J416" s="325">
        <f t="shared" si="140"/>
        <v>0</v>
      </c>
      <c r="K416" s="348"/>
      <c r="L416" s="333"/>
      <c r="M416" s="327"/>
      <c r="N416" s="333"/>
      <c r="O416" s="333"/>
      <c r="P416" s="325">
        <f t="shared" si="141"/>
        <v>0</v>
      </c>
      <c r="Q416" s="328">
        <f t="shared" si="141"/>
        <v>4</v>
      </c>
      <c r="R416" s="328">
        <f t="shared" si="141"/>
        <v>4</v>
      </c>
      <c r="S416" s="350">
        <f t="shared" si="115"/>
        <v>21.756499999999999</v>
      </c>
      <c r="T416" s="334"/>
      <c r="U416" s="334"/>
      <c r="V416" s="328">
        <f t="shared" si="142"/>
        <v>87.025999999999996</v>
      </c>
      <c r="W416" s="331">
        <f t="shared" si="142"/>
        <v>320</v>
      </c>
      <c r="X416" s="331">
        <f t="shared" si="142"/>
        <v>319</v>
      </c>
      <c r="Y416" s="356"/>
      <c r="Z416" s="335"/>
      <c r="AA416" s="336"/>
      <c r="AB416" s="336"/>
      <c r="AC416" s="336"/>
      <c r="AD416" s="331">
        <f t="shared" si="143"/>
        <v>535.91999999999996</v>
      </c>
    </row>
    <row r="417" spans="1:30" ht="18.75" x14ac:dyDescent="0.2">
      <c r="A417" s="459"/>
      <c r="B417" s="166" t="s">
        <v>19</v>
      </c>
      <c r="C417" s="345">
        <f t="shared" si="140"/>
        <v>0</v>
      </c>
      <c r="D417" s="345">
        <f t="shared" si="140"/>
        <v>0</v>
      </c>
      <c r="E417" s="345">
        <f t="shared" si="140"/>
        <v>269.5</v>
      </c>
      <c r="F417" s="345">
        <f t="shared" si="140"/>
        <v>320</v>
      </c>
      <c r="G417" s="345">
        <f t="shared" si="140"/>
        <v>3</v>
      </c>
      <c r="H417" s="345">
        <f t="shared" si="140"/>
        <v>4</v>
      </c>
      <c r="I417" s="325">
        <f t="shared" si="140"/>
        <v>0</v>
      </c>
      <c r="J417" s="325">
        <f t="shared" si="140"/>
        <v>0</v>
      </c>
      <c r="K417" s="348"/>
      <c r="L417" s="333"/>
      <c r="M417" s="327"/>
      <c r="N417" s="333"/>
      <c r="O417" s="333"/>
      <c r="P417" s="325">
        <f t="shared" si="141"/>
        <v>0</v>
      </c>
      <c r="Q417" s="328">
        <f t="shared" si="141"/>
        <v>4</v>
      </c>
      <c r="R417" s="328">
        <f t="shared" si="141"/>
        <v>3</v>
      </c>
      <c r="S417" s="350">
        <f t="shared" si="115"/>
        <v>21.756499999999999</v>
      </c>
      <c r="T417" s="334"/>
      <c r="U417" s="334"/>
      <c r="V417" s="328">
        <f t="shared" si="142"/>
        <v>65.269499999999994</v>
      </c>
      <c r="W417" s="331">
        <f t="shared" si="142"/>
        <v>420</v>
      </c>
      <c r="X417" s="331">
        <f t="shared" si="142"/>
        <v>269.5</v>
      </c>
      <c r="Y417" s="356"/>
      <c r="Z417" s="335"/>
      <c r="AA417" s="336"/>
      <c r="AB417" s="336"/>
      <c r="AC417" s="336"/>
      <c r="AD417" s="331">
        <f t="shared" si="143"/>
        <v>452.76</v>
      </c>
    </row>
    <row r="418" spans="1:30" ht="18.75" x14ac:dyDescent="0.2">
      <c r="A418" s="459"/>
      <c r="B418" s="166" t="s">
        <v>20</v>
      </c>
      <c r="C418" s="345">
        <f t="shared" si="140"/>
        <v>0</v>
      </c>
      <c r="D418" s="345">
        <f t="shared" si="140"/>
        <v>0</v>
      </c>
      <c r="E418" s="345">
        <f t="shared" si="140"/>
        <v>312</v>
      </c>
      <c r="F418" s="345">
        <f t="shared" si="140"/>
        <v>500</v>
      </c>
      <c r="G418" s="345">
        <f t="shared" si="140"/>
        <v>4</v>
      </c>
      <c r="H418" s="345">
        <f t="shared" si="140"/>
        <v>5</v>
      </c>
      <c r="I418" s="325">
        <f t="shared" si="140"/>
        <v>0</v>
      </c>
      <c r="J418" s="325">
        <f t="shared" si="140"/>
        <v>0</v>
      </c>
      <c r="K418" s="348"/>
      <c r="L418" s="333"/>
      <c r="M418" s="333"/>
      <c r="N418" s="333"/>
      <c r="O418" s="333"/>
      <c r="P418" s="325">
        <f t="shared" si="141"/>
        <v>0</v>
      </c>
      <c r="Q418" s="328">
        <f t="shared" si="141"/>
        <v>5</v>
      </c>
      <c r="R418" s="328">
        <f t="shared" si="141"/>
        <v>4</v>
      </c>
      <c r="S418" s="350">
        <f t="shared" si="115"/>
        <v>21.754999999999999</v>
      </c>
      <c r="T418" s="334"/>
      <c r="U418" s="334"/>
      <c r="V418" s="328">
        <f t="shared" si="142"/>
        <v>87.02</v>
      </c>
      <c r="W418" s="331">
        <f t="shared" si="142"/>
        <v>420</v>
      </c>
      <c r="X418" s="331">
        <f t="shared" si="142"/>
        <v>312</v>
      </c>
      <c r="Y418" s="356"/>
      <c r="Z418" s="335"/>
      <c r="AA418" s="336"/>
      <c r="AB418" s="336"/>
      <c r="AC418" s="336"/>
      <c r="AD418" s="331">
        <f t="shared" si="143"/>
        <v>524.16</v>
      </c>
    </row>
    <row r="419" spans="1:30" ht="18.75" x14ac:dyDescent="0.2">
      <c r="A419" s="459"/>
      <c r="B419" s="166" t="s">
        <v>21</v>
      </c>
      <c r="C419" s="345">
        <f t="shared" si="140"/>
        <v>0</v>
      </c>
      <c r="D419" s="345">
        <f t="shared" si="140"/>
        <v>0</v>
      </c>
      <c r="E419" s="345">
        <f t="shared" si="140"/>
        <v>210</v>
      </c>
      <c r="F419" s="345">
        <f t="shared" si="140"/>
        <v>500</v>
      </c>
      <c r="G419" s="345">
        <f t="shared" si="140"/>
        <v>5</v>
      </c>
      <c r="H419" s="345">
        <f t="shared" si="140"/>
        <v>5</v>
      </c>
      <c r="I419" s="325">
        <f t="shared" si="140"/>
        <v>0</v>
      </c>
      <c r="J419" s="325">
        <f t="shared" si="140"/>
        <v>0</v>
      </c>
      <c r="K419" s="348"/>
      <c r="L419" s="333"/>
      <c r="M419" s="333"/>
      <c r="N419" s="333"/>
      <c r="O419" s="333"/>
      <c r="P419" s="325">
        <f t="shared" si="141"/>
        <v>0</v>
      </c>
      <c r="Q419" s="328">
        <f t="shared" si="141"/>
        <v>5</v>
      </c>
      <c r="R419" s="328">
        <f t="shared" si="141"/>
        <v>5</v>
      </c>
      <c r="S419" s="350">
        <f t="shared" si="115"/>
        <v>21.756</v>
      </c>
      <c r="T419" s="334"/>
      <c r="U419" s="334"/>
      <c r="V419" s="328">
        <f t="shared" si="142"/>
        <v>108.78</v>
      </c>
      <c r="W419" s="331">
        <f t="shared" si="142"/>
        <v>400</v>
      </c>
      <c r="X419" s="331">
        <f t="shared" si="142"/>
        <v>210</v>
      </c>
      <c r="Y419" s="356"/>
      <c r="Z419" s="335"/>
      <c r="AA419" s="336"/>
      <c r="AB419" s="336"/>
      <c r="AC419" s="336"/>
      <c r="AD419" s="331">
        <f t="shared" si="143"/>
        <v>352.8</v>
      </c>
    </row>
    <row r="420" spans="1:30" ht="18.75" x14ac:dyDescent="0.2">
      <c r="A420" s="459"/>
      <c r="B420" s="166" t="s">
        <v>22</v>
      </c>
      <c r="C420" s="345">
        <f t="shared" si="140"/>
        <v>0.20824500000000001</v>
      </c>
      <c r="D420" s="345">
        <f t="shared" si="140"/>
        <v>1.6</v>
      </c>
      <c r="E420" s="345">
        <f t="shared" si="140"/>
        <v>281</v>
      </c>
      <c r="F420" s="345">
        <f t="shared" si="140"/>
        <v>550</v>
      </c>
      <c r="G420" s="345">
        <f t="shared" si="140"/>
        <v>4</v>
      </c>
      <c r="H420" s="345">
        <f t="shared" si="140"/>
        <v>5</v>
      </c>
      <c r="I420" s="325">
        <f t="shared" si="140"/>
        <v>1.6</v>
      </c>
      <c r="J420" s="325">
        <f t="shared" si="140"/>
        <v>0.20824500000000001</v>
      </c>
      <c r="K420" s="348">
        <f>P420/J420</f>
        <v>1400.88</v>
      </c>
      <c r="L420" s="333"/>
      <c r="M420" s="333"/>
      <c r="N420" s="333"/>
      <c r="O420" s="333"/>
      <c r="P420" s="325">
        <f t="shared" si="141"/>
        <v>291.72625560000006</v>
      </c>
      <c r="Q420" s="328">
        <f t="shared" si="141"/>
        <v>6</v>
      </c>
      <c r="R420" s="328">
        <f t="shared" si="141"/>
        <v>4</v>
      </c>
      <c r="S420" s="350">
        <f t="shared" si="115"/>
        <v>21.756</v>
      </c>
      <c r="T420" s="334"/>
      <c r="U420" s="334"/>
      <c r="V420" s="328">
        <f t="shared" si="142"/>
        <v>87.024000000000001</v>
      </c>
      <c r="W420" s="331">
        <f t="shared" si="142"/>
        <v>400</v>
      </c>
      <c r="X420" s="331">
        <f t="shared" si="142"/>
        <v>281</v>
      </c>
      <c r="Y420" s="356"/>
      <c r="Z420" s="335"/>
      <c r="AA420" s="336"/>
      <c r="AB420" s="336"/>
      <c r="AC420" s="336"/>
      <c r="AD420" s="331">
        <f t="shared" si="143"/>
        <v>472.08</v>
      </c>
    </row>
    <row r="421" spans="1:30" ht="18.75" x14ac:dyDescent="0.2">
      <c r="A421" s="459"/>
      <c r="B421" s="178" t="s">
        <v>23</v>
      </c>
      <c r="C421" s="345">
        <f t="shared" si="140"/>
        <v>1.5618295</v>
      </c>
      <c r="D421" s="345">
        <f t="shared" si="140"/>
        <v>2.0599999999999996</v>
      </c>
      <c r="E421" s="345">
        <f t="shared" si="140"/>
        <v>310.5</v>
      </c>
      <c r="F421" s="345">
        <f t="shared" si="140"/>
        <v>650</v>
      </c>
      <c r="G421" s="345">
        <f t="shared" si="140"/>
        <v>3</v>
      </c>
      <c r="H421" s="345">
        <f t="shared" si="140"/>
        <v>6</v>
      </c>
      <c r="I421" s="325">
        <f t="shared" si="140"/>
        <v>2.36</v>
      </c>
      <c r="J421" s="325">
        <f t="shared" si="140"/>
        <v>1.5618295</v>
      </c>
      <c r="K421" s="348">
        <f>P421/J421</f>
        <v>1400.88</v>
      </c>
      <c r="L421" s="333"/>
      <c r="M421" s="333"/>
      <c r="N421" s="333"/>
      <c r="O421" s="333"/>
      <c r="P421" s="325">
        <f t="shared" si="141"/>
        <v>2187.9357099600002</v>
      </c>
      <c r="Q421" s="328">
        <f t="shared" si="141"/>
        <v>6</v>
      </c>
      <c r="R421" s="328">
        <f t="shared" si="141"/>
        <v>3</v>
      </c>
      <c r="S421" s="350">
        <f t="shared" si="115"/>
        <v>21.756</v>
      </c>
      <c r="T421" s="334"/>
      <c r="U421" s="334"/>
      <c r="V421" s="328">
        <f t="shared" si="142"/>
        <v>65.268000000000001</v>
      </c>
      <c r="W421" s="331">
        <f t="shared" si="142"/>
        <v>505</v>
      </c>
      <c r="X421" s="331">
        <f t="shared" si="142"/>
        <v>310.5</v>
      </c>
      <c r="Y421" s="356"/>
      <c r="Z421" s="335"/>
      <c r="AA421" s="336"/>
      <c r="AB421" s="336"/>
      <c r="AC421" s="336"/>
      <c r="AD421" s="331">
        <f t="shared" si="143"/>
        <v>0</v>
      </c>
    </row>
    <row r="422" spans="1:30" ht="19.5" thickBot="1" x14ac:dyDescent="0.25">
      <c r="A422" s="459"/>
      <c r="B422" s="178" t="s">
        <v>24</v>
      </c>
      <c r="C422" s="360">
        <f t="shared" si="140"/>
        <v>1.61389</v>
      </c>
      <c r="D422" s="360">
        <f t="shared" si="140"/>
        <v>2.35</v>
      </c>
      <c r="E422" s="361">
        <f t="shared" si="140"/>
        <v>310.5</v>
      </c>
      <c r="F422" s="360">
        <f t="shared" si="140"/>
        <v>639</v>
      </c>
      <c r="G422" s="360">
        <f t="shared" si="140"/>
        <v>4</v>
      </c>
      <c r="H422" s="360">
        <f t="shared" si="140"/>
        <v>6</v>
      </c>
      <c r="I422" s="325">
        <f t="shared" si="140"/>
        <v>2.35</v>
      </c>
      <c r="J422" s="325">
        <f t="shared" si="140"/>
        <v>1.61389</v>
      </c>
      <c r="K422" s="348">
        <f>P422/J422</f>
        <v>1400.8790000000001</v>
      </c>
      <c r="L422" s="333"/>
      <c r="M422" s="333"/>
      <c r="N422" s="333"/>
      <c r="O422" s="333"/>
      <c r="P422" s="325">
        <f t="shared" si="141"/>
        <v>2260.8646093100001</v>
      </c>
      <c r="Q422" s="328">
        <f t="shared" si="141"/>
        <v>6</v>
      </c>
      <c r="R422" s="328">
        <f t="shared" si="141"/>
        <v>4</v>
      </c>
      <c r="S422" s="350">
        <f t="shared" si="115"/>
        <v>21.756</v>
      </c>
      <c r="T422" s="334"/>
      <c r="U422" s="334"/>
      <c r="V422" s="328">
        <f t="shared" si="142"/>
        <v>87.024000000000001</v>
      </c>
      <c r="W422" s="331">
        <f t="shared" si="142"/>
        <v>505</v>
      </c>
      <c r="X422" s="331">
        <f t="shared" si="142"/>
        <v>310.5</v>
      </c>
      <c r="Y422" s="356"/>
      <c r="Z422" s="335"/>
      <c r="AA422" s="336"/>
      <c r="AB422" s="336"/>
      <c r="AC422" s="336"/>
      <c r="AD422" s="331">
        <f t="shared" si="143"/>
        <v>0</v>
      </c>
    </row>
    <row r="423" spans="1:30" ht="19.5" thickBot="1" x14ac:dyDescent="0.25">
      <c r="A423" s="460"/>
      <c r="B423" s="179" t="s">
        <v>25</v>
      </c>
      <c r="C423" s="319">
        <f t="shared" ref="C423:J423" si="144">SUM(C411:C422)</f>
        <v>8.8957029999999992</v>
      </c>
      <c r="D423" s="319">
        <f t="shared" si="144"/>
        <v>12.999999999999998</v>
      </c>
      <c r="E423" s="319">
        <f t="shared" si="144"/>
        <v>4045</v>
      </c>
      <c r="F423" s="319">
        <f t="shared" si="144"/>
        <v>5879</v>
      </c>
      <c r="G423" s="319">
        <f t="shared" si="144"/>
        <v>42</v>
      </c>
      <c r="H423" s="319">
        <f t="shared" si="144"/>
        <v>56</v>
      </c>
      <c r="I423" s="362">
        <f t="shared" si="144"/>
        <v>12.999999999999998</v>
      </c>
      <c r="J423" s="340">
        <f t="shared" si="144"/>
        <v>8.8957029999999992</v>
      </c>
      <c r="K423" s="348">
        <f>P423/J423</f>
        <v>1421.5167194996902</v>
      </c>
      <c r="L423" s="340">
        <f t="shared" ref="L423:R423" si="145">SUM(L411:L422)</f>
        <v>0</v>
      </c>
      <c r="M423" s="340">
        <f t="shared" si="145"/>
        <v>0</v>
      </c>
      <c r="N423" s="340">
        <f t="shared" si="145"/>
        <v>0</v>
      </c>
      <c r="O423" s="340">
        <f t="shared" si="145"/>
        <v>0</v>
      </c>
      <c r="P423" s="353">
        <f t="shared" si="145"/>
        <v>12645.390546203551</v>
      </c>
      <c r="Q423" s="341">
        <f t="shared" si="145"/>
        <v>59</v>
      </c>
      <c r="R423" s="341">
        <f t="shared" si="145"/>
        <v>42</v>
      </c>
      <c r="S423" s="350">
        <f>V423/R423</f>
        <v>21.653130952380952</v>
      </c>
      <c r="T423" s="341">
        <f>SUM(T411:T422)</f>
        <v>0</v>
      </c>
      <c r="U423" s="341">
        <f>SUM(U411:U422)</f>
        <v>0</v>
      </c>
      <c r="V423" s="354">
        <f>SUM(V411:V422)</f>
        <v>909.43150000000003</v>
      </c>
      <c r="W423" s="343">
        <f>SUM(W411:W422)</f>
        <v>5022</v>
      </c>
      <c r="X423" s="343">
        <f>SUM(X411:X422)</f>
        <v>4045</v>
      </c>
      <c r="Y423" s="356"/>
      <c r="Z423" s="323">
        <f>SUM(Z411:Z422)</f>
        <v>0</v>
      </c>
      <c r="AA423" s="343"/>
      <c r="AB423" s="343"/>
      <c r="AC423" s="343"/>
      <c r="AD423" s="324">
        <f>SUM(AD411:AD422)</f>
        <v>5752.32</v>
      </c>
    </row>
    <row r="424" spans="1:30" ht="18.75" x14ac:dyDescent="0.2">
      <c r="A424" s="363"/>
      <c r="B424" s="364"/>
      <c r="C424" s="365"/>
      <c r="D424" s="365"/>
      <c r="E424" s="365"/>
      <c r="F424" s="365"/>
      <c r="G424" s="365"/>
      <c r="H424" s="365"/>
      <c r="I424" s="366"/>
      <c r="J424" s="367"/>
      <c r="K424" s="367"/>
      <c r="L424" s="367"/>
      <c r="M424" s="367"/>
      <c r="N424" s="367"/>
      <c r="O424" s="367"/>
      <c r="P424" s="367"/>
      <c r="Q424" s="368"/>
      <c r="R424" s="369"/>
      <c r="S424" s="370"/>
      <c r="T424" s="370"/>
      <c r="U424" s="370"/>
      <c r="V424" s="371"/>
      <c r="W424" s="157"/>
      <c r="X424" s="372"/>
      <c r="Y424" s="373"/>
      <c r="Z424" s="372"/>
      <c r="AA424" s="373"/>
      <c r="AB424" s="373"/>
      <c r="AC424" s="373"/>
      <c r="AD424" s="373"/>
    </row>
    <row r="425" spans="1:30" ht="18.75" x14ac:dyDescent="0.25">
      <c r="A425" s="461" t="s">
        <v>137</v>
      </c>
      <c r="B425" s="461"/>
      <c r="C425" s="461"/>
      <c r="D425" s="374"/>
      <c r="E425" s="374"/>
      <c r="F425" s="374"/>
      <c r="G425" s="462" t="s">
        <v>179</v>
      </c>
      <c r="H425" s="462"/>
      <c r="I425" s="366"/>
      <c r="J425" s="367"/>
      <c r="K425" s="367"/>
      <c r="L425" s="367"/>
      <c r="M425" s="367"/>
      <c r="N425" s="367"/>
      <c r="O425" s="367"/>
      <c r="P425" s="367"/>
      <c r="Q425" s="368"/>
      <c r="R425" s="155"/>
      <c r="S425" s="155"/>
      <c r="T425" s="155"/>
      <c r="U425" s="155"/>
      <c r="V425" s="156"/>
      <c r="W425" s="157"/>
      <c r="X425" s="157"/>
      <c r="Y425" s="157"/>
      <c r="Z425" s="157"/>
      <c r="AA425" s="157"/>
      <c r="AB425" s="157"/>
      <c r="AC425" s="157"/>
      <c r="AD425" s="158"/>
    </row>
    <row r="426" spans="1:30" ht="18.75" x14ac:dyDescent="0.3">
      <c r="A426" s="375"/>
      <c r="B426" s="375"/>
      <c r="C426" s="374"/>
      <c r="D426" s="374"/>
      <c r="E426" s="374"/>
      <c r="F426" s="374"/>
      <c r="G426" s="374"/>
      <c r="H426" s="374"/>
      <c r="I426" s="153"/>
      <c r="J426" s="154"/>
      <c r="K426" s="154"/>
      <c r="L426" s="154"/>
      <c r="M426" s="154"/>
      <c r="N426" s="154"/>
      <c r="O426" s="154"/>
      <c r="P426" s="153"/>
      <c r="Q426" s="368"/>
      <c r="R426" s="155"/>
      <c r="S426" s="155"/>
      <c r="T426" s="155"/>
      <c r="U426" s="155"/>
      <c r="V426" s="156"/>
      <c r="W426" s="157"/>
      <c r="X426" s="157"/>
      <c r="Y426" s="157"/>
      <c r="Z426" s="157"/>
      <c r="AA426" s="157"/>
      <c r="AB426" s="157"/>
      <c r="AC426" s="157"/>
      <c r="AD426" s="158"/>
    </row>
    <row r="427" spans="1:30" ht="18.75" x14ac:dyDescent="0.3">
      <c r="A427" s="375"/>
      <c r="B427" s="376"/>
      <c r="C427" s="377"/>
      <c r="D427" s="377"/>
      <c r="E427" s="377"/>
      <c r="F427" s="377"/>
      <c r="G427" s="377"/>
      <c r="H427" s="377"/>
      <c r="I427" s="153"/>
      <c r="J427" s="154"/>
      <c r="K427" s="154"/>
      <c r="L427" s="154"/>
      <c r="M427" s="154"/>
      <c r="N427" s="154"/>
      <c r="O427" s="154"/>
      <c r="P427" s="153"/>
      <c r="Q427" s="368"/>
      <c r="R427" s="155"/>
      <c r="S427" s="155"/>
      <c r="T427" s="155"/>
      <c r="U427" s="155"/>
      <c r="V427" s="156"/>
      <c r="W427" s="157"/>
      <c r="X427" s="157"/>
      <c r="Y427" s="157"/>
      <c r="Z427" s="157"/>
      <c r="AA427" s="157"/>
      <c r="AB427" s="157"/>
      <c r="AC427" s="157"/>
      <c r="AD427" s="158"/>
    </row>
    <row r="428" spans="1:30" x14ac:dyDescent="0.2">
      <c r="A428" s="376"/>
      <c r="B428" s="378"/>
      <c r="C428" s="379"/>
      <c r="D428" s="380"/>
      <c r="E428" s="377"/>
      <c r="F428" s="377"/>
      <c r="G428" s="377"/>
      <c r="H428" s="377"/>
      <c r="I428" s="153"/>
      <c r="J428" s="154"/>
      <c r="K428" s="154"/>
      <c r="L428" s="154"/>
      <c r="M428" s="154"/>
      <c r="N428" s="154"/>
      <c r="O428" s="154"/>
      <c r="P428" s="153"/>
      <c r="Q428" s="368"/>
      <c r="R428" s="155"/>
      <c r="S428" s="155"/>
      <c r="T428" s="155"/>
      <c r="U428" s="155"/>
      <c r="V428" s="156"/>
      <c r="W428" s="157"/>
      <c r="X428" s="157"/>
      <c r="Y428" s="157"/>
      <c r="Z428" s="157"/>
      <c r="AA428" s="157"/>
      <c r="AB428" s="157"/>
      <c r="AC428" s="157"/>
      <c r="AD428" s="158"/>
    </row>
    <row r="429" spans="1:30" x14ac:dyDescent="0.2">
      <c r="A429" s="376"/>
      <c r="B429" s="378"/>
      <c r="C429" s="379"/>
      <c r="D429" s="380"/>
      <c r="E429" s="377"/>
      <c r="F429" s="377"/>
      <c r="G429" s="377"/>
      <c r="H429" s="377"/>
      <c r="I429" s="153"/>
      <c r="J429" s="154"/>
      <c r="K429" s="154"/>
      <c r="L429" s="154"/>
      <c r="M429" s="154"/>
      <c r="N429" s="154"/>
      <c r="O429" s="154"/>
      <c r="P429" s="153"/>
      <c r="Q429" s="368"/>
      <c r="R429" s="155"/>
      <c r="S429" s="155"/>
      <c r="T429" s="155"/>
      <c r="U429" s="155"/>
      <c r="V429" s="156"/>
      <c r="W429" s="157"/>
      <c r="X429" s="157"/>
      <c r="Y429" s="157"/>
      <c r="Z429" s="157"/>
      <c r="AA429" s="157"/>
      <c r="AB429" s="157"/>
      <c r="AC429" s="157"/>
      <c r="AD429" s="158"/>
    </row>
    <row r="430" spans="1:30" x14ac:dyDescent="0.2">
      <c r="I430" s="153"/>
      <c r="J430" s="154"/>
      <c r="K430" s="154"/>
      <c r="L430" s="154"/>
      <c r="M430" s="154"/>
      <c r="N430" s="154"/>
      <c r="O430" s="154"/>
      <c r="P430" s="153"/>
      <c r="Q430" s="368"/>
      <c r="R430" s="155"/>
      <c r="S430" s="155"/>
      <c r="T430" s="155"/>
      <c r="U430" s="155"/>
      <c r="V430" s="156"/>
      <c r="W430" s="157"/>
      <c r="X430" s="157"/>
      <c r="Y430" s="157"/>
      <c r="Z430" s="157"/>
      <c r="AA430" s="157"/>
      <c r="AB430" s="157"/>
      <c r="AC430" s="157"/>
      <c r="AD430" s="158"/>
    </row>
    <row r="431" spans="1:30" x14ac:dyDescent="0.2">
      <c r="I431" s="153"/>
      <c r="J431" s="154"/>
      <c r="K431" s="154"/>
      <c r="L431" s="154"/>
      <c r="M431" s="154"/>
      <c r="N431" s="154"/>
      <c r="O431" s="154"/>
      <c r="P431" s="153"/>
      <c r="Q431" s="368"/>
      <c r="R431" s="155"/>
      <c r="S431" s="155"/>
      <c r="T431" s="155"/>
      <c r="U431" s="155"/>
      <c r="V431" s="156"/>
      <c r="W431" s="157"/>
      <c r="X431" s="157"/>
      <c r="Y431" s="157"/>
      <c r="Z431" s="157"/>
      <c r="AA431" s="157"/>
      <c r="AB431" s="157"/>
      <c r="AC431" s="157"/>
      <c r="AD431" s="158"/>
    </row>
    <row r="432" spans="1:30" x14ac:dyDescent="0.2">
      <c r="I432" s="153"/>
      <c r="J432" s="154"/>
      <c r="K432" s="154"/>
      <c r="L432" s="154"/>
      <c r="M432" s="154"/>
      <c r="N432" s="154"/>
      <c r="O432" s="154"/>
      <c r="P432" s="153"/>
      <c r="Q432" s="368"/>
      <c r="R432" s="155"/>
      <c r="S432" s="155"/>
      <c r="T432" s="155"/>
      <c r="U432" s="155"/>
      <c r="V432" s="156"/>
      <c r="W432" s="157"/>
      <c r="X432" s="157"/>
      <c r="Y432" s="157"/>
      <c r="Z432" s="157"/>
      <c r="AA432" s="157"/>
      <c r="AB432" s="157"/>
      <c r="AC432" s="157"/>
      <c r="AD432" s="158"/>
    </row>
    <row r="433" spans="2:30" x14ac:dyDescent="0.2">
      <c r="I433" s="153"/>
      <c r="J433" s="154"/>
      <c r="K433" s="154"/>
      <c r="L433" s="154"/>
      <c r="M433" s="154"/>
      <c r="N433" s="154"/>
      <c r="O433" s="154"/>
      <c r="P433" s="153"/>
      <c r="Q433" s="368"/>
      <c r="R433" s="155"/>
      <c r="S433" s="155"/>
      <c r="T433" s="155"/>
      <c r="U433" s="155"/>
      <c r="V433" s="156"/>
      <c r="W433" s="157"/>
      <c r="X433" s="157"/>
      <c r="Y433" s="157"/>
      <c r="Z433" s="157"/>
      <c r="AA433" s="157"/>
      <c r="AB433" s="157"/>
      <c r="AC433" s="157"/>
      <c r="AD433" s="158"/>
    </row>
    <row r="434" spans="2:30" x14ac:dyDescent="0.2">
      <c r="I434" s="153"/>
      <c r="J434" s="154"/>
      <c r="K434" s="154"/>
      <c r="L434" s="154"/>
      <c r="M434" s="154"/>
      <c r="N434" s="154"/>
      <c r="O434" s="154"/>
      <c r="P434" s="153"/>
      <c r="Q434" s="368"/>
      <c r="R434" s="155"/>
      <c r="S434" s="155"/>
      <c r="T434" s="155"/>
      <c r="U434" s="155"/>
      <c r="V434" s="156"/>
      <c r="W434" s="157"/>
      <c r="X434" s="157"/>
      <c r="Y434" s="157"/>
      <c r="Z434" s="157"/>
      <c r="AA434" s="157"/>
      <c r="AB434" s="157"/>
      <c r="AC434" s="157"/>
      <c r="AD434" s="158"/>
    </row>
    <row r="435" spans="2:30" ht="15" x14ac:dyDescent="0.25">
      <c r="B435" s="381"/>
      <c r="C435" s="382"/>
      <c r="I435" s="153"/>
      <c r="J435" s="154"/>
      <c r="K435" s="154"/>
      <c r="L435" s="154"/>
      <c r="M435" s="154"/>
      <c r="N435" s="154"/>
      <c r="O435" s="154"/>
      <c r="P435" s="153"/>
      <c r="Q435" s="368"/>
      <c r="R435" s="155"/>
      <c r="S435" s="155"/>
      <c r="T435" s="155"/>
      <c r="U435" s="155"/>
      <c r="V435" s="156"/>
      <c r="W435" s="157"/>
      <c r="X435" s="157"/>
      <c r="Y435" s="157"/>
      <c r="Z435" s="157"/>
      <c r="AA435" s="157"/>
      <c r="AB435" s="157"/>
      <c r="AC435" s="157"/>
      <c r="AD435" s="158"/>
    </row>
    <row r="436" spans="2:30" x14ac:dyDescent="0.2">
      <c r="I436" s="153"/>
      <c r="J436" s="154"/>
      <c r="K436" s="154"/>
      <c r="L436" s="154"/>
      <c r="M436" s="154"/>
      <c r="N436" s="154"/>
      <c r="O436" s="154"/>
      <c r="P436" s="153"/>
      <c r="Q436" s="368"/>
      <c r="R436" s="155"/>
      <c r="S436" s="155"/>
      <c r="T436" s="155"/>
      <c r="U436" s="155"/>
      <c r="V436" s="156"/>
      <c r="W436" s="157"/>
      <c r="X436" s="157"/>
      <c r="Y436" s="157"/>
      <c r="Z436" s="157"/>
      <c r="AA436" s="157"/>
      <c r="AB436" s="157"/>
      <c r="AC436" s="157"/>
      <c r="AD436" s="158"/>
    </row>
    <row r="437" spans="2:30" x14ac:dyDescent="0.2">
      <c r="I437" s="153"/>
      <c r="J437" s="154"/>
      <c r="K437" s="154"/>
      <c r="L437" s="154"/>
      <c r="M437" s="154"/>
      <c r="N437" s="154"/>
      <c r="O437" s="154"/>
      <c r="P437" s="153"/>
      <c r="Q437" s="368"/>
      <c r="R437" s="155"/>
      <c r="S437" s="155"/>
      <c r="T437" s="155"/>
      <c r="U437" s="155"/>
      <c r="V437" s="156"/>
      <c r="W437" s="157"/>
      <c r="X437" s="157"/>
      <c r="Y437" s="157"/>
      <c r="Z437" s="157"/>
      <c r="AA437" s="157"/>
      <c r="AB437" s="157"/>
      <c r="AC437" s="157"/>
      <c r="AD437" s="158"/>
    </row>
    <row r="438" spans="2:30" x14ac:dyDescent="0.2">
      <c r="I438" s="153"/>
      <c r="J438" s="154"/>
      <c r="K438" s="154"/>
      <c r="L438" s="154"/>
      <c r="M438" s="154"/>
      <c r="N438" s="154"/>
      <c r="O438" s="154"/>
      <c r="P438" s="153"/>
      <c r="Q438" s="368"/>
      <c r="R438" s="155"/>
      <c r="S438" s="155"/>
      <c r="T438" s="155"/>
      <c r="U438" s="155"/>
      <c r="V438" s="156"/>
      <c r="W438" s="157"/>
      <c r="X438" s="157"/>
      <c r="Y438" s="157"/>
      <c r="Z438" s="157"/>
      <c r="AA438" s="157"/>
      <c r="AB438" s="157"/>
      <c r="AC438" s="157"/>
      <c r="AD438" s="158"/>
    </row>
    <row r="439" spans="2:30" x14ac:dyDescent="0.2">
      <c r="I439" s="153"/>
      <c r="J439" s="154"/>
      <c r="K439" s="154"/>
      <c r="L439" s="154"/>
      <c r="M439" s="154"/>
      <c r="N439" s="154"/>
      <c r="O439" s="154"/>
      <c r="P439" s="153"/>
      <c r="Q439" s="368"/>
      <c r="R439" s="155"/>
      <c r="S439" s="155"/>
      <c r="T439" s="155"/>
      <c r="U439" s="155"/>
      <c r="V439" s="156"/>
      <c r="W439" s="157"/>
      <c r="X439" s="157"/>
      <c r="Y439" s="157"/>
      <c r="Z439" s="157"/>
      <c r="AA439" s="157"/>
      <c r="AB439" s="157"/>
      <c r="AC439" s="157"/>
      <c r="AD439" s="158"/>
    </row>
    <row r="440" spans="2:30" x14ac:dyDescent="0.2">
      <c r="I440" s="153"/>
      <c r="J440" s="153"/>
      <c r="K440" s="153"/>
      <c r="L440" s="153"/>
      <c r="M440" s="153"/>
      <c r="N440" s="153"/>
      <c r="O440" s="153"/>
      <c r="P440" s="153"/>
      <c r="Q440" s="371"/>
      <c r="R440" s="155"/>
      <c r="S440" s="155"/>
      <c r="T440" s="155"/>
      <c r="U440" s="155"/>
      <c r="V440" s="156"/>
      <c r="W440" s="157"/>
      <c r="X440" s="157"/>
      <c r="Y440" s="157"/>
      <c r="Z440" s="157"/>
      <c r="AA440" s="157"/>
      <c r="AB440" s="157"/>
      <c r="AC440" s="157"/>
      <c r="AD440" s="158"/>
    </row>
    <row r="441" spans="2:30" x14ac:dyDescent="0.2">
      <c r="I441" s="153"/>
      <c r="J441" s="154"/>
      <c r="K441" s="154"/>
      <c r="L441" s="154"/>
      <c r="M441" s="154"/>
      <c r="N441" s="154"/>
      <c r="O441" s="154"/>
      <c r="P441" s="153"/>
      <c r="Q441" s="155"/>
      <c r="R441" s="155"/>
      <c r="S441" s="155"/>
      <c r="T441" s="155"/>
      <c r="U441" s="155"/>
      <c r="V441" s="156"/>
      <c r="W441" s="157"/>
      <c r="X441" s="157"/>
      <c r="Y441" s="157"/>
      <c r="Z441" s="157"/>
      <c r="AA441" s="157"/>
      <c r="AB441" s="157"/>
      <c r="AC441" s="157"/>
      <c r="AD441" s="158"/>
    </row>
    <row r="442" spans="2:30" x14ac:dyDescent="0.2">
      <c r="I442" s="153"/>
      <c r="J442" s="154"/>
      <c r="K442" s="154"/>
      <c r="L442" s="154"/>
      <c r="M442" s="154"/>
      <c r="N442" s="154"/>
      <c r="O442" s="154"/>
      <c r="P442" s="153"/>
      <c r="Q442" s="155"/>
      <c r="R442" s="155"/>
      <c r="S442" s="155"/>
      <c r="T442" s="155"/>
      <c r="U442" s="155"/>
      <c r="V442" s="156"/>
      <c r="W442" s="157"/>
      <c r="X442" s="157"/>
      <c r="Y442" s="157"/>
      <c r="Z442" s="157"/>
      <c r="AA442" s="157"/>
      <c r="AB442" s="157"/>
      <c r="AC442" s="157"/>
      <c r="AD442" s="158"/>
    </row>
    <row r="443" spans="2:30" x14ac:dyDescent="0.2">
      <c r="I443" s="153"/>
      <c r="J443" s="154"/>
      <c r="K443" s="154"/>
      <c r="L443" s="154"/>
      <c r="M443" s="154"/>
      <c r="N443" s="154"/>
      <c r="O443" s="154"/>
      <c r="P443" s="153"/>
      <c r="Q443" s="155"/>
      <c r="R443" s="155"/>
      <c r="S443" s="155"/>
      <c r="T443" s="155"/>
      <c r="U443" s="155"/>
      <c r="V443" s="156"/>
      <c r="W443" s="157"/>
      <c r="X443" s="157"/>
      <c r="Y443" s="157"/>
      <c r="Z443" s="157"/>
      <c r="AA443" s="157"/>
      <c r="AB443" s="157"/>
      <c r="AC443" s="157"/>
      <c r="AD443" s="158"/>
    </row>
    <row r="444" spans="2:30" x14ac:dyDescent="0.2">
      <c r="I444" s="153"/>
      <c r="J444" s="154"/>
      <c r="K444" s="154"/>
      <c r="L444" s="154"/>
      <c r="M444" s="154"/>
      <c r="N444" s="154"/>
      <c r="O444" s="154"/>
      <c r="P444" s="153"/>
      <c r="Q444" s="155"/>
      <c r="R444" s="155"/>
      <c r="S444" s="155"/>
      <c r="T444" s="155"/>
      <c r="U444" s="155"/>
      <c r="V444" s="156"/>
      <c r="W444" s="157"/>
      <c r="X444" s="157"/>
      <c r="Y444" s="157"/>
      <c r="Z444" s="157"/>
      <c r="AA444" s="157"/>
      <c r="AB444" s="157"/>
      <c r="AC444" s="157"/>
      <c r="AD444" s="158"/>
    </row>
    <row r="445" spans="2:30" x14ac:dyDescent="0.2">
      <c r="I445" s="153"/>
      <c r="J445" s="154"/>
      <c r="K445" s="154"/>
      <c r="L445" s="154"/>
      <c r="M445" s="154"/>
      <c r="N445" s="154"/>
      <c r="O445" s="154"/>
      <c r="P445" s="153"/>
      <c r="Q445" s="155"/>
      <c r="R445" s="155"/>
      <c r="S445" s="155"/>
      <c r="T445" s="155"/>
      <c r="U445" s="155"/>
      <c r="V445" s="156"/>
      <c r="W445" s="157"/>
      <c r="X445" s="157"/>
      <c r="Y445" s="157"/>
      <c r="Z445" s="157"/>
      <c r="AA445" s="157"/>
      <c r="AB445" s="157"/>
      <c r="AC445" s="157"/>
      <c r="AD445" s="158"/>
    </row>
    <row r="446" spans="2:30" x14ac:dyDescent="0.2">
      <c r="I446" s="153"/>
      <c r="J446" s="154"/>
      <c r="K446" s="154"/>
      <c r="L446" s="154"/>
      <c r="M446" s="154"/>
      <c r="N446" s="154"/>
      <c r="O446" s="154"/>
      <c r="P446" s="153"/>
      <c r="Q446" s="155"/>
      <c r="R446" s="155"/>
      <c r="S446" s="155"/>
      <c r="T446" s="155"/>
      <c r="U446" s="155"/>
      <c r="V446" s="156"/>
      <c r="W446" s="157"/>
      <c r="X446" s="157"/>
      <c r="Y446" s="157"/>
      <c r="Z446" s="157"/>
      <c r="AA446" s="157"/>
      <c r="AB446" s="157"/>
      <c r="AC446" s="157"/>
      <c r="AD446" s="158"/>
    </row>
    <row r="447" spans="2:30" x14ac:dyDescent="0.2">
      <c r="I447" s="153"/>
      <c r="J447" s="154"/>
      <c r="K447" s="154"/>
      <c r="L447" s="154"/>
      <c r="M447" s="154"/>
      <c r="N447" s="154"/>
      <c r="O447" s="154"/>
      <c r="P447" s="153"/>
      <c r="Q447" s="155"/>
      <c r="R447" s="155"/>
      <c r="S447" s="155"/>
      <c r="T447" s="155"/>
      <c r="U447" s="155"/>
      <c r="V447" s="156"/>
      <c r="W447" s="157"/>
      <c r="X447" s="157"/>
      <c r="Y447" s="157"/>
      <c r="Z447" s="157"/>
      <c r="AA447" s="157"/>
      <c r="AB447" s="157"/>
      <c r="AC447" s="157"/>
      <c r="AD447" s="158"/>
    </row>
    <row r="448" spans="2:30" x14ac:dyDescent="0.2">
      <c r="I448" s="153"/>
      <c r="J448" s="154"/>
      <c r="K448" s="154"/>
      <c r="L448" s="154"/>
      <c r="M448" s="154"/>
      <c r="N448" s="154"/>
      <c r="O448" s="154"/>
      <c r="P448" s="153"/>
      <c r="Q448" s="155"/>
      <c r="R448" s="155"/>
      <c r="S448" s="155"/>
      <c r="T448" s="155"/>
      <c r="U448" s="155"/>
      <c r="V448" s="156"/>
      <c r="W448" s="157"/>
      <c r="X448" s="157"/>
      <c r="Y448" s="157"/>
      <c r="Z448" s="157"/>
      <c r="AA448" s="157"/>
      <c r="AB448" s="157"/>
      <c r="AC448" s="157"/>
      <c r="AD448" s="158"/>
    </row>
    <row r="449" spans="9:30" x14ac:dyDescent="0.2">
      <c r="I449" s="153"/>
      <c r="J449" s="154"/>
      <c r="K449" s="154"/>
      <c r="L449" s="154"/>
      <c r="M449" s="154"/>
      <c r="N449" s="154"/>
      <c r="O449" s="154"/>
      <c r="P449" s="153"/>
      <c r="Q449" s="155"/>
      <c r="R449" s="155"/>
      <c r="S449" s="155"/>
      <c r="T449" s="155"/>
      <c r="U449" s="155"/>
      <c r="V449" s="156"/>
      <c r="W449" s="157"/>
      <c r="X449" s="157"/>
      <c r="Y449" s="157"/>
      <c r="Z449" s="157"/>
      <c r="AA449" s="157"/>
      <c r="AB449" s="157"/>
      <c r="AC449" s="157"/>
      <c r="AD449" s="158"/>
    </row>
    <row r="450" spans="9:30" x14ac:dyDescent="0.2">
      <c r="I450" s="153"/>
      <c r="J450" s="154"/>
      <c r="K450" s="154"/>
      <c r="L450" s="154"/>
      <c r="M450" s="154"/>
      <c r="N450" s="154"/>
      <c r="O450" s="154"/>
      <c r="P450" s="153"/>
      <c r="Q450" s="155"/>
      <c r="R450" s="155"/>
      <c r="S450" s="155"/>
      <c r="T450" s="155"/>
      <c r="U450" s="155"/>
      <c r="V450" s="156"/>
      <c r="W450" s="157"/>
      <c r="X450" s="157"/>
      <c r="Y450" s="157"/>
      <c r="Z450" s="157"/>
      <c r="AA450" s="157"/>
      <c r="AB450" s="157"/>
      <c r="AC450" s="157"/>
      <c r="AD450" s="158"/>
    </row>
    <row r="451" spans="9:30" x14ac:dyDescent="0.2">
      <c r="I451" s="153"/>
      <c r="J451" s="154"/>
      <c r="K451" s="154"/>
      <c r="L451" s="154"/>
      <c r="M451" s="154"/>
      <c r="N451" s="154"/>
      <c r="O451" s="154"/>
      <c r="P451" s="153"/>
      <c r="Q451" s="155"/>
      <c r="R451" s="155"/>
      <c r="S451" s="155"/>
      <c r="T451" s="155"/>
      <c r="U451" s="155"/>
      <c r="V451" s="156"/>
      <c r="W451" s="157"/>
      <c r="X451" s="157"/>
      <c r="Y451" s="157"/>
      <c r="Z451" s="157"/>
      <c r="AA451" s="157"/>
      <c r="AB451" s="157"/>
      <c r="AC451" s="157"/>
      <c r="AD451" s="158"/>
    </row>
    <row r="452" spans="9:30" x14ac:dyDescent="0.2">
      <c r="I452" s="153"/>
      <c r="J452" s="154"/>
      <c r="K452" s="154"/>
      <c r="L452" s="154"/>
      <c r="M452" s="154"/>
      <c r="N452" s="154"/>
      <c r="O452" s="154"/>
      <c r="P452" s="153"/>
      <c r="Q452" s="155"/>
      <c r="R452" s="155"/>
      <c r="S452" s="155"/>
      <c r="T452" s="155"/>
      <c r="U452" s="155"/>
      <c r="V452" s="156"/>
      <c r="W452" s="157"/>
      <c r="X452" s="157"/>
      <c r="Y452" s="157"/>
      <c r="Z452" s="157"/>
      <c r="AA452" s="157"/>
      <c r="AB452" s="157"/>
      <c r="AC452" s="157"/>
      <c r="AD452" s="158"/>
    </row>
    <row r="453" spans="9:30" x14ac:dyDescent="0.2">
      <c r="I453" s="153"/>
      <c r="J453" s="154"/>
      <c r="K453" s="154"/>
      <c r="L453" s="154"/>
      <c r="M453" s="154"/>
      <c r="N453" s="154"/>
      <c r="O453" s="154"/>
      <c r="P453" s="153"/>
      <c r="Q453" s="155"/>
      <c r="R453" s="155"/>
      <c r="S453" s="155"/>
      <c r="T453" s="155"/>
      <c r="U453" s="155"/>
      <c r="V453" s="156"/>
      <c r="W453" s="157"/>
      <c r="X453" s="157"/>
      <c r="Y453" s="157"/>
      <c r="Z453" s="157"/>
      <c r="AA453" s="157"/>
      <c r="AB453" s="157"/>
      <c r="AC453" s="157"/>
      <c r="AD453" s="158"/>
    </row>
    <row r="454" spans="9:30" x14ac:dyDescent="0.2">
      <c r="I454" s="153"/>
      <c r="J454" s="154"/>
      <c r="K454" s="154"/>
      <c r="L454" s="154"/>
      <c r="M454" s="154"/>
      <c r="N454" s="154"/>
      <c r="O454" s="154"/>
      <c r="P454" s="153"/>
      <c r="Q454" s="155"/>
      <c r="R454" s="155"/>
      <c r="S454" s="155"/>
      <c r="T454" s="155"/>
      <c r="U454" s="155"/>
      <c r="V454" s="156"/>
      <c r="W454" s="157"/>
      <c r="X454" s="157"/>
      <c r="Y454" s="157"/>
      <c r="Z454" s="157"/>
      <c r="AA454" s="157"/>
      <c r="AB454" s="157"/>
      <c r="AC454" s="157"/>
      <c r="AD454" s="158"/>
    </row>
    <row r="455" spans="9:30" x14ac:dyDescent="0.2">
      <c r="I455" s="153"/>
      <c r="J455" s="154"/>
      <c r="K455" s="154"/>
      <c r="L455" s="154"/>
      <c r="M455" s="154"/>
      <c r="N455" s="154"/>
      <c r="O455" s="154"/>
      <c r="P455" s="153"/>
      <c r="Q455" s="155"/>
      <c r="R455" s="155"/>
      <c r="S455" s="155"/>
      <c r="T455" s="155"/>
      <c r="U455" s="155"/>
      <c r="V455" s="156"/>
      <c r="W455" s="157"/>
      <c r="X455" s="157"/>
      <c r="Y455" s="157"/>
      <c r="Z455" s="157"/>
      <c r="AA455" s="157"/>
      <c r="AB455" s="157"/>
      <c r="AC455" s="157"/>
      <c r="AD455" s="158"/>
    </row>
    <row r="456" spans="9:30" x14ac:dyDescent="0.2">
      <c r="I456" s="153"/>
      <c r="J456" s="154"/>
      <c r="K456" s="154"/>
      <c r="L456" s="154"/>
      <c r="M456" s="154"/>
      <c r="N456" s="154"/>
      <c r="O456" s="154"/>
      <c r="P456" s="153"/>
      <c r="Q456" s="155"/>
      <c r="R456" s="155"/>
      <c r="S456" s="155"/>
      <c r="T456" s="155"/>
      <c r="U456" s="155"/>
      <c r="V456" s="156"/>
      <c r="W456" s="157"/>
      <c r="X456" s="157"/>
      <c r="Y456" s="157"/>
      <c r="Z456" s="157"/>
      <c r="AA456" s="157"/>
      <c r="AB456" s="157"/>
      <c r="AC456" s="157"/>
      <c r="AD456" s="158"/>
    </row>
    <row r="457" spans="9:30" x14ac:dyDescent="0.2">
      <c r="I457" s="153"/>
      <c r="J457" s="154"/>
      <c r="K457" s="154"/>
      <c r="L457" s="154"/>
      <c r="M457" s="154"/>
      <c r="N457" s="154"/>
      <c r="O457" s="154"/>
      <c r="P457" s="153"/>
      <c r="Q457" s="155"/>
      <c r="R457" s="155"/>
      <c r="S457" s="155"/>
      <c r="T457" s="155"/>
      <c r="U457" s="155"/>
      <c r="V457" s="156"/>
      <c r="W457" s="157"/>
      <c r="X457" s="157"/>
      <c r="Y457" s="157"/>
      <c r="Z457" s="157"/>
      <c r="AA457" s="157"/>
      <c r="AB457" s="157"/>
      <c r="AC457" s="157"/>
      <c r="AD457" s="158"/>
    </row>
    <row r="458" spans="9:30" x14ac:dyDescent="0.2">
      <c r="I458" s="153"/>
      <c r="J458" s="154"/>
      <c r="K458" s="154"/>
      <c r="L458" s="154"/>
      <c r="M458" s="154"/>
      <c r="N458" s="154"/>
      <c r="O458" s="154"/>
      <c r="P458" s="153"/>
      <c r="Q458" s="155"/>
      <c r="R458" s="155"/>
      <c r="S458" s="155"/>
      <c r="T458" s="155"/>
      <c r="U458" s="155"/>
      <c r="V458" s="156"/>
      <c r="W458" s="157"/>
      <c r="X458" s="157"/>
      <c r="Y458" s="157"/>
      <c r="Z458" s="157"/>
      <c r="AA458" s="157"/>
      <c r="AB458" s="157"/>
      <c r="AC458" s="157"/>
      <c r="AD458" s="158"/>
    </row>
    <row r="459" spans="9:30" x14ac:dyDescent="0.2">
      <c r="I459" s="153"/>
      <c r="J459" s="154"/>
      <c r="K459" s="154"/>
      <c r="L459" s="154"/>
      <c r="M459" s="154"/>
      <c r="N459" s="154"/>
      <c r="O459" s="154"/>
      <c r="P459" s="153"/>
      <c r="Q459" s="155"/>
      <c r="R459" s="155"/>
      <c r="S459" s="155"/>
      <c r="T459" s="155"/>
      <c r="U459" s="155"/>
      <c r="V459" s="156"/>
      <c r="W459" s="157"/>
      <c r="X459" s="157"/>
      <c r="Y459" s="157"/>
      <c r="Z459" s="157"/>
      <c r="AA459" s="157"/>
      <c r="AB459" s="157"/>
      <c r="AC459" s="157"/>
      <c r="AD459" s="158"/>
    </row>
    <row r="460" spans="9:30" x14ac:dyDescent="0.2">
      <c r="I460" s="153"/>
      <c r="J460" s="154"/>
      <c r="K460" s="154"/>
      <c r="L460" s="154"/>
      <c r="M460" s="154"/>
      <c r="N460" s="154"/>
      <c r="O460" s="154"/>
      <c r="P460" s="153"/>
      <c r="Q460" s="155"/>
      <c r="R460" s="155"/>
      <c r="S460" s="155"/>
      <c r="T460" s="155"/>
      <c r="U460" s="155"/>
      <c r="V460" s="156"/>
      <c r="W460" s="157"/>
      <c r="X460" s="157"/>
      <c r="Y460" s="157"/>
      <c r="Z460" s="157"/>
      <c r="AA460" s="157"/>
      <c r="AB460" s="157"/>
      <c r="AC460" s="157"/>
      <c r="AD460" s="158"/>
    </row>
    <row r="461" spans="9:30" x14ac:dyDescent="0.2">
      <c r="I461" s="153"/>
      <c r="J461" s="154"/>
      <c r="K461" s="154"/>
      <c r="L461" s="154"/>
      <c r="M461" s="154"/>
      <c r="N461" s="154"/>
      <c r="O461" s="154"/>
      <c r="P461" s="153"/>
      <c r="Q461" s="155"/>
      <c r="R461" s="155"/>
      <c r="S461" s="155"/>
      <c r="T461" s="155"/>
      <c r="U461" s="155"/>
      <c r="V461" s="156"/>
      <c r="W461" s="157"/>
      <c r="X461" s="157"/>
      <c r="Y461" s="157"/>
      <c r="Z461" s="157"/>
      <c r="AA461" s="157"/>
      <c r="AB461" s="157"/>
      <c r="AC461" s="157"/>
      <c r="AD461" s="158"/>
    </row>
    <row r="462" spans="9:30" x14ac:dyDescent="0.2">
      <c r="I462" s="153"/>
      <c r="J462" s="154"/>
      <c r="K462" s="154"/>
      <c r="L462" s="154"/>
      <c r="M462" s="154"/>
      <c r="N462" s="154"/>
      <c r="O462" s="154"/>
      <c r="P462" s="153"/>
      <c r="Q462" s="155"/>
      <c r="R462" s="155"/>
      <c r="S462" s="155"/>
      <c r="T462" s="155"/>
      <c r="U462" s="155"/>
      <c r="V462" s="156"/>
      <c r="W462" s="157"/>
      <c r="X462" s="157"/>
      <c r="Y462" s="157"/>
      <c r="Z462" s="157"/>
      <c r="AA462" s="157"/>
      <c r="AB462" s="157"/>
      <c r="AC462" s="157"/>
      <c r="AD462" s="158"/>
    </row>
    <row r="463" spans="9:30" x14ac:dyDescent="0.2">
      <c r="I463" s="153"/>
      <c r="J463" s="154"/>
      <c r="K463" s="154"/>
      <c r="L463" s="154"/>
      <c r="M463" s="154"/>
      <c r="N463" s="154"/>
      <c r="O463" s="154"/>
      <c r="P463" s="153"/>
      <c r="Q463" s="155"/>
      <c r="R463" s="155"/>
      <c r="S463" s="155"/>
      <c r="T463" s="155"/>
      <c r="U463" s="155"/>
      <c r="V463" s="156"/>
      <c r="W463" s="157"/>
      <c r="X463" s="157"/>
      <c r="Y463" s="157"/>
      <c r="Z463" s="157"/>
      <c r="AA463" s="157"/>
      <c r="AB463" s="157"/>
      <c r="AC463" s="157"/>
      <c r="AD463" s="158"/>
    </row>
    <row r="464" spans="9:30" x14ac:dyDescent="0.2">
      <c r="I464" s="153"/>
      <c r="J464" s="154"/>
      <c r="K464" s="154"/>
      <c r="L464" s="154"/>
      <c r="M464" s="154"/>
      <c r="N464" s="154"/>
      <c r="O464" s="154"/>
      <c r="P464" s="153"/>
      <c r="Q464" s="155"/>
      <c r="R464" s="155"/>
      <c r="S464" s="155"/>
      <c r="T464" s="155"/>
      <c r="U464" s="155"/>
      <c r="V464" s="156"/>
      <c r="W464" s="157"/>
      <c r="X464" s="157"/>
      <c r="Y464" s="157"/>
      <c r="Z464" s="157"/>
      <c r="AA464" s="157"/>
      <c r="AB464" s="157"/>
      <c r="AC464" s="157"/>
      <c r="AD464" s="158"/>
    </row>
    <row r="465" spans="9:30" x14ac:dyDescent="0.2">
      <c r="I465" s="153"/>
      <c r="J465" s="154"/>
      <c r="K465" s="154"/>
      <c r="L465" s="154"/>
      <c r="M465" s="154"/>
      <c r="N465" s="154"/>
      <c r="O465" s="154"/>
      <c r="P465" s="153"/>
      <c r="Q465" s="155"/>
      <c r="R465" s="155"/>
      <c r="S465" s="155"/>
      <c r="T465" s="155"/>
      <c r="U465" s="155"/>
      <c r="V465" s="156"/>
      <c r="W465" s="157"/>
      <c r="X465" s="157"/>
      <c r="Y465" s="157"/>
      <c r="Z465" s="157"/>
      <c r="AA465" s="157"/>
      <c r="AB465" s="157"/>
      <c r="AC465" s="157"/>
      <c r="AD465" s="158"/>
    </row>
    <row r="466" spans="9:30" x14ac:dyDescent="0.2">
      <c r="I466" s="153"/>
      <c r="J466" s="154"/>
      <c r="K466" s="154"/>
      <c r="L466" s="154"/>
      <c r="M466" s="154"/>
      <c r="N466" s="154"/>
      <c r="O466" s="154"/>
      <c r="P466" s="153"/>
      <c r="Q466" s="155"/>
      <c r="R466" s="155"/>
      <c r="S466" s="155"/>
      <c r="T466" s="155"/>
      <c r="U466" s="155"/>
      <c r="V466" s="156"/>
      <c r="W466" s="157"/>
      <c r="X466" s="157"/>
      <c r="Y466" s="157"/>
      <c r="Z466" s="157"/>
      <c r="AA466" s="157"/>
      <c r="AB466" s="157"/>
      <c r="AC466" s="157"/>
      <c r="AD466" s="158"/>
    </row>
    <row r="467" spans="9:30" x14ac:dyDescent="0.2">
      <c r="I467" s="153"/>
      <c r="J467" s="154"/>
      <c r="K467" s="154"/>
      <c r="L467" s="154"/>
      <c r="M467" s="154"/>
      <c r="N467" s="154"/>
      <c r="O467" s="154"/>
      <c r="P467" s="153"/>
      <c r="Q467" s="155"/>
      <c r="R467" s="155"/>
      <c r="S467" s="155"/>
      <c r="T467" s="155"/>
      <c r="U467" s="155"/>
      <c r="V467" s="156"/>
      <c r="W467" s="157"/>
      <c r="X467" s="157"/>
      <c r="Y467" s="157"/>
      <c r="Z467" s="157"/>
      <c r="AA467" s="157"/>
      <c r="AB467" s="157"/>
      <c r="AC467" s="157"/>
      <c r="AD467" s="158"/>
    </row>
    <row r="468" spans="9:30" x14ac:dyDescent="0.2">
      <c r="I468" s="153"/>
      <c r="J468" s="154"/>
      <c r="K468" s="154"/>
      <c r="L468" s="154"/>
      <c r="M468" s="154"/>
      <c r="N468" s="154"/>
      <c r="O468" s="154"/>
      <c r="P468" s="153"/>
      <c r="Q468" s="155"/>
      <c r="R468" s="155"/>
      <c r="S468" s="155"/>
      <c r="T468" s="155"/>
      <c r="U468" s="155"/>
      <c r="V468" s="156"/>
      <c r="W468" s="157"/>
      <c r="X468" s="157"/>
      <c r="Y468" s="157"/>
      <c r="Z468" s="157"/>
      <c r="AA468" s="157"/>
      <c r="AB468" s="157"/>
      <c r="AC468" s="157"/>
      <c r="AD468" s="158"/>
    </row>
    <row r="469" spans="9:30" x14ac:dyDescent="0.2">
      <c r="I469" s="153"/>
      <c r="J469" s="154"/>
      <c r="K469" s="154"/>
      <c r="L469" s="154"/>
      <c r="M469" s="154"/>
      <c r="N469" s="154"/>
      <c r="O469" s="154"/>
      <c r="P469" s="153"/>
      <c r="Q469" s="155"/>
      <c r="R469" s="155"/>
      <c r="S469" s="155"/>
      <c r="T469" s="155"/>
      <c r="U469" s="155"/>
      <c r="V469" s="156"/>
      <c r="W469" s="157"/>
      <c r="X469" s="157"/>
      <c r="Y469" s="157"/>
      <c r="Z469" s="157"/>
      <c r="AA469" s="157"/>
      <c r="AB469" s="157"/>
      <c r="AC469" s="157"/>
      <c r="AD469" s="158"/>
    </row>
    <row r="470" spans="9:30" x14ac:dyDescent="0.2">
      <c r="I470" s="153"/>
      <c r="J470" s="154"/>
      <c r="K470" s="154"/>
      <c r="L470" s="154"/>
      <c r="M470" s="154"/>
      <c r="N470" s="154"/>
      <c r="O470" s="154"/>
      <c r="P470" s="153"/>
      <c r="Q470" s="155"/>
      <c r="R470" s="155"/>
      <c r="S470" s="155"/>
      <c r="T470" s="155"/>
      <c r="U470" s="155"/>
      <c r="V470" s="156"/>
      <c r="W470" s="157"/>
      <c r="X470" s="157"/>
      <c r="Y470" s="157"/>
      <c r="Z470" s="157"/>
      <c r="AA470" s="157"/>
      <c r="AB470" s="157"/>
      <c r="AC470" s="157"/>
      <c r="AD470" s="158"/>
    </row>
    <row r="471" spans="9:30" x14ac:dyDescent="0.2">
      <c r="I471" s="153"/>
      <c r="J471" s="154"/>
      <c r="K471" s="154"/>
      <c r="L471" s="154"/>
      <c r="M471" s="154"/>
      <c r="N471" s="154"/>
      <c r="O471" s="154"/>
      <c r="P471" s="153"/>
      <c r="Q471" s="155"/>
      <c r="R471" s="155"/>
      <c r="S471" s="155"/>
      <c r="T471" s="155"/>
      <c r="U471" s="155"/>
      <c r="V471" s="156"/>
      <c r="W471" s="157"/>
      <c r="X471" s="157"/>
      <c r="Y471" s="157"/>
      <c r="Z471" s="157"/>
      <c r="AA471" s="157"/>
      <c r="AB471" s="157"/>
      <c r="AC471" s="157"/>
      <c r="AD471" s="158"/>
    </row>
    <row r="472" spans="9:30" x14ac:dyDescent="0.2">
      <c r="I472" s="153"/>
      <c r="J472" s="154"/>
      <c r="K472" s="154"/>
      <c r="L472" s="154"/>
      <c r="M472" s="154"/>
      <c r="N472" s="154"/>
      <c r="O472" s="154"/>
      <c r="P472" s="153"/>
      <c r="Q472" s="155"/>
      <c r="R472" s="155"/>
      <c r="S472" s="155"/>
      <c r="T472" s="155"/>
      <c r="U472" s="155"/>
      <c r="V472" s="156"/>
      <c r="W472" s="157"/>
      <c r="X472" s="157"/>
      <c r="Y472" s="157"/>
      <c r="Z472" s="157"/>
      <c r="AA472" s="157"/>
      <c r="AB472" s="157"/>
      <c r="AC472" s="157"/>
      <c r="AD472" s="158"/>
    </row>
    <row r="473" spans="9:30" x14ac:dyDescent="0.2">
      <c r="I473" s="153"/>
      <c r="J473" s="154"/>
      <c r="K473" s="154"/>
      <c r="L473" s="154"/>
      <c r="M473" s="154"/>
      <c r="N473" s="154"/>
      <c r="O473" s="154"/>
      <c r="P473" s="153"/>
      <c r="Q473" s="155"/>
      <c r="R473" s="155"/>
      <c r="S473" s="155"/>
      <c r="T473" s="155"/>
      <c r="U473" s="155"/>
      <c r="V473" s="156"/>
      <c r="W473" s="157"/>
      <c r="X473" s="157"/>
      <c r="Y473" s="157"/>
      <c r="Z473" s="157"/>
      <c r="AA473" s="157"/>
      <c r="AB473" s="157"/>
      <c r="AC473" s="157"/>
      <c r="AD473" s="158"/>
    </row>
    <row r="474" spans="9:30" x14ac:dyDescent="0.2">
      <c r="I474" s="153"/>
      <c r="J474" s="154"/>
      <c r="K474" s="154"/>
      <c r="L474" s="154"/>
      <c r="M474" s="154"/>
      <c r="N474" s="154"/>
      <c r="O474" s="154"/>
      <c r="P474" s="153"/>
      <c r="Q474" s="155"/>
      <c r="R474" s="155"/>
      <c r="S474" s="155"/>
      <c r="T474" s="155"/>
      <c r="U474" s="155"/>
      <c r="V474" s="156"/>
      <c r="W474" s="157"/>
      <c r="X474" s="157"/>
      <c r="Y474" s="157"/>
      <c r="Z474" s="157"/>
      <c r="AA474" s="157"/>
      <c r="AB474" s="157"/>
      <c r="AC474" s="157"/>
      <c r="AD474" s="158"/>
    </row>
    <row r="475" spans="9:30" x14ac:dyDescent="0.2">
      <c r="I475" s="153"/>
      <c r="J475" s="154"/>
      <c r="K475" s="154"/>
      <c r="L475" s="154"/>
      <c r="M475" s="154"/>
      <c r="N475" s="154"/>
      <c r="O475" s="154"/>
      <c r="P475" s="153"/>
      <c r="Q475" s="155"/>
      <c r="R475" s="155"/>
      <c r="S475" s="155"/>
      <c r="T475" s="155"/>
      <c r="U475" s="155"/>
      <c r="V475" s="156"/>
      <c r="W475" s="157"/>
      <c r="X475" s="157"/>
      <c r="Y475" s="157"/>
      <c r="Z475" s="157"/>
      <c r="AA475" s="157"/>
      <c r="AB475" s="157"/>
      <c r="AC475" s="157"/>
      <c r="AD475" s="158"/>
    </row>
    <row r="476" spans="9:30" x14ac:dyDescent="0.2">
      <c r="I476" s="153"/>
      <c r="J476" s="154"/>
      <c r="K476" s="154"/>
      <c r="L476" s="154"/>
      <c r="M476" s="154"/>
      <c r="N476" s="154"/>
      <c r="O476" s="154"/>
      <c r="P476" s="153"/>
      <c r="Q476" s="155"/>
      <c r="R476" s="155"/>
      <c r="S476" s="155"/>
      <c r="T476" s="155"/>
      <c r="U476" s="155"/>
      <c r="V476" s="156"/>
      <c r="W476" s="157"/>
      <c r="X476" s="157"/>
      <c r="Y476" s="157"/>
      <c r="Z476" s="157"/>
      <c r="AA476" s="157"/>
      <c r="AB476" s="157"/>
      <c r="AC476" s="157"/>
      <c r="AD476" s="158"/>
    </row>
    <row r="477" spans="9:30" x14ac:dyDescent="0.2">
      <c r="I477" s="153"/>
      <c r="J477" s="154"/>
      <c r="K477" s="154"/>
      <c r="L477" s="154"/>
      <c r="M477" s="154"/>
      <c r="N477" s="154"/>
      <c r="O477" s="154"/>
      <c r="P477" s="153"/>
      <c r="Q477" s="155"/>
      <c r="R477" s="155"/>
      <c r="S477" s="155"/>
      <c r="T477" s="155"/>
      <c r="U477" s="155"/>
      <c r="V477" s="156"/>
      <c r="W477" s="157"/>
      <c r="X477" s="157"/>
      <c r="Y477" s="157"/>
      <c r="Z477" s="157"/>
      <c r="AA477" s="157"/>
      <c r="AB477" s="157"/>
      <c r="AC477" s="157"/>
      <c r="AD477" s="158"/>
    </row>
    <row r="478" spans="9:30" x14ac:dyDescent="0.2">
      <c r="I478" s="153"/>
      <c r="J478" s="154"/>
      <c r="K478" s="154"/>
      <c r="L478" s="154"/>
      <c r="M478" s="154"/>
      <c r="N478" s="154"/>
      <c r="O478" s="154"/>
      <c r="P478" s="153"/>
      <c r="Q478" s="155"/>
      <c r="R478" s="155"/>
      <c r="S478" s="155"/>
      <c r="T478" s="155"/>
      <c r="U478" s="155"/>
      <c r="V478" s="156"/>
      <c r="W478" s="157"/>
      <c r="X478" s="157"/>
      <c r="Y478" s="157"/>
      <c r="Z478" s="157"/>
      <c r="AA478" s="157"/>
      <c r="AB478" s="157"/>
      <c r="AC478" s="157"/>
      <c r="AD478" s="158"/>
    </row>
    <row r="479" spans="9:30" x14ac:dyDescent="0.2">
      <c r="I479" s="153"/>
      <c r="J479" s="154"/>
      <c r="K479" s="154"/>
      <c r="L479" s="154"/>
      <c r="M479" s="154"/>
      <c r="N479" s="154"/>
      <c r="O479" s="154"/>
      <c r="P479" s="153"/>
      <c r="Q479" s="155"/>
      <c r="R479" s="155"/>
      <c r="S479" s="155"/>
      <c r="T479" s="155"/>
      <c r="U479" s="155"/>
      <c r="V479" s="156"/>
      <c r="W479" s="157"/>
      <c r="X479" s="157"/>
      <c r="Y479" s="157"/>
      <c r="Z479" s="157"/>
      <c r="AA479" s="157"/>
      <c r="AB479" s="157"/>
      <c r="AC479" s="157"/>
      <c r="AD479" s="158"/>
    </row>
    <row r="480" spans="9:30" x14ac:dyDescent="0.2">
      <c r="I480" s="153"/>
      <c r="J480" s="154"/>
      <c r="K480" s="154"/>
      <c r="L480" s="154"/>
      <c r="M480" s="154"/>
      <c r="N480" s="154"/>
      <c r="O480" s="154"/>
      <c r="P480" s="153"/>
      <c r="Q480" s="155"/>
      <c r="R480" s="155"/>
      <c r="S480" s="155"/>
      <c r="T480" s="155"/>
      <c r="U480" s="155"/>
      <c r="V480" s="156"/>
      <c r="W480" s="157"/>
      <c r="X480" s="157"/>
      <c r="Y480" s="157"/>
      <c r="Z480" s="157"/>
      <c r="AA480" s="157"/>
      <c r="AB480" s="157"/>
      <c r="AC480" s="157"/>
      <c r="AD480" s="158"/>
    </row>
    <row r="481" spans="9:30" x14ac:dyDescent="0.2">
      <c r="I481" s="153"/>
      <c r="J481" s="154"/>
      <c r="K481" s="154"/>
      <c r="L481" s="154"/>
      <c r="M481" s="154"/>
      <c r="N481" s="154"/>
      <c r="O481" s="154"/>
      <c r="P481" s="153"/>
      <c r="Q481" s="155"/>
      <c r="R481" s="155"/>
      <c r="S481" s="155"/>
      <c r="T481" s="155"/>
      <c r="U481" s="155"/>
      <c r="V481" s="156"/>
      <c r="W481" s="157"/>
      <c r="X481" s="157"/>
      <c r="Y481" s="157"/>
      <c r="Z481" s="157"/>
      <c r="AA481" s="157"/>
      <c r="AB481" s="157"/>
      <c r="AC481" s="157"/>
      <c r="AD481" s="158"/>
    </row>
    <row r="482" spans="9:30" x14ac:dyDescent="0.2">
      <c r="I482" s="153"/>
      <c r="J482" s="154"/>
      <c r="K482" s="154"/>
      <c r="L482" s="154"/>
      <c r="M482" s="154"/>
      <c r="N482" s="154"/>
      <c r="O482" s="154"/>
      <c r="P482" s="153"/>
      <c r="Q482" s="155"/>
      <c r="R482" s="155"/>
      <c r="S482" s="155"/>
      <c r="T482" s="155"/>
      <c r="U482" s="155"/>
      <c r="V482" s="156"/>
      <c r="W482" s="157"/>
      <c r="X482" s="157"/>
      <c r="Y482" s="157"/>
      <c r="Z482" s="157"/>
      <c r="AA482" s="157"/>
      <c r="AB482" s="157"/>
      <c r="AC482" s="157"/>
      <c r="AD482" s="158"/>
    </row>
    <row r="483" spans="9:30" x14ac:dyDescent="0.2">
      <c r="I483" s="153"/>
      <c r="J483" s="154"/>
      <c r="K483" s="154"/>
      <c r="L483" s="154"/>
      <c r="M483" s="154"/>
      <c r="N483" s="154"/>
      <c r="O483" s="154"/>
      <c r="P483" s="153"/>
      <c r="Q483" s="155"/>
      <c r="R483" s="155"/>
      <c r="S483" s="155"/>
      <c r="T483" s="155"/>
      <c r="U483" s="155"/>
      <c r="V483" s="156"/>
      <c r="W483" s="157"/>
      <c r="X483" s="157"/>
      <c r="Y483" s="157"/>
      <c r="Z483" s="157"/>
      <c r="AA483" s="157"/>
      <c r="AB483" s="157"/>
      <c r="AC483" s="157"/>
      <c r="AD483" s="158"/>
    </row>
    <row r="484" spans="9:30" x14ac:dyDescent="0.2">
      <c r="I484" s="153"/>
      <c r="J484" s="154"/>
      <c r="K484" s="154"/>
      <c r="L484" s="154"/>
      <c r="M484" s="154"/>
      <c r="N484" s="154"/>
      <c r="O484" s="154"/>
      <c r="P484" s="153"/>
      <c r="Q484" s="155"/>
      <c r="R484" s="155"/>
      <c r="S484" s="155"/>
      <c r="T484" s="155"/>
      <c r="U484" s="155"/>
      <c r="V484" s="156"/>
      <c r="W484" s="157"/>
      <c r="X484" s="157"/>
      <c r="Y484" s="157"/>
      <c r="Z484" s="157"/>
      <c r="AA484" s="157"/>
      <c r="AB484" s="157"/>
      <c r="AC484" s="157"/>
      <c r="AD484" s="158"/>
    </row>
    <row r="485" spans="9:30" x14ac:dyDescent="0.2">
      <c r="I485" s="153"/>
      <c r="J485" s="154"/>
      <c r="K485" s="154"/>
      <c r="L485" s="154"/>
      <c r="M485" s="154"/>
      <c r="N485" s="154"/>
      <c r="O485" s="154"/>
      <c r="P485" s="153"/>
      <c r="Q485" s="155"/>
      <c r="R485" s="155"/>
      <c r="S485" s="155"/>
      <c r="T485" s="155"/>
      <c r="U485" s="155"/>
      <c r="V485" s="156"/>
      <c r="W485" s="157"/>
      <c r="X485" s="157"/>
      <c r="Y485" s="157"/>
      <c r="Z485" s="157"/>
      <c r="AA485" s="157"/>
      <c r="AB485" s="157"/>
      <c r="AC485" s="157"/>
      <c r="AD485" s="158"/>
    </row>
    <row r="486" spans="9:30" x14ac:dyDescent="0.2">
      <c r="I486" s="153"/>
      <c r="J486" s="154"/>
      <c r="K486" s="154"/>
      <c r="L486" s="154"/>
      <c r="M486" s="154"/>
      <c r="N486" s="154"/>
      <c r="O486" s="154"/>
      <c r="P486" s="153"/>
      <c r="Q486" s="155"/>
      <c r="R486" s="155"/>
      <c r="S486" s="155"/>
      <c r="T486" s="155"/>
      <c r="U486" s="155"/>
      <c r="V486" s="156"/>
      <c r="W486" s="157"/>
      <c r="X486" s="157"/>
      <c r="Y486" s="157"/>
      <c r="Z486" s="157"/>
      <c r="AA486" s="157"/>
      <c r="AB486" s="157"/>
      <c r="AC486" s="157"/>
      <c r="AD486" s="158"/>
    </row>
    <row r="487" spans="9:30" x14ac:dyDescent="0.2">
      <c r="I487" s="153"/>
      <c r="J487" s="154"/>
      <c r="K487" s="154"/>
      <c r="L487" s="154"/>
      <c r="M487" s="154"/>
      <c r="N487" s="154"/>
      <c r="O487" s="154"/>
      <c r="P487" s="153"/>
      <c r="Q487" s="155"/>
      <c r="R487" s="155"/>
      <c r="S487" s="155"/>
      <c r="T487" s="155"/>
      <c r="U487" s="155"/>
      <c r="V487" s="156"/>
      <c r="W487" s="157"/>
      <c r="X487" s="157"/>
      <c r="Y487" s="157"/>
      <c r="Z487" s="157"/>
      <c r="AA487" s="157"/>
      <c r="AB487" s="157"/>
      <c r="AC487" s="157"/>
      <c r="AD487" s="158"/>
    </row>
    <row r="488" spans="9:30" x14ac:dyDescent="0.2">
      <c r="I488" s="153"/>
      <c r="J488" s="154"/>
      <c r="K488" s="154"/>
      <c r="L488" s="154"/>
      <c r="M488" s="154"/>
      <c r="N488" s="154"/>
      <c r="O488" s="154"/>
      <c r="P488" s="153"/>
      <c r="Q488" s="155"/>
      <c r="R488" s="155"/>
      <c r="S488" s="155"/>
      <c r="T488" s="155"/>
      <c r="U488" s="155"/>
      <c r="V488" s="156"/>
      <c r="W488" s="157"/>
      <c r="X488" s="157"/>
      <c r="Y488" s="157"/>
      <c r="Z488" s="157"/>
      <c r="AA488" s="157"/>
      <c r="AB488" s="157"/>
      <c r="AC488" s="157"/>
      <c r="AD488" s="158"/>
    </row>
    <row r="489" spans="9:30" x14ac:dyDescent="0.2">
      <c r="I489" s="153"/>
      <c r="J489" s="154"/>
      <c r="K489" s="154"/>
      <c r="L489" s="154"/>
      <c r="M489" s="154"/>
      <c r="N489" s="154"/>
      <c r="O489" s="154"/>
      <c r="P489" s="153"/>
      <c r="Q489" s="155"/>
      <c r="R489" s="155"/>
      <c r="S489" s="155"/>
      <c r="T489" s="155"/>
      <c r="U489" s="155"/>
      <c r="V489" s="156"/>
      <c r="W489" s="157"/>
      <c r="X489" s="157"/>
      <c r="Y489" s="157"/>
      <c r="Z489" s="157"/>
      <c r="AA489" s="157"/>
      <c r="AB489" s="157"/>
      <c r="AC489" s="157"/>
      <c r="AD489" s="158"/>
    </row>
    <row r="490" spans="9:30" x14ac:dyDescent="0.2">
      <c r="I490" s="153"/>
      <c r="J490" s="154"/>
      <c r="K490" s="154"/>
      <c r="L490" s="154"/>
      <c r="M490" s="154"/>
      <c r="N490" s="154"/>
      <c r="O490" s="154"/>
      <c r="P490" s="153"/>
      <c r="Q490" s="155"/>
      <c r="R490" s="155"/>
      <c r="S490" s="155"/>
      <c r="T490" s="155"/>
      <c r="U490" s="155"/>
      <c r="V490" s="156"/>
      <c r="W490" s="157"/>
      <c r="X490" s="157"/>
      <c r="Y490" s="157"/>
      <c r="Z490" s="157"/>
      <c r="AA490" s="157"/>
      <c r="AB490" s="157"/>
      <c r="AC490" s="157"/>
      <c r="AD490" s="158"/>
    </row>
    <row r="491" spans="9:30" x14ac:dyDescent="0.2">
      <c r="I491" s="153"/>
      <c r="J491" s="154"/>
      <c r="K491" s="154"/>
      <c r="L491" s="154"/>
      <c r="M491" s="154"/>
      <c r="N491" s="154"/>
      <c r="O491" s="154"/>
      <c r="P491" s="153"/>
      <c r="Q491" s="155"/>
      <c r="R491" s="155"/>
      <c r="S491" s="155"/>
      <c r="T491" s="155"/>
      <c r="U491" s="155"/>
      <c r="V491" s="156"/>
      <c r="W491" s="157"/>
      <c r="X491" s="157"/>
      <c r="Y491" s="157"/>
      <c r="Z491" s="157"/>
      <c r="AA491" s="157"/>
      <c r="AB491" s="157"/>
      <c r="AC491" s="157"/>
      <c r="AD491" s="158"/>
    </row>
    <row r="492" spans="9:30" x14ac:dyDescent="0.2">
      <c r="I492" s="153"/>
      <c r="J492" s="154"/>
      <c r="K492" s="154"/>
      <c r="L492" s="154"/>
      <c r="M492" s="154"/>
      <c r="N492" s="154"/>
      <c r="O492" s="154"/>
      <c r="P492" s="153"/>
      <c r="Q492" s="155"/>
      <c r="R492" s="155"/>
      <c r="S492" s="155"/>
      <c r="T492" s="155"/>
      <c r="U492" s="155"/>
      <c r="V492" s="156"/>
      <c r="W492" s="157"/>
      <c r="X492" s="157"/>
      <c r="Y492" s="157"/>
      <c r="Z492" s="157"/>
      <c r="AA492" s="157"/>
      <c r="AB492" s="157"/>
      <c r="AC492" s="157"/>
      <c r="AD492" s="158"/>
    </row>
    <row r="493" spans="9:30" x14ac:dyDescent="0.2">
      <c r="I493" s="153"/>
      <c r="J493" s="154"/>
      <c r="K493" s="154"/>
      <c r="L493" s="154"/>
      <c r="M493" s="154"/>
      <c r="N493" s="154"/>
      <c r="O493" s="154"/>
      <c r="P493" s="153"/>
      <c r="Q493" s="155"/>
      <c r="R493" s="155"/>
      <c r="S493" s="155"/>
      <c r="T493" s="155"/>
      <c r="U493" s="155"/>
      <c r="V493" s="156"/>
      <c r="W493" s="157"/>
      <c r="X493" s="157"/>
      <c r="Y493" s="157"/>
      <c r="Z493" s="157"/>
      <c r="AA493" s="157"/>
      <c r="AB493" s="157"/>
      <c r="AC493" s="157"/>
      <c r="AD493" s="158"/>
    </row>
    <row r="494" spans="9:30" x14ac:dyDescent="0.2">
      <c r="I494" s="153"/>
      <c r="J494" s="154"/>
      <c r="K494" s="154"/>
      <c r="L494" s="154"/>
      <c r="M494" s="154"/>
      <c r="N494" s="154"/>
      <c r="O494" s="154"/>
      <c r="P494" s="153"/>
      <c r="Q494" s="155"/>
      <c r="R494" s="155"/>
      <c r="S494" s="155"/>
      <c r="T494" s="155"/>
      <c r="U494" s="155"/>
      <c r="V494" s="156"/>
      <c r="W494" s="157"/>
      <c r="X494" s="157"/>
      <c r="Y494" s="157"/>
      <c r="Z494" s="157"/>
      <c r="AA494" s="157"/>
      <c r="AB494" s="157"/>
      <c r="AC494" s="157"/>
      <c r="AD494" s="158"/>
    </row>
    <row r="495" spans="9:30" x14ac:dyDescent="0.2">
      <c r="I495" s="153"/>
      <c r="J495" s="154"/>
      <c r="K495" s="154"/>
      <c r="L495" s="154"/>
      <c r="M495" s="154"/>
      <c r="N495" s="154"/>
      <c r="O495" s="154"/>
      <c r="P495" s="153"/>
      <c r="Q495" s="155"/>
      <c r="R495" s="155"/>
      <c r="S495" s="155"/>
      <c r="T495" s="155"/>
      <c r="U495" s="155"/>
      <c r="V495" s="156"/>
      <c r="W495" s="157"/>
      <c r="X495" s="157"/>
      <c r="Y495" s="157"/>
      <c r="Z495" s="157"/>
      <c r="AA495" s="157"/>
      <c r="AB495" s="157"/>
      <c r="AC495" s="157"/>
      <c r="AD495" s="158"/>
    </row>
    <row r="496" spans="9:30" x14ac:dyDescent="0.2">
      <c r="I496" s="153"/>
      <c r="J496" s="154"/>
      <c r="K496" s="154"/>
      <c r="L496" s="154"/>
      <c r="M496" s="154"/>
      <c r="N496" s="154"/>
      <c r="O496" s="154"/>
      <c r="P496" s="153"/>
      <c r="Q496" s="155"/>
      <c r="R496" s="155"/>
      <c r="S496" s="155"/>
      <c r="T496" s="155"/>
      <c r="U496" s="155"/>
      <c r="V496" s="156"/>
      <c r="W496" s="157"/>
      <c r="X496" s="157"/>
      <c r="Y496" s="157"/>
      <c r="Z496" s="157"/>
      <c r="AA496" s="157"/>
      <c r="AB496" s="157"/>
      <c r="AC496" s="157"/>
      <c r="AD496" s="158"/>
    </row>
    <row r="497" spans="9:30" x14ac:dyDescent="0.2">
      <c r="I497" s="153"/>
      <c r="J497" s="154"/>
      <c r="K497" s="154"/>
      <c r="L497" s="154"/>
      <c r="M497" s="154"/>
      <c r="N497" s="154"/>
      <c r="O497" s="154"/>
      <c r="P497" s="153"/>
      <c r="Q497" s="155"/>
      <c r="R497" s="155"/>
      <c r="S497" s="155"/>
      <c r="T497" s="155"/>
      <c r="U497" s="155"/>
      <c r="V497" s="156"/>
      <c r="W497" s="157"/>
      <c r="X497" s="157"/>
      <c r="Y497" s="157"/>
      <c r="Z497" s="157"/>
      <c r="AA497" s="157"/>
      <c r="AB497" s="157"/>
      <c r="AC497" s="157"/>
      <c r="AD497" s="158"/>
    </row>
    <row r="498" spans="9:30" x14ac:dyDescent="0.2">
      <c r="I498" s="153"/>
      <c r="J498" s="154"/>
      <c r="K498" s="154"/>
      <c r="L498" s="154"/>
      <c r="M498" s="154"/>
      <c r="N498" s="154"/>
      <c r="O498" s="154"/>
      <c r="P498" s="153"/>
      <c r="Q498" s="155"/>
      <c r="R498" s="155"/>
      <c r="S498" s="155"/>
      <c r="T498" s="155"/>
      <c r="U498" s="155"/>
      <c r="V498" s="156"/>
      <c r="W498" s="157"/>
      <c r="X498" s="157"/>
      <c r="Y498" s="157"/>
      <c r="Z498" s="157"/>
      <c r="AA498" s="157"/>
      <c r="AB498" s="157"/>
      <c r="AC498" s="157"/>
      <c r="AD498" s="158"/>
    </row>
    <row r="499" spans="9:30" x14ac:dyDescent="0.2">
      <c r="I499" s="153"/>
      <c r="J499" s="154"/>
      <c r="K499" s="154"/>
      <c r="L499" s="154"/>
      <c r="M499" s="154"/>
      <c r="N499" s="154"/>
      <c r="O499" s="154"/>
      <c r="P499" s="153"/>
      <c r="Q499" s="155"/>
      <c r="R499" s="155"/>
      <c r="S499" s="155"/>
      <c r="T499" s="155"/>
      <c r="U499" s="155"/>
      <c r="V499" s="156"/>
      <c r="W499" s="157"/>
      <c r="X499" s="157"/>
      <c r="Y499" s="157"/>
      <c r="Z499" s="157"/>
      <c r="AA499" s="157"/>
      <c r="AB499" s="157"/>
      <c r="AC499" s="157"/>
      <c r="AD499" s="158"/>
    </row>
    <row r="500" spans="9:30" x14ac:dyDescent="0.2">
      <c r="I500" s="153"/>
      <c r="J500" s="154"/>
      <c r="K500" s="154"/>
      <c r="L500" s="154"/>
      <c r="M500" s="154"/>
      <c r="N500" s="154"/>
      <c r="O500" s="154"/>
      <c r="P500" s="153"/>
      <c r="Q500" s="155"/>
      <c r="R500" s="155"/>
      <c r="S500" s="155"/>
      <c r="T500" s="155"/>
      <c r="U500" s="155"/>
      <c r="V500" s="156"/>
      <c r="W500" s="157"/>
      <c r="X500" s="157"/>
      <c r="Y500" s="157"/>
      <c r="Z500" s="157"/>
      <c r="AA500" s="157"/>
      <c r="AB500" s="157"/>
      <c r="AC500" s="157"/>
      <c r="AD500" s="158"/>
    </row>
    <row r="501" spans="9:30" x14ac:dyDescent="0.2">
      <c r="I501" s="153"/>
      <c r="J501" s="154"/>
      <c r="K501" s="154"/>
      <c r="L501" s="154"/>
      <c r="M501" s="154"/>
      <c r="N501" s="154"/>
      <c r="O501" s="154"/>
      <c r="P501" s="153"/>
      <c r="Q501" s="155"/>
      <c r="R501" s="155"/>
      <c r="S501" s="155"/>
      <c r="T501" s="155"/>
      <c r="U501" s="155"/>
      <c r="V501" s="156"/>
      <c r="W501" s="157"/>
      <c r="X501" s="157"/>
      <c r="Y501" s="157"/>
      <c r="Z501" s="157"/>
      <c r="AA501" s="157"/>
      <c r="AB501" s="157"/>
      <c r="AC501" s="157"/>
      <c r="AD501" s="158"/>
    </row>
    <row r="502" spans="9:30" x14ac:dyDescent="0.2">
      <c r="I502" s="153"/>
      <c r="J502" s="154"/>
      <c r="K502" s="154"/>
      <c r="L502" s="154"/>
      <c r="M502" s="154"/>
      <c r="N502" s="154"/>
      <c r="O502" s="154"/>
      <c r="P502" s="153"/>
      <c r="Q502" s="155"/>
      <c r="R502" s="155"/>
      <c r="S502" s="155"/>
      <c r="T502" s="155"/>
      <c r="U502" s="155"/>
      <c r="V502" s="156"/>
      <c r="W502" s="157"/>
      <c r="X502" s="157"/>
      <c r="Y502" s="157"/>
      <c r="Z502" s="157"/>
      <c r="AA502" s="157"/>
      <c r="AB502" s="157"/>
      <c r="AC502" s="157"/>
      <c r="AD502" s="158"/>
    </row>
    <row r="503" spans="9:30" x14ac:dyDescent="0.2">
      <c r="I503" s="153"/>
      <c r="J503" s="154"/>
      <c r="K503" s="154"/>
      <c r="L503" s="154"/>
      <c r="M503" s="154"/>
      <c r="N503" s="154"/>
      <c r="O503" s="154"/>
      <c r="P503" s="153"/>
      <c r="Q503" s="155"/>
      <c r="R503" s="155"/>
      <c r="S503" s="155"/>
      <c r="T503" s="155"/>
      <c r="U503" s="155"/>
      <c r="V503" s="156"/>
      <c r="W503" s="157"/>
      <c r="X503" s="157"/>
      <c r="Y503" s="157"/>
      <c r="Z503" s="157"/>
      <c r="AA503" s="157"/>
      <c r="AB503" s="157"/>
      <c r="AC503" s="157"/>
      <c r="AD503" s="158"/>
    </row>
    <row r="504" spans="9:30" x14ac:dyDescent="0.2">
      <c r="I504" s="153"/>
      <c r="J504" s="154"/>
      <c r="K504" s="154"/>
      <c r="L504" s="154"/>
      <c r="M504" s="154"/>
      <c r="N504" s="154"/>
      <c r="O504" s="154"/>
      <c r="P504" s="153"/>
      <c r="Q504" s="155"/>
      <c r="R504" s="155"/>
      <c r="S504" s="155"/>
      <c r="T504" s="155"/>
      <c r="U504" s="155"/>
      <c r="V504" s="156"/>
      <c r="W504" s="157"/>
      <c r="X504" s="157"/>
      <c r="Y504" s="157"/>
      <c r="Z504" s="157"/>
      <c r="AA504" s="157"/>
      <c r="AB504" s="157"/>
      <c r="AC504" s="157"/>
      <c r="AD504" s="158"/>
    </row>
    <row r="505" spans="9:30" x14ac:dyDescent="0.2">
      <c r="I505" s="153"/>
      <c r="J505" s="154"/>
      <c r="K505" s="154"/>
      <c r="L505" s="154"/>
      <c r="M505" s="154"/>
      <c r="N505" s="154"/>
      <c r="O505" s="154"/>
      <c r="P505" s="153"/>
      <c r="Q505" s="155"/>
      <c r="R505" s="155"/>
      <c r="S505" s="155"/>
      <c r="T505" s="155"/>
      <c r="U505" s="155"/>
      <c r="V505" s="156"/>
      <c r="W505" s="157"/>
      <c r="X505" s="157"/>
      <c r="Y505" s="157"/>
      <c r="Z505" s="157"/>
      <c r="AA505" s="157"/>
      <c r="AB505" s="157"/>
      <c r="AC505" s="157"/>
      <c r="AD505" s="158"/>
    </row>
    <row r="506" spans="9:30" x14ac:dyDescent="0.2">
      <c r="I506" s="153"/>
      <c r="J506" s="154"/>
      <c r="K506" s="154"/>
      <c r="L506" s="154"/>
      <c r="M506" s="154"/>
      <c r="N506" s="154"/>
      <c r="O506" s="154"/>
      <c r="P506" s="153"/>
      <c r="Q506" s="155"/>
      <c r="R506" s="155"/>
      <c r="S506" s="155"/>
      <c r="T506" s="155"/>
      <c r="U506" s="155"/>
      <c r="V506" s="156"/>
      <c r="W506" s="157"/>
      <c r="X506" s="157"/>
      <c r="Y506" s="157"/>
      <c r="Z506" s="157"/>
      <c r="AA506" s="157"/>
      <c r="AB506" s="157"/>
      <c r="AC506" s="157"/>
      <c r="AD506" s="158"/>
    </row>
    <row r="507" spans="9:30" x14ac:dyDescent="0.2">
      <c r="I507" s="153"/>
      <c r="J507" s="154"/>
      <c r="K507" s="154"/>
      <c r="L507" s="154"/>
      <c r="M507" s="154"/>
      <c r="N507" s="154"/>
      <c r="O507" s="154"/>
      <c r="P507" s="153"/>
      <c r="Q507" s="155"/>
      <c r="R507" s="155"/>
      <c r="S507" s="155"/>
      <c r="T507" s="155"/>
      <c r="U507" s="155"/>
      <c r="V507" s="156"/>
      <c r="W507" s="157"/>
      <c r="X507" s="157"/>
      <c r="Y507" s="157"/>
      <c r="Z507" s="157"/>
      <c r="AA507" s="157"/>
      <c r="AB507" s="157"/>
      <c r="AC507" s="157"/>
      <c r="AD507" s="158"/>
    </row>
    <row r="508" spans="9:30" x14ac:dyDescent="0.2">
      <c r="I508" s="153"/>
      <c r="J508" s="154"/>
      <c r="K508" s="154"/>
      <c r="L508" s="154"/>
      <c r="M508" s="154"/>
      <c r="N508" s="154"/>
      <c r="O508" s="154"/>
      <c r="P508" s="153"/>
      <c r="Q508" s="155"/>
      <c r="R508" s="155"/>
      <c r="S508" s="155"/>
      <c r="T508" s="155"/>
      <c r="U508" s="155"/>
      <c r="V508" s="156"/>
      <c r="W508" s="157"/>
      <c r="X508" s="157"/>
      <c r="Y508" s="157"/>
      <c r="Z508" s="157"/>
      <c r="AA508" s="157"/>
      <c r="AB508" s="157"/>
      <c r="AC508" s="157"/>
      <c r="AD508" s="158"/>
    </row>
    <row r="509" spans="9:30" x14ac:dyDescent="0.2">
      <c r="I509" s="153"/>
      <c r="J509" s="154"/>
      <c r="K509" s="154"/>
      <c r="L509" s="154"/>
      <c r="M509" s="154"/>
      <c r="N509" s="154"/>
      <c r="O509" s="154"/>
      <c r="P509" s="153"/>
      <c r="Q509" s="155"/>
      <c r="R509" s="155"/>
      <c r="S509" s="155"/>
      <c r="T509" s="155"/>
      <c r="U509" s="155"/>
      <c r="V509" s="156"/>
      <c r="W509" s="157"/>
      <c r="X509" s="157"/>
      <c r="Y509" s="157"/>
      <c r="Z509" s="157"/>
      <c r="AA509" s="157"/>
      <c r="AB509" s="157"/>
      <c r="AC509" s="157"/>
      <c r="AD509" s="158"/>
    </row>
    <row r="510" spans="9:30" x14ac:dyDescent="0.2">
      <c r="I510" s="153"/>
      <c r="J510" s="154"/>
      <c r="K510" s="154"/>
      <c r="L510" s="154"/>
      <c r="M510" s="154"/>
      <c r="N510" s="154"/>
      <c r="O510" s="154"/>
      <c r="P510" s="153"/>
      <c r="Q510" s="155"/>
      <c r="R510" s="155"/>
      <c r="S510" s="155"/>
      <c r="T510" s="155"/>
      <c r="U510" s="155"/>
      <c r="V510" s="156"/>
      <c r="W510" s="157"/>
      <c r="X510" s="157"/>
      <c r="Y510" s="157"/>
      <c r="Z510" s="157"/>
      <c r="AA510" s="157"/>
      <c r="AB510" s="157"/>
      <c r="AC510" s="157"/>
      <c r="AD510" s="158"/>
    </row>
    <row r="511" spans="9:30" x14ac:dyDescent="0.2">
      <c r="I511" s="153"/>
      <c r="J511" s="154"/>
      <c r="K511" s="154"/>
      <c r="L511" s="154"/>
      <c r="M511" s="154"/>
      <c r="N511" s="154"/>
      <c r="O511" s="154"/>
      <c r="P511" s="153"/>
      <c r="Q511" s="155"/>
      <c r="R511" s="155"/>
      <c r="S511" s="155"/>
      <c r="T511" s="155"/>
      <c r="U511" s="155"/>
      <c r="V511" s="156"/>
      <c r="W511" s="157"/>
      <c r="X511" s="157"/>
      <c r="Y511" s="157"/>
      <c r="Z511" s="157"/>
      <c r="AA511" s="157"/>
      <c r="AB511" s="157"/>
      <c r="AC511" s="157"/>
      <c r="AD511" s="158"/>
    </row>
    <row r="512" spans="9:30" x14ac:dyDescent="0.2">
      <c r="I512" s="153"/>
      <c r="J512" s="154"/>
      <c r="K512" s="154"/>
      <c r="L512" s="154"/>
      <c r="M512" s="154"/>
      <c r="N512" s="154"/>
      <c r="O512" s="154"/>
      <c r="P512" s="153"/>
      <c r="Q512" s="155"/>
      <c r="R512" s="155"/>
      <c r="S512" s="155"/>
      <c r="T512" s="155"/>
      <c r="U512" s="155"/>
      <c r="V512" s="156"/>
      <c r="W512" s="157"/>
      <c r="X512" s="157"/>
      <c r="Y512" s="157"/>
      <c r="Z512" s="157"/>
      <c r="AA512" s="157"/>
      <c r="AB512" s="157"/>
      <c r="AC512" s="157"/>
      <c r="AD512" s="158"/>
    </row>
    <row r="513" spans="9:30" x14ac:dyDescent="0.2">
      <c r="I513" s="153"/>
      <c r="J513" s="154"/>
      <c r="K513" s="154"/>
      <c r="L513" s="154"/>
      <c r="M513" s="154"/>
      <c r="N513" s="154"/>
      <c r="O513" s="154"/>
      <c r="P513" s="153"/>
      <c r="Q513" s="155"/>
      <c r="R513" s="155"/>
      <c r="S513" s="155"/>
      <c r="T513" s="155"/>
      <c r="U513" s="155"/>
      <c r="V513" s="156"/>
      <c r="W513" s="157"/>
      <c r="X513" s="157"/>
      <c r="Y513" s="157"/>
      <c r="Z513" s="157"/>
      <c r="AA513" s="157"/>
      <c r="AB513" s="157"/>
      <c r="AC513" s="157"/>
      <c r="AD513" s="158"/>
    </row>
    <row r="514" spans="9:30" x14ac:dyDescent="0.2">
      <c r="I514" s="153"/>
      <c r="J514" s="154"/>
      <c r="K514" s="154"/>
      <c r="L514" s="154"/>
      <c r="M514" s="154"/>
      <c r="N514" s="154"/>
      <c r="O514" s="154"/>
      <c r="P514" s="153"/>
      <c r="Q514" s="155"/>
      <c r="R514" s="155"/>
      <c r="S514" s="155"/>
      <c r="T514" s="155"/>
      <c r="U514" s="155"/>
      <c r="V514" s="156"/>
      <c r="W514" s="157"/>
      <c r="X514" s="157"/>
      <c r="Y514" s="157"/>
      <c r="Z514" s="157"/>
      <c r="AA514" s="157"/>
      <c r="AB514" s="157"/>
      <c r="AC514" s="157"/>
      <c r="AD514" s="158"/>
    </row>
    <row r="515" spans="9:30" x14ac:dyDescent="0.2">
      <c r="I515" s="153"/>
      <c r="J515" s="154"/>
      <c r="K515" s="154"/>
      <c r="L515" s="154"/>
      <c r="M515" s="154"/>
      <c r="N515" s="154"/>
      <c r="O515" s="154"/>
      <c r="P515" s="153"/>
      <c r="Q515" s="155"/>
      <c r="R515" s="155"/>
      <c r="S515" s="155"/>
      <c r="T515" s="155"/>
      <c r="U515" s="155"/>
      <c r="V515" s="156"/>
      <c r="W515" s="157"/>
      <c r="X515" s="157"/>
      <c r="Y515" s="157"/>
      <c r="Z515" s="157"/>
      <c r="AA515" s="157"/>
      <c r="AB515" s="157"/>
      <c r="AC515" s="157"/>
      <c r="AD515" s="158"/>
    </row>
    <row r="516" spans="9:30" x14ac:dyDescent="0.2">
      <c r="I516" s="153"/>
      <c r="J516" s="154"/>
      <c r="K516" s="154"/>
      <c r="L516" s="154"/>
      <c r="M516" s="154"/>
      <c r="N516" s="154"/>
      <c r="O516" s="154"/>
      <c r="P516" s="153"/>
      <c r="Q516" s="155"/>
      <c r="R516" s="155"/>
      <c r="S516" s="155"/>
      <c r="T516" s="155"/>
      <c r="U516" s="155"/>
      <c r="V516" s="156"/>
      <c r="W516" s="157"/>
      <c r="X516" s="157"/>
      <c r="Y516" s="157"/>
      <c r="Z516" s="157"/>
      <c r="AA516" s="157"/>
      <c r="AB516" s="157"/>
      <c r="AC516" s="157"/>
      <c r="AD516" s="158"/>
    </row>
    <row r="517" spans="9:30" x14ac:dyDescent="0.2">
      <c r="I517" s="153"/>
      <c r="J517" s="154"/>
      <c r="K517" s="154"/>
      <c r="L517" s="154"/>
      <c r="M517" s="154"/>
      <c r="N517" s="154"/>
      <c r="O517" s="154"/>
      <c r="P517" s="153"/>
      <c r="Q517" s="155"/>
      <c r="R517" s="155"/>
      <c r="S517" s="155"/>
      <c r="T517" s="155"/>
      <c r="U517" s="155"/>
      <c r="V517" s="156"/>
      <c r="W517" s="157"/>
      <c r="X517" s="157"/>
      <c r="Y517" s="157"/>
      <c r="Z517" s="157"/>
      <c r="AA517" s="157"/>
      <c r="AB517" s="157"/>
      <c r="AC517" s="157"/>
      <c r="AD517" s="158"/>
    </row>
    <row r="518" spans="9:30" x14ac:dyDescent="0.2">
      <c r="I518" s="153"/>
      <c r="J518" s="154"/>
      <c r="K518" s="154"/>
      <c r="L518" s="154"/>
      <c r="M518" s="154"/>
      <c r="N518" s="154"/>
      <c r="O518" s="154"/>
      <c r="P518" s="153"/>
      <c r="Q518" s="155"/>
      <c r="R518" s="155"/>
      <c r="S518" s="155"/>
      <c r="T518" s="155"/>
      <c r="U518" s="155"/>
      <c r="V518" s="156"/>
      <c r="W518" s="157"/>
      <c r="X518" s="157"/>
      <c r="Y518" s="157"/>
      <c r="Z518" s="157"/>
      <c r="AA518" s="157"/>
      <c r="AB518" s="157"/>
      <c r="AC518" s="157"/>
      <c r="AD518" s="158"/>
    </row>
    <row r="519" spans="9:30" x14ac:dyDescent="0.2">
      <c r="I519" s="153"/>
      <c r="J519" s="154"/>
      <c r="K519" s="154"/>
      <c r="L519" s="154"/>
      <c r="M519" s="154"/>
      <c r="N519" s="154"/>
      <c r="O519" s="154"/>
      <c r="P519" s="153"/>
      <c r="Q519" s="155"/>
      <c r="R519" s="155"/>
      <c r="S519" s="155"/>
      <c r="T519" s="155"/>
      <c r="U519" s="155"/>
      <c r="V519" s="156"/>
      <c r="W519" s="157"/>
      <c r="X519" s="157"/>
      <c r="Y519" s="157"/>
      <c r="Z519" s="157"/>
      <c r="AA519" s="157"/>
      <c r="AB519" s="157"/>
      <c r="AC519" s="157"/>
      <c r="AD519" s="158"/>
    </row>
    <row r="520" spans="9:30" x14ac:dyDescent="0.2">
      <c r="I520" s="153"/>
      <c r="J520" s="154"/>
      <c r="K520" s="154"/>
      <c r="L520" s="154"/>
      <c r="M520" s="154"/>
      <c r="N520" s="154"/>
      <c r="O520" s="154"/>
      <c r="P520" s="153"/>
      <c r="Q520" s="155"/>
      <c r="R520" s="155"/>
      <c r="S520" s="155"/>
      <c r="T520" s="155"/>
      <c r="U520" s="155"/>
      <c r="V520" s="156"/>
      <c r="W520" s="157"/>
      <c r="X520" s="157"/>
      <c r="Y520" s="157"/>
      <c r="Z520" s="157"/>
      <c r="AA520" s="157"/>
      <c r="AB520" s="157"/>
      <c r="AC520" s="157"/>
      <c r="AD520" s="158"/>
    </row>
    <row r="521" spans="9:30" x14ac:dyDescent="0.2">
      <c r="I521" s="153"/>
      <c r="J521" s="154"/>
      <c r="K521" s="154"/>
      <c r="L521" s="154"/>
      <c r="M521" s="154"/>
      <c r="N521" s="154"/>
      <c r="O521" s="154"/>
      <c r="P521" s="153"/>
      <c r="Q521" s="155"/>
      <c r="R521" s="155"/>
      <c r="S521" s="155"/>
      <c r="T521" s="155"/>
      <c r="U521" s="155"/>
      <c r="V521" s="156"/>
      <c r="W521" s="157"/>
      <c r="X521" s="157"/>
      <c r="Y521" s="157"/>
      <c r="Z521" s="157"/>
      <c r="AA521" s="157"/>
      <c r="AB521" s="157"/>
      <c r="AC521" s="157"/>
      <c r="AD521" s="158"/>
    </row>
    <row r="522" spans="9:30" x14ac:dyDescent="0.2">
      <c r="I522" s="153"/>
      <c r="J522" s="154"/>
      <c r="K522" s="154"/>
      <c r="L522" s="154"/>
      <c r="M522" s="154"/>
      <c r="N522" s="154"/>
      <c r="O522" s="154"/>
      <c r="P522" s="153"/>
      <c r="Q522" s="155"/>
      <c r="R522" s="155"/>
      <c r="S522" s="155"/>
      <c r="T522" s="155"/>
      <c r="U522" s="155"/>
      <c r="V522" s="156"/>
      <c r="W522" s="157"/>
      <c r="X522" s="157"/>
      <c r="Y522" s="157"/>
      <c r="Z522" s="157"/>
      <c r="AA522" s="157"/>
      <c r="AB522" s="157"/>
      <c r="AC522" s="157"/>
      <c r="AD522" s="158"/>
    </row>
    <row r="523" spans="9:30" x14ac:dyDescent="0.2">
      <c r="I523" s="153"/>
      <c r="J523" s="154"/>
      <c r="K523" s="154"/>
      <c r="L523" s="154"/>
      <c r="M523" s="154"/>
      <c r="N523" s="154"/>
      <c r="O523" s="154"/>
      <c r="P523" s="153"/>
      <c r="Q523" s="155"/>
      <c r="R523" s="155"/>
      <c r="S523" s="155"/>
      <c r="T523" s="155"/>
      <c r="U523" s="155"/>
      <c r="V523" s="156"/>
      <c r="W523" s="157"/>
      <c r="X523" s="157"/>
      <c r="Y523" s="157"/>
      <c r="Z523" s="157"/>
      <c r="AA523" s="157"/>
      <c r="AB523" s="157"/>
      <c r="AC523" s="157"/>
      <c r="AD523" s="158"/>
    </row>
    <row r="524" spans="9:30" x14ac:dyDescent="0.2">
      <c r="I524" s="153"/>
      <c r="J524" s="154"/>
      <c r="K524" s="154"/>
      <c r="L524" s="154"/>
      <c r="M524" s="154"/>
      <c r="N524" s="154"/>
      <c r="O524" s="154"/>
      <c r="P524" s="153"/>
      <c r="Q524" s="155"/>
      <c r="R524" s="155"/>
      <c r="S524" s="155"/>
      <c r="T524" s="155"/>
      <c r="U524" s="155"/>
      <c r="V524" s="156"/>
      <c r="W524" s="157"/>
      <c r="X524" s="157"/>
      <c r="Y524" s="157"/>
      <c r="Z524" s="157"/>
      <c r="AA524" s="157"/>
      <c r="AB524" s="157"/>
      <c r="AC524" s="157"/>
      <c r="AD524" s="158"/>
    </row>
    <row r="525" spans="9:30" x14ac:dyDescent="0.2">
      <c r="I525" s="153"/>
      <c r="J525" s="154"/>
      <c r="K525" s="154"/>
      <c r="L525" s="154"/>
      <c r="M525" s="154"/>
      <c r="N525" s="154"/>
      <c r="O525" s="154"/>
      <c r="P525" s="153"/>
      <c r="Q525" s="155"/>
      <c r="R525" s="155"/>
      <c r="S525" s="155"/>
      <c r="T525" s="155"/>
      <c r="U525" s="155"/>
      <c r="V525" s="156"/>
      <c r="W525" s="157"/>
      <c r="X525" s="157"/>
      <c r="Y525" s="157"/>
      <c r="Z525" s="157"/>
      <c r="AA525" s="157"/>
      <c r="AB525" s="157"/>
      <c r="AC525" s="157"/>
      <c r="AD525" s="158"/>
    </row>
    <row r="526" spans="9:30" x14ac:dyDescent="0.2">
      <c r="I526" s="153"/>
      <c r="J526" s="154"/>
      <c r="K526" s="154"/>
      <c r="L526" s="154"/>
      <c r="M526" s="154"/>
      <c r="N526" s="154"/>
      <c r="O526" s="154"/>
      <c r="P526" s="153"/>
      <c r="Q526" s="155"/>
      <c r="R526" s="155"/>
      <c r="S526" s="155"/>
      <c r="T526" s="155"/>
      <c r="U526" s="155"/>
      <c r="V526" s="156"/>
      <c r="W526" s="157"/>
      <c r="X526" s="157"/>
      <c r="Y526" s="157"/>
      <c r="Z526" s="157"/>
      <c r="AA526" s="157"/>
      <c r="AB526" s="157"/>
      <c r="AC526" s="157"/>
      <c r="AD526" s="158"/>
    </row>
    <row r="527" spans="9:30" x14ac:dyDescent="0.2">
      <c r="I527" s="153"/>
      <c r="J527" s="154"/>
      <c r="K527" s="154"/>
      <c r="L527" s="154"/>
      <c r="M527" s="154"/>
      <c r="N527" s="154"/>
      <c r="O527" s="154"/>
      <c r="P527" s="153"/>
      <c r="Q527" s="155"/>
      <c r="R527" s="155"/>
      <c r="S527" s="155"/>
      <c r="T527" s="155"/>
      <c r="U527" s="155"/>
      <c r="V527" s="156"/>
      <c r="W527" s="157"/>
      <c r="X527" s="157"/>
      <c r="Y527" s="157"/>
      <c r="Z527" s="157"/>
      <c r="AA527" s="157"/>
      <c r="AB527" s="157"/>
      <c r="AC527" s="157"/>
      <c r="AD527" s="158"/>
    </row>
    <row r="528" spans="9:30" x14ac:dyDescent="0.2">
      <c r="I528" s="153"/>
      <c r="J528" s="154"/>
      <c r="K528" s="154"/>
      <c r="L528" s="154"/>
      <c r="M528" s="154"/>
      <c r="N528" s="154"/>
      <c r="O528" s="154"/>
      <c r="P528" s="153"/>
      <c r="Q528" s="155"/>
      <c r="R528" s="155"/>
      <c r="S528" s="155"/>
      <c r="T528" s="155"/>
      <c r="U528" s="155"/>
      <c r="V528" s="156"/>
      <c r="W528" s="157"/>
      <c r="X528" s="157"/>
      <c r="Y528" s="157"/>
      <c r="Z528" s="157"/>
      <c r="AA528" s="157"/>
      <c r="AB528" s="157"/>
      <c r="AC528" s="157"/>
      <c r="AD528" s="158"/>
    </row>
    <row r="529" spans="9:30" x14ac:dyDescent="0.2">
      <c r="I529" s="153"/>
      <c r="J529" s="154"/>
      <c r="K529" s="154"/>
      <c r="L529" s="154"/>
      <c r="M529" s="154"/>
      <c r="N529" s="154"/>
      <c r="O529" s="154"/>
      <c r="P529" s="153"/>
      <c r="Q529" s="155"/>
      <c r="R529" s="155"/>
      <c r="S529" s="155"/>
      <c r="T529" s="155"/>
      <c r="U529" s="155"/>
      <c r="V529" s="156"/>
      <c r="W529" s="157"/>
      <c r="X529" s="157"/>
      <c r="Y529" s="157"/>
      <c r="Z529" s="157"/>
      <c r="AA529" s="157"/>
      <c r="AB529" s="157"/>
      <c r="AC529" s="157"/>
      <c r="AD529" s="158"/>
    </row>
    <row r="530" spans="9:30" x14ac:dyDescent="0.2">
      <c r="I530" s="153"/>
      <c r="J530" s="154"/>
      <c r="K530" s="154"/>
      <c r="L530" s="154"/>
      <c r="M530" s="154"/>
      <c r="N530" s="154"/>
      <c r="O530" s="154"/>
      <c r="P530" s="153"/>
      <c r="Q530" s="155"/>
      <c r="R530" s="155"/>
      <c r="S530" s="155"/>
      <c r="T530" s="155"/>
      <c r="U530" s="155"/>
      <c r="V530" s="156"/>
      <c r="W530" s="157"/>
      <c r="X530" s="157"/>
      <c r="Y530" s="157"/>
      <c r="Z530" s="157"/>
      <c r="AA530" s="157"/>
      <c r="AB530" s="157"/>
      <c r="AC530" s="157"/>
      <c r="AD530" s="158"/>
    </row>
    <row r="531" spans="9:30" x14ac:dyDescent="0.2">
      <c r="I531" s="153"/>
      <c r="J531" s="154"/>
      <c r="K531" s="154"/>
      <c r="L531" s="154"/>
      <c r="M531" s="154"/>
      <c r="N531" s="154"/>
      <c r="O531" s="154"/>
      <c r="P531" s="153"/>
      <c r="Q531" s="155"/>
      <c r="R531" s="155"/>
      <c r="S531" s="155"/>
      <c r="T531" s="155"/>
      <c r="U531" s="155"/>
      <c r="V531" s="156"/>
      <c r="W531" s="157"/>
      <c r="X531" s="157"/>
      <c r="Y531" s="157"/>
      <c r="Z531" s="157"/>
      <c r="AA531" s="157"/>
      <c r="AB531" s="157"/>
      <c r="AC531" s="157"/>
      <c r="AD531" s="158"/>
    </row>
    <row r="532" spans="9:30" x14ac:dyDescent="0.2">
      <c r="I532" s="153"/>
      <c r="J532" s="154"/>
      <c r="K532" s="154"/>
      <c r="L532" s="154"/>
      <c r="M532" s="154"/>
      <c r="N532" s="154"/>
      <c r="O532" s="154"/>
      <c r="P532" s="153"/>
      <c r="Q532" s="155"/>
      <c r="R532" s="155"/>
      <c r="S532" s="155"/>
      <c r="T532" s="155"/>
      <c r="U532" s="155"/>
      <c r="V532" s="156"/>
      <c r="W532" s="157"/>
      <c r="X532" s="157"/>
      <c r="Y532" s="157"/>
      <c r="Z532" s="157"/>
      <c r="AA532" s="157"/>
      <c r="AB532" s="157"/>
      <c r="AC532" s="157"/>
      <c r="AD532" s="158"/>
    </row>
    <row r="533" spans="9:30" x14ac:dyDescent="0.2">
      <c r="I533" s="153"/>
      <c r="J533" s="154"/>
      <c r="K533" s="154"/>
      <c r="L533" s="154"/>
      <c r="M533" s="154"/>
      <c r="N533" s="154"/>
      <c r="O533" s="154"/>
      <c r="P533" s="153"/>
      <c r="Q533" s="155"/>
      <c r="R533" s="155"/>
      <c r="S533" s="155"/>
      <c r="T533" s="155"/>
      <c r="U533" s="155"/>
      <c r="V533" s="156"/>
      <c r="W533" s="157"/>
      <c r="X533" s="157"/>
      <c r="Y533" s="157"/>
      <c r="Z533" s="157"/>
      <c r="AA533" s="157"/>
      <c r="AB533" s="157"/>
      <c r="AC533" s="157"/>
      <c r="AD533" s="158"/>
    </row>
    <row r="534" spans="9:30" x14ac:dyDescent="0.2">
      <c r="I534" s="153"/>
      <c r="J534" s="154"/>
      <c r="K534" s="154"/>
      <c r="L534" s="154"/>
      <c r="M534" s="154"/>
      <c r="N534" s="154"/>
      <c r="O534" s="154"/>
      <c r="P534" s="153"/>
      <c r="Q534" s="155"/>
      <c r="R534" s="155"/>
      <c r="S534" s="155"/>
      <c r="T534" s="155"/>
      <c r="U534" s="155"/>
      <c r="V534" s="156"/>
      <c r="W534" s="157"/>
      <c r="X534" s="157"/>
      <c r="Y534" s="157"/>
      <c r="Z534" s="157"/>
      <c r="AA534" s="157"/>
      <c r="AB534" s="157"/>
      <c r="AC534" s="157"/>
      <c r="AD534" s="158"/>
    </row>
    <row r="535" spans="9:30" x14ac:dyDescent="0.2">
      <c r="I535" s="153"/>
      <c r="J535" s="154"/>
      <c r="K535" s="154"/>
      <c r="L535" s="154"/>
      <c r="M535" s="154"/>
      <c r="N535" s="154"/>
      <c r="O535" s="154"/>
      <c r="P535" s="153"/>
      <c r="Q535" s="155"/>
      <c r="R535" s="155"/>
      <c r="S535" s="155"/>
      <c r="T535" s="155"/>
      <c r="U535" s="155"/>
      <c r="V535" s="156"/>
      <c r="W535" s="157"/>
      <c r="X535" s="157"/>
      <c r="Y535" s="157"/>
      <c r="Z535" s="157"/>
      <c r="AA535" s="157"/>
      <c r="AB535" s="157"/>
      <c r="AC535" s="157"/>
      <c r="AD535" s="158"/>
    </row>
    <row r="536" spans="9:30" x14ac:dyDescent="0.2">
      <c r="I536" s="153"/>
      <c r="J536" s="154"/>
      <c r="K536" s="154"/>
      <c r="L536" s="154"/>
      <c r="M536" s="154"/>
      <c r="N536" s="154"/>
      <c r="O536" s="154"/>
      <c r="P536" s="153"/>
      <c r="Q536" s="155"/>
      <c r="R536" s="155"/>
      <c r="S536" s="155"/>
      <c r="T536" s="155"/>
      <c r="U536" s="155"/>
      <c r="V536" s="156"/>
      <c r="W536" s="157"/>
      <c r="X536" s="157"/>
      <c r="Y536" s="157"/>
      <c r="Z536" s="157"/>
      <c r="AA536" s="157"/>
      <c r="AB536" s="157"/>
      <c r="AC536" s="157"/>
      <c r="AD536" s="158"/>
    </row>
    <row r="537" spans="9:30" x14ac:dyDescent="0.2">
      <c r="I537" s="153"/>
      <c r="J537" s="154"/>
      <c r="K537" s="154"/>
      <c r="L537" s="154"/>
      <c r="M537" s="154"/>
      <c r="N537" s="154"/>
      <c r="O537" s="154"/>
      <c r="P537" s="153"/>
      <c r="Q537" s="155"/>
      <c r="R537" s="155"/>
      <c r="S537" s="155"/>
      <c r="T537" s="155"/>
      <c r="U537" s="155"/>
      <c r="V537" s="156"/>
      <c r="W537" s="157"/>
      <c r="X537" s="157"/>
      <c r="Y537" s="157"/>
      <c r="Z537" s="157"/>
      <c r="AA537" s="157"/>
      <c r="AB537" s="157"/>
      <c r="AC537" s="157"/>
      <c r="AD537" s="158"/>
    </row>
    <row r="538" spans="9:30" x14ac:dyDescent="0.2">
      <c r="I538" s="153"/>
      <c r="J538" s="154"/>
      <c r="K538" s="154"/>
      <c r="L538" s="154"/>
      <c r="M538" s="154"/>
      <c r="N538" s="154"/>
      <c r="O538" s="154"/>
      <c r="P538" s="153"/>
      <c r="Q538" s="155"/>
      <c r="R538" s="155"/>
      <c r="S538" s="155"/>
      <c r="T538" s="155"/>
      <c r="U538" s="155"/>
      <c r="V538" s="156"/>
      <c r="W538" s="157"/>
      <c r="X538" s="157"/>
      <c r="Y538" s="157"/>
      <c r="Z538" s="157"/>
      <c r="AA538" s="157"/>
      <c r="AB538" s="157"/>
      <c r="AC538" s="157"/>
      <c r="AD538" s="158"/>
    </row>
    <row r="539" spans="9:30" x14ac:dyDescent="0.2">
      <c r="I539" s="153"/>
      <c r="J539" s="154"/>
      <c r="K539" s="154"/>
      <c r="L539" s="154"/>
      <c r="M539" s="154"/>
      <c r="N539" s="154"/>
      <c r="O539" s="154"/>
      <c r="P539" s="153"/>
      <c r="Q539" s="155"/>
      <c r="R539" s="155"/>
      <c r="S539" s="155"/>
      <c r="T539" s="155"/>
      <c r="U539" s="155"/>
      <c r="V539" s="156"/>
      <c r="W539" s="157"/>
      <c r="X539" s="157"/>
      <c r="Y539" s="157"/>
      <c r="Z539" s="157"/>
      <c r="AA539" s="157"/>
      <c r="AB539" s="157"/>
      <c r="AC539" s="157"/>
      <c r="AD539" s="158"/>
    </row>
    <row r="540" spans="9:30" x14ac:dyDescent="0.2">
      <c r="I540" s="153"/>
      <c r="J540" s="154"/>
      <c r="K540" s="154"/>
      <c r="L540" s="154"/>
      <c r="M540" s="154"/>
      <c r="N540" s="154"/>
      <c r="O540" s="154"/>
      <c r="P540" s="153"/>
      <c r="Q540" s="155"/>
      <c r="R540" s="155"/>
      <c r="S540" s="155"/>
      <c r="T540" s="155"/>
      <c r="U540" s="155"/>
      <c r="V540" s="156"/>
      <c r="W540" s="157"/>
      <c r="X540" s="157"/>
      <c r="Y540" s="157"/>
      <c r="Z540" s="157"/>
      <c r="AA540" s="157"/>
      <c r="AB540" s="157"/>
      <c r="AC540" s="157"/>
      <c r="AD540" s="158"/>
    </row>
    <row r="541" spans="9:30" x14ac:dyDescent="0.2">
      <c r="I541" s="153"/>
      <c r="J541" s="154"/>
      <c r="K541" s="154"/>
      <c r="L541" s="154"/>
      <c r="M541" s="154"/>
      <c r="N541" s="154"/>
      <c r="O541" s="154"/>
      <c r="P541" s="153"/>
      <c r="Q541" s="155"/>
      <c r="R541" s="155"/>
      <c r="S541" s="155"/>
      <c r="T541" s="155"/>
      <c r="U541" s="155"/>
      <c r="V541" s="156"/>
      <c r="W541" s="157"/>
      <c r="X541" s="157"/>
      <c r="Y541" s="157"/>
      <c r="Z541" s="157"/>
      <c r="AA541" s="157"/>
      <c r="AB541" s="157"/>
      <c r="AC541" s="157"/>
      <c r="AD541" s="158"/>
    </row>
    <row r="542" spans="9:30" x14ac:dyDescent="0.2">
      <c r="I542" s="153"/>
      <c r="J542" s="154"/>
      <c r="K542" s="154"/>
      <c r="L542" s="154"/>
      <c r="M542" s="154"/>
      <c r="N542" s="154"/>
      <c r="O542" s="154"/>
      <c r="P542" s="153"/>
      <c r="Q542" s="155"/>
      <c r="R542" s="155"/>
      <c r="S542" s="155"/>
      <c r="T542" s="155"/>
      <c r="U542" s="155"/>
      <c r="V542" s="156"/>
      <c r="W542" s="157"/>
      <c r="X542" s="157"/>
      <c r="Y542" s="157"/>
      <c r="Z542" s="157"/>
      <c r="AA542" s="157"/>
      <c r="AB542" s="157"/>
      <c r="AC542" s="157"/>
      <c r="AD542" s="158"/>
    </row>
    <row r="543" spans="9:30" x14ac:dyDescent="0.2">
      <c r="I543" s="153"/>
      <c r="J543" s="154"/>
      <c r="K543" s="154"/>
      <c r="L543" s="154"/>
      <c r="M543" s="154"/>
      <c r="N543" s="154"/>
      <c r="O543" s="154"/>
      <c r="P543" s="153"/>
      <c r="Q543" s="155"/>
      <c r="R543" s="155"/>
      <c r="S543" s="155"/>
      <c r="T543" s="155"/>
      <c r="U543" s="155"/>
      <c r="V543" s="156"/>
      <c r="W543" s="157"/>
      <c r="X543" s="157"/>
      <c r="Y543" s="157"/>
      <c r="Z543" s="157"/>
      <c r="AA543" s="157"/>
      <c r="AB543" s="157"/>
      <c r="AC543" s="157"/>
      <c r="AD543" s="158"/>
    </row>
    <row r="544" spans="9:30" x14ac:dyDescent="0.2">
      <c r="I544" s="153"/>
      <c r="J544" s="154"/>
      <c r="K544" s="154"/>
      <c r="L544" s="154"/>
      <c r="M544" s="154"/>
      <c r="N544" s="154"/>
      <c r="O544" s="154"/>
      <c r="P544" s="153"/>
      <c r="Q544" s="155"/>
      <c r="R544" s="155"/>
      <c r="S544" s="155"/>
      <c r="T544" s="155"/>
      <c r="U544" s="155"/>
      <c r="V544" s="156"/>
      <c r="W544" s="157"/>
      <c r="X544" s="157"/>
      <c r="Y544" s="157"/>
      <c r="Z544" s="157"/>
      <c r="AA544" s="157"/>
      <c r="AB544" s="157"/>
      <c r="AC544" s="157"/>
      <c r="AD544" s="158"/>
    </row>
    <row r="545" spans="9:30" x14ac:dyDescent="0.2">
      <c r="I545" s="153"/>
      <c r="J545" s="154"/>
      <c r="K545" s="154"/>
      <c r="L545" s="154"/>
      <c r="M545" s="154"/>
      <c r="N545" s="154"/>
      <c r="O545" s="154"/>
      <c r="P545" s="153"/>
      <c r="Q545" s="155"/>
      <c r="R545" s="155"/>
      <c r="S545" s="155"/>
      <c r="T545" s="155"/>
      <c r="U545" s="155"/>
      <c r="V545" s="156"/>
      <c r="W545" s="157"/>
      <c r="X545" s="157"/>
      <c r="Y545" s="157"/>
      <c r="Z545" s="157"/>
      <c r="AA545" s="157"/>
      <c r="AB545" s="157"/>
      <c r="AC545" s="157"/>
      <c r="AD545" s="158"/>
    </row>
    <row r="546" spans="9:30" x14ac:dyDescent="0.2">
      <c r="I546" s="153"/>
      <c r="J546" s="154"/>
      <c r="K546" s="154"/>
      <c r="L546" s="154"/>
      <c r="M546" s="154"/>
      <c r="N546" s="154"/>
      <c r="O546" s="154"/>
      <c r="P546" s="153"/>
      <c r="Q546" s="155"/>
      <c r="R546" s="155"/>
      <c r="S546" s="155"/>
      <c r="T546" s="155"/>
      <c r="U546" s="155"/>
      <c r="V546" s="156"/>
      <c r="W546" s="157"/>
      <c r="X546" s="157"/>
      <c r="Y546" s="157"/>
      <c r="Z546" s="157"/>
      <c r="AA546" s="157"/>
      <c r="AB546" s="157"/>
      <c r="AC546" s="157"/>
      <c r="AD546" s="158"/>
    </row>
    <row r="547" spans="9:30" x14ac:dyDescent="0.2">
      <c r="I547" s="153"/>
      <c r="J547" s="154"/>
      <c r="K547" s="154"/>
      <c r="L547" s="154"/>
      <c r="M547" s="154"/>
      <c r="N547" s="154"/>
      <c r="O547" s="154"/>
      <c r="P547" s="153"/>
      <c r="Q547" s="155"/>
      <c r="R547" s="155"/>
      <c r="S547" s="155"/>
      <c r="T547" s="155"/>
      <c r="U547" s="155"/>
      <c r="V547" s="156"/>
      <c r="W547" s="157"/>
      <c r="X547" s="157"/>
      <c r="Y547" s="157"/>
      <c r="Z547" s="157"/>
      <c r="AA547" s="157"/>
      <c r="AB547" s="157"/>
      <c r="AC547" s="157"/>
      <c r="AD547" s="158"/>
    </row>
    <row r="548" spans="9:30" x14ac:dyDescent="0.2">
      <c r="I548" s="153"/>
      <c r="J548" s="154"/>
      <c r="K548" s="154"/>
      <c r="L548" s="154"/>
      <c r="M548" s="154"/>
      <c r="N548" s="154"/>
      <c r="O548" s="154"/>
      <c r="P548" s="153"/>
      <c r="Q548" s="155"/>
      <c r="R548" s="155"/>
      <c r="S548" s="155"/>
      <c r="T548" s="155"/>
      <c r="U548" s="155"/>
      <c r="V548" s="156"/>
      <c r="W548" s="157"/>
      <c r="X548" s="157"/>
      <c r="Y548" s="157"/>
      <c r="Z548" s="157"/>
      <c r="AA548" s="157"/>
      <c r="AB548" s="157"/>
      <c r="AC548" s="157"/>
      <c r="AD548" s="158"/>
    </row>
    <row r="549" spans="9:30" x14ac:dyDescent="0.2">
      <c r="I549" s="153"/>
      <c r="J549" s="154"/>
      <c r="K549" s="154"/>
      <c r="L549" s="154"/>
      <c r="M549" s="154"/>
      <c r="N549" s="154"/>
      <c r="O549" s="154"/>
      <c r="P549" s="153"/>
      <c r="Q549" s="155"/>
      <c r="R549" s="155"/>
      <c r="S549" s="155"/>
      <c r="T549" s="155"/>
      <c r="U549" s="155"/>
      <c r="V549" s="156"/>
      <c r="W549" s="157"/>
      <c r="X549" s="157"/>
      <c r="Y549" s="157"/>
      <c r="Z549" s="157"/>
      <c r="AA549" s="157"/>
      <c r="AB549" s="157"/>
      <c r="AC549" s="157"/>
      <c r="AD549" s="158"/>
    </row>
    <row r="550" spans="9:30" x14ac:dyDescent="0.2">
      <c r="I550" s="153"/>
      <c r="J550" s="154"/>
      <c r="K550" s="154"/>
      <c r="L550" s="154"/>
      <c r="M550" s="154"/>
      <c r="N550" s="154"/>
      <c r="O550" s="154"/>
      <c r="P550" s="153"/>
      <c r="Q550" s="155"/>
      <c r="R550" s="155"/>
      <c r="S550" s="155"/>
      <c r="T550" s="155"/>
      <c r="U550" s="155"/>
      <c r="V550" s="156"/>
      <c r="W550" s="157"/>
      <c r="X550" s="157"/>
      <c r="Y550" s="157"/>
      <c r="Z550" s="157"/>
      <c r="AA550" s="157"/>
      <c r="AB550" s="157"/>
      <c r="AC550" s="157"/>
      <c r="AD550" s="158"/>
    </row>
    <row r="551" spans="9:30" x14ac:dyDescent="0.2">
      <c r="I551" s="153"/>
      <c r="J551" s="154"/>
      <c r="K551" s="154"/>
      <c r="L551" s="154"/>
      <c r="M551" s="154"/>
      <c r="N551" s="154"/>
      <c r="O551" s="154"/>
      <c r="P551" s="153"/>
      <c r="Q551" s="155"/>
      <c r="R551" s="155"/>
      <c r="S551" s="155"/>
      <c r="T551" s="155"/>
      <c r="U551" s="155"/>
      <c r="V551" s="156"/>
      <c r="W551" s="157"/>
      <c r="X551" s="157"/>
      <c r="Y551" s="157"/>
      <c r="Z551" s="157"/>
      <c r="AA551" s="157"/>
      <c r="AB551" s="157"/>
      <c r="AC551" s="157"/>
      <c r="AD551" s="158"/>
    </row>
    <row r="552" spans="9:30" x14ac:dyDescent="0.2">
      <c r="I552" s="153"/>
      <c r="J552" s="154"/>
      <c r="K552" s="154"/>
      <c r="L552" s="154"/>
      <c r="M552" s="154"/>
      <c r="N552" s="154"/>
      <c r="O552" s="154"/>
      <c r="P552" s="153"/>
      <c r="Q552" s="155"/>
      <c r="R552" s="155"/>
      <c r="S552" s="155"/>
      <c r="T552" s="155"/>
      <c r="U552" s="155"/>
      <c r="V552" s="156"/>
      <c r="W552" s="157"/>
      <c r="X552" s="157"/>
      <c r="Y552" s="157"/>
      <c r="Z552" s="157"/>
      <c r="AA552" s="157"/>
      <c r="AB552" s="157"/>
      <c r="AC552" s="157"/>
      <c r="AD552" s="158"/>
    </row>
    <row r="553" spans="9:30" x14ac:dyDescent="0.2">
      <c r="I553" s="153"/>
      <c r="J553" s="154"/>
      <c r="K553" s="154"/>
      <c r="L553" s="154"/>
      <c r="M553" s="154"/>
      <c r="N553" s="154"/>
      <c r="O553" s="154"/>
      <c r="P553" s="153"/>
      <c r="Q553" s="155"/>
      <c r="R553" s="155"/>
      <c r="S553" s="155"/>
      <c r="T553" s="155"/>
      <c r="U553" s="155"/>
      <c r="V553" s="156"/>
      <c r="W553" s="157"/>
      <c r="X553" s="157"/>
      <c r="Y553" s="157"/>
      <c r="Z553" s="157"/>
      <c r="AA553" s="157"/>
      <c r="AB553" s="157"/>
      <c r="AC553" s="157"/>
      <c r="AD553" s="158"/>
    </row>
    <row r="554" spans="9:30" x14ac:dyDescent="0.2">
      <c r="I554" s="153"/>
      <c r="J554" s="154"/>
      <c r="K554" s="154"/>
      <c r="L554" s="154"/>
      <c r="M554" s="154"/>
      <c r="N554" s="154"/>
      <c r="O554" s="154"/>
      <c r="P554" s="153"/>
      <c r="Q554" s="155"/>
      <c r="R554" s="155"/>
      <c r="S554" s="155"/>
      <c r="T554" s="155"/>
      <c r="U554" s="155"/>
      <c r="V554" s="156"/>
      <c r="W554" s="157"/>
      <c r="X554" s="157"/>
      <c r="Y554" s="157"/>
      <c r="Z554" s="157"/>
      <c r="AA554" s="157"/>
      <c r="AB554" s="157"/>
      <c r="AC554" s="157"/>
      <c r="AD554" s="158"/>
    </row>
    <row r="555" spans="9:30" x14ac:dyDescent="0.2">
      <c r="I555" s="153"/>
      <c r="J555" s="154"/>
      <c r="K555" s="154"/>
      <c r="L555" s="154"/>
      <c r="M555" s="154"/>
      <c r="N555" s="154"/>
      <c r="O555" s="154"/>
      <c r="P555" s="153"/>
      <c r="Q555" s="155"/>
      <c r="R555" s="155"/>
      <c r="S555" s="155"/>
      <c r="T555" s="155"/>
      <c r="U555" s="155"/>
      <c r="V555" s="156"/>
      <c r="W555" s="157"/>
      <c r="X555" s="157"/>
      <c r="Y555" s="157"/>
      <c r="Z555" s="157"/>
      <c r="AA555" s="157"/>
      <c r="AB555" s="157"/>
      <c r="AC555" s="157"/>
      <c r="AD555" s="158"/>
    </row>
    <row r="556" spans="9:30" x14ac:dyDescent="0.2">
      <c r="I556" s="153"/>
      <c r="J556" s="154"/>
      <c r="K556" s="154"/>
      <c r="L556" s="154"/>
      <c r="M556" s="154"/>
      <c r="N556" s="154"/>
      <c r="O556" s="154"/>
      <c r="P556" s="153"/>
      <c r="Q556" s="155"/>
      <c r="R556" s="155"/>
      <c r="S556" s="155"/>
      <c r="T556" s="155"/>
      <c r="U556" s="155"/>
      <c r="V556" s="156"/>
      <c r="W556" s="157"/>
      <c r="X556" s="157"/>
      <c r="Y556" s="157"/>
      <c r="Z556" s="157"/>
      <c r="AA556" s="157"/>
      <c r="AB556" s="157"/>
      <c r="AC556" s="157"/>
      <c r="AD556" s="158"/>
    </row>
    <row r="557" spans="9:30" x14ac:dyDescent="0.2">
      <c r="I557" s="153"/>
      <c r="J557" s="154"/>
      <c r="K557" s="154"/>
      <c r="L557" s="154"/>
      <c r="M557" s="154"/>
      <c r="N557" s="154"/>
      <c r="O557" s="154"/>
      <c r="P557" s="153"/>
      <c r="Q557" s="155"/>
      <c r="R557" s="155"/>
      <c r="S557" s="155"/>
      <c r="T557" s="155"/>
      <c r="U557" s="155"/>
      <c r="V557" s="156"/>
      <c r="W557" s="157"/>
      <c r="X557" s="157"/>
      <c r="Y557" s="157"/>
      <c r="Z557" s="157"/>
      <c r="AA557" s="157"/>
      <c r="AB557" s="157"/>
      <c r="AC557" s="157"/>
      <c r="AD557" s="158"/>
    </row>
    <row r="558" spans="9:30" x14ac:dyDescent="0.2">
      <c r="I558" s="153"/>
      <c r="J558" s="154"/>
      <c r="K558" s="154"/>
      <c r="L558" s="154"/>
      <c r="M558" s="154"/>
      <c r="N558" s="154"/>
      <c r="O558" s="154"/>
      <c r="P558" s="153"/>
      <c r="Q558" s="155"/>
      <c r="R558" s="155"/>
      <c r="S558" s="155"/>
      <c r="T558" s="155"/>
      <c r="U558" s="155"/>
      <c r="V558" s="156"/>
      <c r="W558" s="157"/>
      <c r="X558" s="157"/>
      <c r="Y558" s="157"/>
      <c r="Z558" s="157"/>
      <c r="AA558" s="157"/>
      <c r="AB558" s="157"/>
      <c r="AC558" s="157"/>
      <c r="AD558" s="158"/>
    </row>
    <row r="559" spans="9:30" x14ac:dyDescent="0.2">
      <c r="I559" s="153"/>
      <c r="J559" s="154"/>
      <c r="K559" s="154"/>
      <c r="L559" s="154"/>
      <c r="M559" s="154"/>
      <c r="N559" s="154"/>
      <c r="O559" s="154"/>
      <c r="P559" s="153"/>
      <c r="Q559" s="155"/>
      <c r="R559" s="155"/>
      <c r="S559" s="155"/>
      <c r="T559" s="155"/>
      <c r="U559" s="155"/>
      <c r="V559" s="156"/>
      <c r="W559" s="157"/>
      <c r="X559" s="157"/>
      <c r="Y559" s="157"/>
      <c r="Z559" s="157"/>
      <c r="AA559" s="157"/>
      <c r="AB559" s="157"/>
      <c r="AC559" s="157"/>
      <c r="AD559" s="158"/>
    </row>
    <row r="560" spans="9:30" x14ac:dyDescent="0.2">
      <c r="I560" s="153"/>
      <c r="J560" s="154"/>
      <c r="K560" s="154"/>
      <c r="L560" s="154"/>
      <c r="M560" s="154"/>
      <c r="N560" s="154"/>
      <c r="O560" s="154"/>
      <c r="P560" s="153"/>
      <c r="Q560" s="155"/>
      <c r="R560" s="155"/>
      <c r="S560" s="155"/>
      <c r="T560" s="155"/>
      <c r="U560" s="155"/>
      <c r="V560" s="156"/>
      <c r="W560" s="157"/>
      <c r="X560" s="157"/>
      <c r="Y560" s="157"/>
      <c r="Z560" s="157"/>
      <c r="AA560" s="157"/>
      <c r="AB560" s="157"/>
      <c r="AC560" s="157"/>
      <c r="AD560" s="158"/>
    </row>
    <row r="561" spans="9:30" x14ac:dyDescent="0.2">
      <c r="I561" s="153"/>
      <c r="J561" s="154"/>
      <c r="K561" s="154"/>
      <c r="L561" s="154"/>
      <c r="M561" s="154"/>
      <c r="N561" s="154"/>
      <c r="O561" s="154"/>
      <c r="P561" s="153"/>
      <c r="Q561" s="155"/>
      <c r="R561" s="155"/>
      <c r="S561" s="155"/>
      <c r="T561" s="155"/>
      <c r="U561" s="155"/>
      <c r="V561" s="156"/>
      <c r="W561" s="157"/>
      <c r="X561" s="157"/>
      <c r="Y561" s="157"/>
      <c r="Z561" s="157"/>
      <c r="AA561" s="157"/>
      <c r="AB561" s="157"/>
      <c r="AC561" s="157"/>
      <c r="AD561" s="158"/>
    </row>
    <row r="562" spans="9:30" x14ac:dyDescent="0.2">
      <c r="I562" s="153"/>
      <c r="J562" s="154"/>
      <c r="K562" s="154"/>
      <c r="L562" s="154"/>
      <c r="M562" s="154"/>
      <c r="N562" s="154"/>
      <c r="O562" s="154"/>
      <c r="P562" s="153"/>
      <c r="Q562" s="155"/>
      <c r="R562" s="155"/>
      <c r="S562" s="155"/>
      <c r="T562" s="155"/>
      <c r="U562" s="155"/>
      <c r="V562" s="156"/>
      <c r="W562" s="157"/>
      <c r="X562" s="157"/>
      <c r="Y562" s="157"/>
      <c r="Z562" s="157"/>
      <c r="AA562" s="157"/>
      <c r="AB562" s="157"/>
      <c r="AC562" s="157"/>
      <c r="AD562" s="158"/>
    </row>
    <row r="563" spans="9:30" x14ac:dyDescent="0.2">
      <c r="I563" s="153"/>
      <c r="J563" s="154"/>
      <c r="K563" s="154"/>
      <c r="L563" s="154"/>
      <c r="M563" s="154"/>
      <c r="N563" s="154"/>
      <c r="O563" s="154"/>
      <c r="P563" s="153"/>
      <c r="Q563" s="155"/>
      <c r="R563" s="155"/>
      <c r="S563" s="155"/>
      <c r="T563" s="155"/>
      <c r="U563" s="155"/>
      <c r="V563" s="156"/>
      <c r="W563" s="157"/>
      <c r="X563" s="157"/>
      <c r="Y563" s="157"/>
      <c r="Z563" s="157"/>
      <c r="AA563" s="157"/>
      <c r="AB563" s="157"/>
      <c r="AC563" s="157"/>
      <c r="AD563" s="158"/>
    </row>
    <row r="564" spans="9:30" x14ac:dyDescent="0.2">
      <c r="I564" s="153"/>
      <c r="J564" s="154"/>
      <c r="K564" s="154"/>
      <c r="L564" s="154"/>
      <c r="M564" s="154"/>
      <c r="N564" s="154"/>
      <c r="O564" s="154"/>
      <c r="P564" s="153"/>
      <c r="Q564" s="155"/>
      <c r="R564" s="155"/>
      <c r="S564" s="155"/>
      <c r="T564" s="155"/>
      <c r="U564" s="155"/>
      <c r="V564" s="156"/>
      <c r="W564" s="157"/>
      <c r="X564" s="157"/>
      <c r="Y564" s="157"/>
      <c r="Z564" s="157"/>
      <c r="AA564" s="157"/>
      <c r="AB564" s="157"/>
      <c r="AC564" s="157"/>
      <c r="AD564" s="158"/>
    </row>
    <row r="565" spans="9:30" x14ac:dyDescent="0.2">
      <c r="I565" s="153"/>
      <c r="J565" s="154"/>
      <c r="K565" s="154"/>
      <c r="L565" s="154"/>
      <c r="M565" s="154"/>
      <c r="N565" s="154"/>
      <c r="O565" s="154"/>
      <c r="P565" s="153"/>
      <c r="Q565" s="155"/>
      <c r="R565" s="155"/>
      <c r="S565" s="155"/>
      <c r="T565" s="155"/>
      <c r="U565" s="155"/>
      <c r="V565" s="156"/>
      <c r="W565" s="157"/>
      <c r="X565" s="157"/>
      <c r="Y565" s="157"/>
      <c r="Z565" s="157"/>
      <c r="AA565" s="157"/>
      <c r="AB565" s="157"/>
      <c r="AC565" s="157"/>
      <c r="AD565" s="158"/>
    </row>
    <row r="566" spans="9:30" x14ac:dyDescent="0.2">
      <c r="I566" s="153"/>
      <c r="J566" s="154"/>
      <c r="K566" s="154"/>
      <c r="L566" s="154"/>
      <c r="M566" s="154"/>
      <c r="N566" s="154"/>
      <c r="O566" s="154"/>
      <c r="P566" s="153"/>
      <c r="Q566" s="155"/>
      <c r="R566" s="155"/>
      <c r="S566" s="155"/>
      <c r="T566" s="155"/>
      <c r="U566" s="155"/>
      <c r="V566" s="156"/>
      <c r="W566" s="157"/>
      <c r="X566" s="157"/>
      <c r="Y566" s="157"/>
      <c r="Z566" s="157"/>
      <c r="AA566" s="157"/>
      <c r="AB566" s="157"/>
      <c r="AC566" s="157"/>
      <c r="AD566" s="158"/>
    </row>
    <row r="567" spans="9:30" x14ac:dyDescent="0.2">
      <c r="I567" s="153"/>
      <c r="J567" s="154"/>
      <c r="K567" s="154"/>
      <c r="L567" s="154"/>
      <c r="M567" s="154"/>
      <c r="N567" s="154"/>
      <c r="O567" s="154"/>
      <c r="P567" s="153"/>
      <c r="Q567" s="155"/>
      <c r="R567" s="155"/>
      <c r="S567" s="155"/>
      <c r="T567" s="155"/>
      <c r="U567" s="155"/>
      <c r="V567" s="156"/>
      <c r="W567" s="157"/>
      <c r="X567" s="157"/>
      <c r="Y567" s="157"/>
      <c r="Z567" s="157"/>
      <c r="AA567" s="157"/>
      <c r="AB567" s="157"/>
      <c r="AC567" s="157"/>
      <c r="AD567" s="158"/>
    </row>
    <row r="568" spans="9:30" x14ac:dyDescent="0.2">
      <c r="I568" s="153"/>
      <c r="J568" s="154"/>
      <c r="K568" s="154"/>
      <c r="L568" s="154"/>
      <c r="M568" s="154"/>
      <c r="N568" s="154"/>
      <c r="O568" s="154"/>
      <c r="P568" s="153"/>
      <c r="Q568" s="155"/>
      <c r="R568" s="155"/>
      <c r="S568" s="155"/>
      <c r="T568" s="155"/>
      <c r="U568" s="155"/>
      <c r="V568" s="156"/>
      <c r="W568" s="157"/>
      <c r="X568" s="157"/>
      <c r="Y568" s="157"/>
      <c r="Z568" s="157"/>
      <c r="AA568" s="157"/>
      <c r="AB568" s="157"/>
      <c r="AC568" s="157"/>
      <c r="AD568" s="158"/>
    </row>
    <row r="569" spans="9:30" x14ac:dyDescent="0.2">
      <c r="I569" s="153"/>
      <c r="J569" s="154"/>
      <c r="K569" s="154"/>
      <c r="L569" s="154"/>
      <c r="M569" s="154"/>
      <c r="N569" s="154"/>
      <c r="O569" s="154"/>
      <c r="P569" s="153"/>
      <c r="Q569" s="155"/>
      <c r="R569" s="155"/>
      <c r="S569" s="155"/>
      <c r="T569" s="155"/>
      <c r="U569" s="155"/>
      <c r="V569" s="156"/>
      <c r="W569" s="157"/>
      <c r="X569" s="157"/>
      <c r="Y569" s="157"/>
      <c r="Z569" s="157"/>
      <c r="AA569" s="157"/>
      <c r="AB569" s="157"/>
      <c r="AC569" s="157"/>
      <c r="AD569" s="158"/>
    </row>
    <row r="570" spans="9:30" x14ac:dyDescent="0.2">
      <c r="I570" s="153"/>
      <c r="J570" s="154"/>
      <c r="K570" s="154"/>
      <c r="L570" s="154"/>
      <c r="M570" s="154"/>
      <c r="N570" s="154"/>
      <c r="O570" s="154"/>
      <c r="P570" s="153"/>
      <c r="Q570" s="155"/>
      <c r="R570" s="155"/>
      <c r="S570" s="155"/>
      <c r="T570" s="155"/>
      <c r="U570" s="155"/>
      <c r="V570" s="156"/>
      <c r="W570" s="157"/>
      <c r="X570" s="157"/>
      <c r="Y570" s="157"/>
      <c r="Z570" s="157"/>
      <c r="AA570" s="157"/>
      <c r="AB570" s="157"/>
      <c r="AC570" s="157"/>
      <c r="AD570" s="158"/>
    </row>
    <row r="571" spans="9:30" x14ac:dyDescent="0.2">
      <c r="I571" s="153"/>
      <c r="J571" s="154"/>
      <c r="K571" s="154"/>
      <c r="L571" s="154"/>
      <c r="M571" s="154"/>
      <c r="N571" s="154"/>
      <c r="O571" s="154"/>
      <c r="P571" s="153"/>
      <c r="Q571" s="155"/>
      <c r="R571" s="155"/>
      <c r="S571" s="155"/>
      <c r="T571" s="155"/>
      <c r="U571" s="155"/>
      <c r="V571" s="156"/>
      <c r="W571" s="157"/>
      <c r="X571" s="157"/>
      <c r="Y571" s="157"/>
      <c r="Z571" s="157"/>
      <c r="AA571" s="157"/>
      <c r="AB571" s="157"/>
      <c r="AC571" s="157"/>
      <c r="AD571" s="158"/>
    </row>
    <row r="572" spans="9:30" x14ac:dyDescent="0.2">
      <c r="I572" s="153"/>
      <c r="J572" s="154"/>
      <c r="K572" s="154"/>
      <c r="L572" s="154"/>
      <c r="M572" s="154"/>
      <c r="N572" s="154"/>
      <c r="O572" s="154"/>
      <c r="P572" s="153"/>
      <c r="Q572" s="155"/>
      <c r="R572" s="155"/>
      <c r="S572" s="155"/>
      <c r="T572" s="155"/>
      <c r="U572" s="155"/>
      <c r="V572" s="156"/>
      <c r="W572" s="157"/>
      <c r="X572" s="157"/>
      <c r="Y572" s="157"/>
      <c r="Z572" s="157"/>
      <c r="AA572" s="157"/>
      <c r="AB572" s="157"/>
      <c r="AC572" s="157"/>
      <c r="AD572" s="158"/>
    </row>
    <row r="573" spans="9:30" x14ac:dyDescent="0.2">
      <c r="I573" s="153"/>
      <c r="J573" s="154"/>
      <c r="K573" s="154"/>
      <c r="L573" s="154"/>
      <c r="M573" s="154"/>
      <c r="N573" s="154"/>
      <c r="O573" s="154"/>
      <c r="P573" s="153"/>
      <c r="Q573" s="155"/>
      <c r="R573" s="155"/>
      <c r="S573" s="155"/>
      <c r="T573" s="155"/>
      <c r="U573" s="155"/>
      <c r="V573" s="156"/>
      <c r="W573" s="157"/>
      <c r="X573" s="157"/>
      <c r="Y573" s="157"/>
      <c r="Z573" s="157"/>
      <c r="AA573" s="157"/>
      <c r="AB573" s="157"/>
      <c r="AC573" s="157"/>
      <c r="AD573" s="158"/>
    </row>
    <row r="574" spans="9:30" x14ac:dyDescent="0.2">
      <c r="I574" s="153"/>
      <c r="J574" s="154"/>
      <c r="K574" s="154"/>
      <c r="L574" s="154"/>
      <c r="M574" s="154"/>
      <c r="N574" s="154"/>
      <c r="O574" s="154"/>
      <c r="P574" s="153"/>
      <c r="Q574" s="155"/>
      <c r="R574" s="155"/>
      <c r="S574" s="155"/>
      <c r="T574" s="155"/>
      <c r="U574" s="155"/>
      <c r="V574" s="156"/>
      <c r="W574" s="157"/>
      <c r="X574" s="157"/>
      <c r="Y574" s="157"/>
      <c r="Z574" s="157"/>
      <c r="AA574" s="157"/>
      <c r="AB574" s="157"/>
      <c r="AC574" s="157"/>
      <c r="AD574" s="158"/>
    </row>
    <row r="575" spans="9:30" x14ac:dyDescent="0.2">
      <c r="I575" s="153"/>
      <c r="J575" s="154"/>
      <c r="K575" s="154"/>
      <c r="L575" s="154"/>
      <c r="M575" s="154"/>
      <c r="N575" s="154"/>
      <c r="O575" s="154"/>
      <c r="P575" s="153"/>
      <c r="Q575" s="155"/>
      <c r="R575" s="155"/>
      <c r="S575" s="155"/>
      <c r="T575" s="155"/>
      <c r="U575" s="155"/>
      <c r="V575" s="156"/>
      <c r="W575" s="157"/>
      <c r="X575" s="157"/>
      <c r="Y575" s="157"/>
      <c r="Z575" s="157"/>
      <c r="AA575" s="157"/>
      <c r="AB575" s="157"/>
      <c r="AC575" s="157"/>
      <c r="AD575" s="158"/>
    </row>
    <row r="576" spans="9:30" x14ac:dyDescent="0.2">
      <c r="I576" s="153"/>
      <c r="J576" s="154"/>
      <c r="K576" s="154"/>
      <c r="L576" s="154"/>
      <c r="M576" s="154"/>
      <c r="N576" s="154"/>
      <c r="O576" s="154"/>
      <c r="P576" s="153"/>
      <c r="Q576" s="155"/>
      <c r="R576" s="155"/>
      <c r="S576" s="155"/>
      <c r="T576" s="155"/>
      <c r="U576" s="155"/>
      <c r="V576" s="156"/>
      <c r="W576" s="157"/>
      <c r="X576" s="157"/>
      <c r="Y576" s="157"/>
      <c r="Z576" s="157"/>
      <c r="AA576" s="157"/>
      <c r="AB576" s="157"/>
      <c r="AC576" s="157"/>
      <c r="AD576" s="158"/>
    </row>
    <row r="577" spans="9:30" x14ac:dyDescent="0.2">
      <c r="I577" s="153"/>
      <c r="J577" s="154"/>
      <c r="K577" s="154"/>
      <c r="L577" s="154"/>
      <c r="M577" s="154"/>
      <c r="N577" s="154"/>
      <c r="O577" s="154"/>
      <c r="P577" s="153"/>
      <c r="Q577" s="155"/>
      <c r="R577" s="155"/>
      <c r="S577" s="155"/>
      <c r="T577" s="155"/>
      <c r="U577" s="155"/>
      <c r="V577" s="156"/>
      <c r="W577" s="157"/>
      <c r="X577" s="157"/>
      <c r="Y577" s="157"/>
      <c r="Z577" s="157"/>
      <c r="AA577" s="157"/>
      <c r="AB577" s="157"/>
      <c r="AC577" s="157"/>
      <c r="AD577" s="158"/>
    </row>
    <row r="578" spans="9:30" x14ac:dyDescent="0.2">
      <c r="I578" s="153"/>
      <c r="J578" s="154"/>
      <c r="K578" s="154"/>
      <c r="L578" s="154"/>
      <c r="M578" s="154"/>
      <c r="N578" s="154"/>
      <c r="O578" s="154"/>
      <c r="P578" s="153"/>
      <c r="Q578" s="155"/>
      <c r="R578" s="155"/>
      <c r="S578" s="155"/>
      <c r="T578" s="155"/>
      <c r="U578" s="155"/>
      <c r="V578" s="156"/>
      <c r="W578" s="157"/>
      <c r="X578" s="157"/>
      <c r="Y578" s="157"/>
      <c r="Z578" s="157"/>
      <c r="AA578" s="157"/>
      <c r="AB578" s="157"/>
      <c r="AC578" s="157"/>
      <c r="AD578" s="158"/>
    </row>
    <row r="579" spans="9:30" x14ac:dyDescent="0.2">
      <c r="I579" s="153"/>
      <c r="J579" s="154"/>
      <c r="K579" s="154"/>
      <c r="L579" s="154"/>
      <c r="M579" s="154"/>
      <c r="N579" s="154"/>
      <c r="O579" s="154"/>
      <c r="P579" s="153"/>
      <c r="Q579" s="155"/>
      <c r="R579" s="155"/>
      <c r="S579" s="155"/>
      <c r="T579" s="155"/>
      <c r="U579" s="155"/>
      <c r="V579" s="156"/>
      <c r="W579" s="157"/>
      <c r="X579" s="157"/>
      <c r="Y579" s="157"/>
      <c r="Z579" s="157"/>
      <c r="AA579" s="157"/>
      <c r="AB579" s="157"/>
      <c r="AC579" s="157"/>
      <c r="AD579" s="158"/>
    </row>
    <row r="580" spans="9:30" x14ac:dyDescent="0.2">
      <c r="I580" s="153"/>
      <c r="J580" s="154"/>
      <c r="K580" s="154"/>
      <c r="L580" s="154"/>
      <c r="M580" s="154"/>
      <c r="N580" s="154"/>
      <c r="O580" s="154"/>
      <c r="P580" s="153"/>
      <c r="Q580" s="155"/>
      <c r="R580" s="155"/>
      <c r="S580" s="155"/>
      <c r="T580" s="155"/>
      <c r="U580" s="155"/>
      <c r="V580" s="156"/>
      <c r="W580" s="157"/>
      <c r="X580" s="157"/>
      <c r="Y580" s="157"/>
      <c r="Z580" s="157"/>
      <c r="AA580" s="157"/>
      <c r="AB580" s="157"/>
      <c r="AC580" s="157"/>
      <c r="AD580" s="158"/>
    </row>
    <row r="581" spans="9:30" x14ac:dyDescent="0.2">
      <c r="I581" s="153"/>
      <c r="J581" s="154"/>
      <c r="K581" s="154"/>
      <c r="L581" s="154"/>
      <c r="M581" s="154"/>
      <c r="N581" s="154"/>
      <c r="O581" s="154"/>
      <c r="P581" s="153"/>
      <c r="Q581" s="155"/>
      <c r="R581" s="155"/>
      <c r="S581" s="155"/>
      <c r="T581" s="155"/>
      <c r="U581" s="155"/>
      <c r="V581" s="156"/>
      <c r="W581" s="157"/>
      <c r="X581" s="157"/>
      <c r="Y581" s="157"/>
      <c r="Z581" s="157"/>
      <c r="AA581" s="157"/>
      <c r="AB581" s="157"/>
      <c r="AC581" s="157"/>
      <c r="AD581" s="158"/>
    </row>
    <row r="582" spans="9:30" x14ac:dyDescent="0.2">
      <c r="I582" s="153"/>
      <c r="J582" s="154"/>
      <c r="K582" s="154"/>
      <c r="L582" s="154"/>
      <c r="M582" s="154"/>
      <c r="N582" s="154"/>
      <c r="O582" s="154"/>
      <c r="P582" s="153"/>
      <c r="Q582" s="155"/>
      <c r="R582" s="155"/>
      <c r="S582" s="155"/>
      <c r="T582" s="155"/>
      <c r="U582" s="155"/>
      <c r="V582" s="156"/>
      <c r="W582" s="157"/>
      <c r="X582" s="157"/>
      <c r="Y582" s="157"/>
      <c r="Z582" s="157"/>
      <c r="AA582" s="157"/>
      <c r="AB582" s="157"/>
      <c r="AC582" s="157"/>
      <c r="AD582" s="158"/>
    </row>
    <row r="583" spans="9:30" x14ac:dyDescent="0.2">
      <c r="I583" s="153"/>
      <c r="J583" s="154"/>
      <c r="K583" s="154"/>
      <c r="L583" s="154"/>
      <c r="M583" s="154"/>
      <c r="N583" s="154"/>
      <c r="O583" s="154"/>
      <c r="P583" s="153"/>
      <c r="Q583" s="155"/>
      <c r="R583" s="155"/>
      <c r="S583" s="155"/>
      <c r="T583" s="155"/>
      <c r="U583" s="155"/>
      <c r="V583" s="156"/>
      <c r="W583" s="157"/>
      <c r="X583" s="157"/>
      <c r="Y583" s="157"/>
      <c r="Z583" s="157"/>
      <c r="AA583" s="157"/>
      <c r="AB583" s="157"/>
      <c r="AC583" s="157"/>
      <c r="AD583" s="158"/>
    </row>
    <row r="584" spans="9:30" x14ac:dyDescent="0.2">
      <c r="I584" s="153"/>
      <c r="J584" s="154"/>
      <c r="K584" s="154"/>
      <c r="L584" s="154"/>
      <c r="M584" s="154"/>
      <c r="N584" s="154"/>
      <c r="O584" s="154"/>
      <c r="P584" s="153"/>
      <c r="Q584" s="155"/>
      <c r="R584" s="155"/>
      <c r="S584" s="155"/>
      <c r="T584" s="155"/>
      <c r="U584" s="155"/>
      <c r="V584" s="156"/>
      <c r="W584" s="157"/>
      <c r="X584" s="157"/>
      <c r="Y584" s="157"/>
      <c r="Z584" s="157"/>
      <c r="AA584" s="157"/>
      <c r="AB584" s="157"/>
      <c r="AC584" s="157"/>
      <c r="AD584" s="158"/>
    </row>
    <row r="585" spans="9:30" x14ac:dyDescent="0.2">
      <c r="I585" s="153"/>
      <c r="J585" s="154"/>
      <c r="K585" s="154"/>
      <c r="L585" s="154"/>
      <c r="M585" s="154"/>
      <c r="N585" s="154"/>
      <c r="O585" s="154"/>
      <c r="P585" s="153"/>
      <c r="Q585" s="155"/>
      <c r="R585" s="155"/>
      <c r="S585" s="155"/>
      <c r="T585" s="155"/>
      <c r="U585" s="155"/>
      <c r="V585" s="156"/>
      <c r="W585" s="157"/>
      <c r="X585" s="157"/>
      <c r="Y585" s="157"/>
      <c r="Z585" s="157"/>
      <c r="AA585" s="157"/>
      <c r="AB585" s="157"/>
      <c r="AC585" s="157"/>
      <c r="AD585" s="158"/>
    </row>
    <row r="586" spans="9:30" x14ac:dyDescent="0.2">
      <c r="I586" s="153"/>
      <c r="J586" s="154"/>
      <c r="K586" s="154"/>
      <c r="L586" s="154"/>
      <c r="M586" s="154"/>
      <c r="N586" s="154"/>
      <c r="O586" s="154"/>
      <c r="P586" s="153"/>
      <c r="Q586" s="155"/>
      <c r="R586" s="155"/>
      <c r="S586" s="155"/>
      <c r="T586" s="155"/>
      <c r="U586" s="155"/>
      <c r="V586" s="156"/>
      <c r="W586" s="157"/>
      <c r="X586" s="157"/>
      <c r="Y586" s="157"/>
      <c r="Z586" s="157"/>
      <c r="AA586" s="157"/>
      <c r="AB586" s="157"/>
      <c r="AC586" s="157"/>
      <c r="AD586" s="158"/>
    </row>
    <row r="587" spans="9:30" x14ac:dyDescent="0.2">
      <c r="I587" s="153"/>
      <c r="J587" s="154"/>
      <c r="K587" s="154"/>
      <c r="L587" s="154"/>
      <c r="M587" s="154"/>
      <c r="N587" s="154"/>
      <c r="O587" s="154"/>
      <c r="P587" s="153"/>
      <c r="Q587" s="155"/>
      <c r="R587" s="155"/>
      <c r="S587" s="155"/>
      <c r="T587" s="155"/>
      <c r="U587" s="155"/>
      <c r="V587" s="156"/>
      <c r="W587" s="157"/>
      <c r="X587" s="157"/>
      <c r="Y587" s="157"/>
      <c r="Z587" s="157"/>
      <c r="AA587" s="157"/>
      <c r="AB587" s="157"/>
      <c r="AC587" s="157"/>
      <c r="AD587" s="158"/>
    </row>
    <row r="588" spans="9:30" x14ac:dyDescent="0.2">
      <c r="I588" s="153"/>
      <c r="J588" s="154"/>
      <c r="K588" s="154"/>
      <c r="L588" s="154"/>
      <c r="M588" s="154"/>
      <c r="N588" s="154"/>
      <c r="O588" s="154"/>
      <c r="P588" s="153"/>
      <c r="Q588" s="155"/>
      <c r="R588" s="155"/>
      <c r="S588" s="155"/>
      <c r="T588" s="155"/>
      <c r="U588" s="155"/>
      <c r="V588" s="156"/>
      <c r="W588" s="157"/>
      <c r="X588" s="157"/>
      <c r="Y588" s="157"/>
      <c r="Z588" s="157"/>
      <c r="AA588" s="157"/>
      <c r="AB588" s="157"/>
      <c r="AC588" s="157"/>
      <c r="AD588" s="158"/>
    </row>
    <row r="589" spans="9:30" x14ac:dyDescent="0.2">
      <c r="I589" s="153"/>
      <c r="J589" s="154"/>
      <c r="K589" s="154"/>
      <c r="L589" s="154"/>
      <c r="M589" s="154"/>
      <c r="N589" s="154"/>
      <c r="O589" s="154"/>
      <c r="P589" s="153"/>
      <c r="Q589" s="155"/>
      <c r="R589" s="155"/>
      <c r="S589" s="155"/>
      <c r="T589" s="155"/>
      <c r="U589" s="155"/>
      <c r="V589" s="156"/>
      <c r="W589" s="157"/>
      <c r="X589" s="157"/>
      <c r="Y589" s="157"/>
      <c r="Z589" s="157"/>
      <c r="AA589" s="157"/>
      <c r="AB589" s="157"/>
      <c r="AC589" s="157"/>
      <c r="AD589" s="158"/>
    </row>
    <row r="590" spans="9:30" x14ac:dyDescent="0.2">
      <c r="I590" s="153"/>
      <c r="J590" s="154"/>
      <c r="K590" s="154"/>
      <c r="L590" s="154"/>
      <c r="M590" s="154"/>
      <c r="N590" s="154"/>
      <c r="O590" s="154"/>
      <c r="P590" s="153"/>
      <c r="Q590" s="155"/>
      <c r="R590" s="155"/>
      <c r="S590" s="155"/>
      <c r="T590" s="155"/>
      <c r="U590" s="155"/>
      <c r="V590" s="156"/>
      <c r="W590" s="157"/>
      <c r="X590" s="157"/>
      <c r="Y590" s="157"/>
      <c r="Z590" s="157"/>
      <c r="AA590" s="157"/>
      <c r="AB590" s="157"/>
      <c r="AC590" s="157"/>
      <c r="AD590" s="158"/>
    </row>
    <row r="591" spans="9:30" x14ac:dyDescent="0.2">
      <c r="I591" s="153"/>
      <c r="J591" s="154"/>
      <c r="K591" s="154"/>
      <c r="L591" s="154"/>
      <c r="M591" s="154"/>
      <c r="N591" s="154"/>
      <c r="O591" s="154"/>
      <c r="P591" s="153"/>
      <c r="Q591" s="155"/>
      <c r="R591" s="155"/>
      <c r="S591" s="155"/>
      <c r="T591" s="155"/>
      <c r="U591" s="155"/>
      <c r="V591" s="156"/>
      <c r="W591" s="157"/>
      <c r="X591" s="157"/>
      <c r="Y591" s="157"/>
      <c r="Z591" s="157"/>
      <c r="AA591" s="157"/>
      <c r="AB591" s="157"/>
      <c r="AC591" s="157"/>
      <c r="AD591" s="158"/>
    </row>
    <row r="592" spans="9:30" x14ac:dyDescent="0.2">
      <c r="I592" s="153"/>
      <c r="J592" s="154"/>
      <c r="K592" s="154"/>
      <c r="L592" s="154"/>
      <c r="M592" s="154"/>
      <c r="N592" s="154"/>
      <c r="O592" s="154"/>
      <c r="P592" s="153"/>
      <c r="Q592" s="155"/>
      <c r="R592" s="155"/>
      <c r="S592" s="155"/>
      <c r="T592" s="155"/>
      <c r="U592" s="155"/>
      <c r="V592" s="156"/>
      <c r="W592" s="157"/>
      <c r="X592" s="157"/>
      <c r="Y592" s="157"/>
      <c r="Z592" s="157"/>
      <c r="AA592" s="157"/>
      <c r="AB592" s="157"/>
      <c r="AC592" s="157"/>
      <c r="AD592" s="158"/>
    </row>
    <row r="593" spans="9:30" x14ac:dyDescent="0.2">
      <c r="I593" s="153"/>
      <c r="J593" s="154"/>
      <c r="K593" s="154"/>
      <c r="L593" s="154"/>
      <c r="M593" s="154"/>
      <c r="N593" s="154"/>
      <c r="O593" s="154"/>
      <c r="P593" s="153"/>
      <c r="Q593" s="155"/>
      <c r="R593" s="155"/>
      <c r="S593" s="155"/>
      <c r="T593" s="155"/>
      <c r="U593" s="155"/>
      <c r="V593" s="156"/>
      <c r="W593" s="157"/>
      <c r="X593" s="157"/>
      <c r="Y593" s="157"/>
      <c r="Z593" s="157"/>
      <c r="AA593" s="157"/>
      <c r="AB593" s="157"/>
      <c r="AC593" s="157"/>
      <c r="AD593" s="158"/>
    </row>
    <row r="594" spans="9:30" x14ac:dyDescent="0.2">
      <c r="I594" s="153"/>
      <c r="J594" s="154"/>
      <c r="K594" s="154"/>
      <c r="L594" s="154"/>
      <c r="M594" s="154"/>
      <c r="N594" s="154"/>
      <c r="O594" s="154"/>
      <c r="P594" s="153"/>
      <c r="Q594" s="155"/>
      <c r="R594" s="155"/>
      <c r="S594" s="155"/>
      <c r="T594" s="155"/>
      <c r="U594" s="155"/>
      <c r="V594" s="156"/>
      <c r="W594" s="157"/>
      <c r="X594" s="157"/>
      <c r="Y594" s="157"/>
      <c r="Z594" s="157"/>
      <c r="AA594" s="157"/>
      <c r="AB594" s="157"/>
      <c r="AC594" s="157"/>
      <c r="AD594" s="158"/>
    </row>
    <row r="595" spans="9:30" x14ac:dyDescent="0.2">
      <c r="I595" s="153"/>
      <c r="J595" s="154"/>
      <c r="K595" s="154"/>
      <c r="L595" s="154"/>
      <c r="M595" s="154"/>
      <c r="N595" s="154"/>
      <c r="O595" s="154"/>
      <c r="P595" s="153"/>
      <c r="Q595" s="155"/>
      <c r="R595" s="155"/>
      <c r="S595" s="155"/>
      <c r="T595" s="155"/>
      <c r="U595" s="155"/>
      <c r="V595" s="156"/>
      <c r="W595" s="157"/>
      <c r="X595" s="157"/>
      <c r="Y595" s="157"/>
      <c r="Z595" s="157"/>
      <c r="AA595" s="157"/>
      <c r="AB595" s="157"/>
      <c r="AC595" s="157"/>
      <c r="AD595" s="158"/>
    </row>
    <row r="596" spans="9:30" x14ac:dyDescent="0.2">
      <c r="I596" s="153"/>
      <c r="J596" s="154"/>
      <c r="K596" s="154"/>
      <c r="L596" s="154"/>
      <c r="M596" s="154"/>
      <c r="N596" s="154"/>
      <c r="O596" s="154"/>
      <c r="P596" s="153"/>
      <c r="Q596" s="155"/>
      <c r="R596" s="155"/>
      <c r="S596" s="155"/>
      <c r="T596" s="155"/>
      <c r="U596" s="155"/>
      <c r="V596" s="156"/>
      <c r="W596" s="157"/>
      <c r="X596" s="157"/>
      <c r="Y596" s="157"/>
      <c r="Z596" s="157"/>
      <c r="AA596" s="157"/>
      <c r="AB596" s="157"/>
      <c r="AC596" s="157"/>
      <c r="AD596" s="158"/>
    </row>
    <row r="597" spans="9:30" x14ac:dyDescent="0.2">
      <c r="I597" s="153"/>
      <c r="J597" s="154"/>
      <c r="K597" s="154"/>
      <c r="L597" s="154"/>
      <c r="M597" s="154"/>
      <c r="N597" s="154"/>
      <c r="O597" s="154"/>
      <c r="P597" s="153"/>
      <c r="Q597" s="155"/>
      <c r="R597" s="155"/>
      <c r="S597" s="155"/>
      <c r="T597" s="155"/>
      <c r="U597" s="155"/>
      <c r="V597" s="156"/>
      <c r="W597" s="157"/>
      <c r="X597" s="157"/>
      <c r="Y597" s="157"/>
      <c r="Z597" s="157"/>
      <c r="AA597" s="157"/>
      <c r="AB597" s="157"/>
      <c r="AC597" s="157"/>
      <c r="AD597" s="158"/>
    </row>
    <row r="598" spans="9:30" x14ac:dyDescent="0.2">
      <c r="I598" s="153"/>
      <c r="J598" s="154"/>
      <c r="K598" s="154"/>
      <c r="L598" s="154"/>
      <c r="M598" s="154"/>
      <c r="N598" s="154"/>
      <c r="O598" s="154"/>
      <c r="P598" s="153"/>
      <c r="Q598" s="155"/>
      <c r="R598" s="155"/>
      <c r="S598" s="155"/>
      <c r="T598" s="155"/>
      <c r="U598" s="155"/>
      <c r="V598" s="156"/>
      <c r="W598" s="157"/>
      <c r="X598" s="157"/>
      <c r="Y598" s="157"/>
      <c r="Z598" s="157"/>
      <c r="AA598" s="157"/>
      <c r="AB598" s="157"/>
      <c r="AC598" s="157"/>
      <c r="AD598" s="158"/>
    </row>
    <row r="599" spans="9:30" x14ac:dyDescent="0.2">
      <c r="I599" s="153"/>
      <c r="J599" s="154"/>
      <c r="K599" s="154"/>
      <c r="L599" s="154"/>
      <c r="M599" s="154"/>
      <c r="N599" s="154"/>
      <c r="O599" s="154"/>
      <c r="P599" s="153"/>
      <c r="Q599" s="155"/>
      <c r="R599" s="155"/>
      <c r="S599" s="155"/>
      <c r="T599" s="155"/>
      <c r="U599" s="155"/>
      <c r="V599" s="156"/>
      <c r="W599" s="157"/>
      <c r="X599" s="157"/>
      <c r="Y599" s="157"/>
      <c r="Z599" s="157"/>
      <c r="AA599" s="157"/>
      <c r="AB599" s="157"/>
      <c r="AC599" s="157"/>
      <c r="AD599" s="158"/>
    </row>
    <row r="600" spans="9:30" x14ac:dyDescent="0.2">
      <c r="I600" s="153"/>
      <c r="J600" s="154"/>
      <c r="K600" s="154"/>
      <c r="L600" s="154"/>
      <c r="M600" s="154"/>
      <c r="N600" s="154"/>
      <c r="O600" s="154"/>
      <c r="P600" s="153"/>
      <c r="Q600" s="155"/>
      <c r="R600" s="155"/>
      <c r="S600" s="155"/>
      <c r="T600" s="155"/>
      <c r="U600" s="155"/>
      <c r="V600" s="156"/>
      <c r="W600" s="157"/>
      <c r="X600" s="157"/>
      <c r="Y600" s="157"/>
      <c r="Z600" s="157"/>
      <c r="AA600" s="157"/>
      <c r="AB600" s="157"/>
      <c r="AC600" s="157"/>
      <c r="AD600" s="158"/>
    </row>
    <row r="601" spans="9:30" x14ac:dyDescent="0.2">
      <c r="I601" s="153"/>
      <c r="J601" s="154"/>
      <c r="K601" s="154"/>
      <c r="L601" s="154"/>
      <c r="M601" s="154"/>
      <c r="N601" s="154"/>
      <c r="O601" s="154"/>
      <c r="P601" s="153"/>
      <c r="Q601" s="155"/>
      <c r="R601" s="155"/>
      <c r="S601" s="155"/>
      <c r="T601" s="155"/>
      <c r="U601" s="155"/>
      <c r="V601" s="156"/>
      <c r="W601" s="157"/>
      <c r="X601" s="157"/>
      <c r="Y601" s="157"/>
      <c r="Z601" s="157"/>
      <c r="AA601" s="157"/>
      <c r="AB601" s="157"/>
      <c r="AC601" s="157"/>
      <c r="AD601" s="158"/>
    </row>
    <row r="602" spans="9:30" x14ac:dyDescent="0.2">
      <c r="I602" s="153"/>
      <c r="J602" s="154"/>
      <c r="K602" s="154"/>
      <c r="L602" s="154"/>
      <c r="M602" s="154"/>
      <c r="N602" s="154"/>
      <c r="O602" s="154"/>
      <c r="P602" s="153"/>
      <c r="Q602" s="155"/>
      <c r="R602" s="155"/>
      <c r="S602" s="155"/>
      <c r="T602" s="155"/>
      <c r="U602" s="155"/>
      <c r="V602" s="156"/>
      <c r="W602" s="157"/>
      <c r="X602" s="157"/>
      <c r="Y602" s="157"/>
      <c r="Z602" s="157"/>
      <c r="AA602" s="157"/>
      <c r="AB602" s="157"/>
      <c r="AC602" s="157"/>
      <c r="AD602" s="158"/>
    </row>
    <row r="603" spans="9:30" x14ac:dyDescent="0.2">
      <c r="I603" s="153"/>
      <c r="J603" s="154"/>
      <c r="K603" s="154"/>
      <c r="L603" s="154"/>
      <c r="M603" s="154"/>
      <c r="N603" s="154"/>
      <c r="O603" s="154"/>
      <c r="P603" s="153"/>
      <c r="Q603" s="155"/>
      <c r="R603" s="155"/>
      <c r="S603" s="155"/>
      <c r="T603" s="155"/>
      <c r="U603" s="155"/>
      <c r="V603" s="156"/>
      <c r="W603" s="157"/>
      <c r="X603" s="157"/>
      <c r="Y603" s="157"/>
      <c r="Z603" s="157"/>
      <c r="AA603" s="157"/>
      <c r="AB603" s="157"/>
      <c r="AC603" s="157"/>
      <c r="AD603" s="158"/>
    </row>
    <row r="604" spans="9:30" x14ac:dyDescent="0.2">
      <c r="I604" s="153"/>
      <c r="J604" s="154"/>
      <c r="K604" s="154"/>
      <c r="L604" s="154"/>
      <c r="M604" s="154"/>
      <c r="N604" s="154"/>
      <c r="O604" s="154"/>
      <c r="P604" s="153"/>
      <c r="Q604" s="155"/>
      <c r="R604" s="155"/>
      <c r="S604" s="155"/>
      <c r="T604" s="155"/>
      <c r="U604" s="155"/>
      <c r="V604" s="156"/>
      <c r="W604" s="157"/>
      <c r="X604" s="157"/>
      <c r="Y604" s="157"/>
      <c r="Z604" s="157"/>
      <c r="AA604" s="157"/>
      <c r="AB604" s="157"/>
      <c r="AC604" s="157"/>
      <c r="AD604" s="158"/>
    </row>
    <row r="605" spans="9:30" x14ac:dyDescent="0.2">
      <c r="I605" s="153"/>
      <c r="J605" s="154"/>
      <c r="K605" s="154"/>
      <c r="L605" s="154"/>
      <c r="M605" s="154"/>
      <c r="N605" s="154"/>
      <c r="O605" s="154"/>
      <c r="P605" s="153"/>
      <c r="Q605" s="155"/>
      <c r="R605" s="155"/>
      <c r="S605" s="155"/>
      <c r="T605" s="155"/>
      <c r="U605" s="155"/>
      <c r="V605" s="156"/>
      <c r="W605" s="157"/>
      <c r="X605" s="157"/>
      <c r="Y605" s="157"/>
      <c r="Z605" s="157"/>
      <c r="AA605" s="157"/>
      <c r="AB605" s="157"/>
      <c r="AC605" s="157"/>
      <c r="AD605" s="158"/>
    </row>
    <row r="606" spans="9:30" x14ac:dyDescent="0.2">
      <c r="I606" s="153"/>
      <c r="J606" s="154"/>
      <c r="K606" s="154"/>
      <c r="L606" s="154"/>
      <c r="M606" s="154"/>
      <c r="N606" s="154"/>
      <c r="O606" s="154"/>
      <c r="P606" s="153"/>
      <c r="Q606" s="155"/>
      <c r="R606" s="155"/>
      <c r="S606" s="155"/>
      <c r="T606" s="155"/>
      <c r="U606" s="155"/>
      <c r="V606" s="156"/>
      <c r="W606" s="157"/>
      <c r="X606" s="157"/>
      <c r="Y606" s="157"/>
      <c r="Z606" s="157"/>
      <c r="AA606" s="157"/>
      <c r="AB606" s="157"/>
      <c r="AC606" s="157"/>
      <c r="AD606" s="158"/>
    </row>
    <row r="607" spans="9:30" x14ac:dyDescent="0.2">
      <c r="I607" s="153"/>
      <c r="J607" s="154"/>
      <c r="K607" s="154"/>
      <c r="L607" s="154"/>
      <c r="M607" s="154"/>
      <c r="N607" s="154"/>
      <c r="O607" s="154"/>
      <c r="P607" s="153"/>
      <c r="Q607" s="155"/>
      <c r="R607" s="155"/>
      <c r="S607" s="155"/>
      <c r="T607" s="155"/>
      <c r="U607" s="155"/>
      <c r="V607" s="156"/>
      <c r="W607" s="157"/>
      <c r="X607" s="157"/>
      <c r="Y607" s="157"/>
      <c r="Z607" s="157"/>
      <c r="AA607" s="157"/>
      <c r="AB607" s="157"/>
      <c r="AC607" s="157"/>
      <c r="AD607" s="158"/>
    </row>
    <row r="608" spans="9:30" x14ac:dyDescent="0.2">
      <c r="I608" s="153"/>
      <c r="J608" s="154"/>
      <c r="K608" s="154"/>
      <c r="L608" s="154"/>
      <c r="M608" s="154"/>
      <c r="N608" s="154"/>
      <c r="O608" s="154"/>
      <c r="P608" s="153"/>
      <c r="Q608" s="155"/>
      <c r="R608" s="155"/>
      <c r="S608" s="155"/>
      <c r="T608" s="155"/>
      <c r="U608" s="155"/>
      <c r="V608" s="156"/>
      <c r="W608" s="157"/>
      <c r="X608" s="157"/>
      <c r="Y608" s="157"/>
      <c r="Z608" s="157"/>
      <c r="AA608" s="157"/>
      <c r="AB608" s="157"/>
      <c r="AC608" s="157"/>
      <c r="AD608" s="158"/>
    </row>
    <row r="609" spans="9:30" x14ac:dyDescent="0.2">
      <c r="I609" s="153"/>
      <c r="J609" s="154"/>
      <c r="K609" s="154"/>
      <c r="L609" s="154"/>
      <c r="M609" s="154"/>
      <c r="N609" s="154"/>
      <c r="O609" s="154"/>
      <c r="P609" s="153"/>
      <c r="Q609" s="155"/>
      <c r="R609" s="155"/>
      <c r="S609" s="155"/>
      <c r="T609" s="155"/>
      <c r="U609" s="155"/>
      <c r="V609" s="156"/>
      <c r="W609" s="157"/>
      <c r="X609" s="157"/>
      <c r="Y609" s="157"/>
      <c r="Z609" s="157"/>
      <c r="AA609" s="157"/>
      <c r="AB609" s="157"/>
      <c r="AC609" s="157"/>
      <c r="AD609" s="158"/>
    </row>
    <row r="610" spans="9:30" x14ac:dyDescent="0.2">
      <c r="I610" s="153"/>
      <c r="J610" s="154"/>
      <c r="K610" s="154"/>
      <c r="L610" s="154"/>
      <c r="M610" s="154"/>
      <c r="N610" s="154"/>
      <c r="O610" s="154"/>
      <c r="P610" s="153"/>
      <c r="Q610" s="155"/>
      <c r="R610" s="155"/>
      <c r="S610" s="155"/>
      <c r="T610" s="155"/>
      <c r="U610" s="155"/>
      <c r="V610" s="156"/>
      <c r="W610" s="157"/>
      <c r="X610" s="157"/>
      <c r="Y610" s="157"/>
      <c r="Z610" s="157"/>
      <c r="AA610" s="157"/>
      <c r="AB610" s="157"/>
      <c r="AC610" s="157"/>
      <c r="AD610" s="158"/>
    </row>
    <row r="611" spans="9:30" x14ac:dyDescent="0.2">
      <c r="I611" s="153"/>
      <c r="J611" s="154"/>
      <c r="K611" s="154"/>
      <c r="L611" s="154"/>
      <c r="M611" s="154"/>
      <c r="N611" s="154"/>
      <c r="O611" s="154"/>
      <c r="P611" s="153"/>
      <c r="Q611" s="155"/>
      <c r="R611" s="155"/>
      <c r="S611" s="155"/>
      <c r="T611" s="155"/>
      <c r="U611" s="155"/>
      <c r="V611" s="156"/>
      <c r="W611" s="157"/>
      <c r="X611" s="157"/>
      <c r="Y611" s="157"/>
      <c r="Z611" s="157"/>
      <c r="AA611" s="157"/>
      <c r="AB611" s="157"/>
      <c r="AC611" s="157"/>
      <c r="AD611" s="158"/>
    </row>
    <row r="612" spans="9:30" x14ac:dyDescent="0.2">
      <c r="I612" s="153"/>
      <c r="J612" s="154"/>
      <c r="K612" s="154"/>
      <c r="L612" s="154"/>
      <c r="M612" s="154"/>
      <c r="N612" s="154"/>
      <c r="O612" s="154"/>
      <c r="P612" s="153"/>
      <c r="Q612" s="155"/>
      <c r="R612" s="155"/>
      <c r="S612" s="155"/>
      <c r="T612" s="155"/>
      <c r="U612" s="155"/>
      <c r="V612" s="156"/>
      <c r="W612" s="157"/>
      <c r="X612" s="157"/>
      <c r="Y612" s="157"/>
      <c r="Z612" s="157"/>
      <c r="AA612" s="157"/>
      <c r="AB612" s="157"/>
      <c r="AC612" s="157"/>
      <c r="AD612" s="158"/>
    </row>
    <row r="613" spans="9:30" x14ac:dyDescent="0.2">
      <c r="I613" s="153"/>
      <c r="J613" s="154"/>
      <c r="K613" s="154"/>
      <c r="L613" s="154"/>
      <c r="M613" s="154"/>
      <c r="N613" s="154"/>
      <c r="O613" s="154"/>
      <c r="P613" s="153"/>
      <c r="Q613" s="155"/>
      <c r="R613" s="155"/>
      <c r="S613" s="155"/>
      <c r="T613" s="155"/>
      <c r="U613" s="155"/>
      <c r="V613" s="156"/>
      <c r="W613" s="157"/>
      <c r="X613" s="157"/>
      <c r="Y613" s="157"/>
      <c r="Z613" s="157"/>
      <c r="AA613" s="157"/>
      <c r="AB613" s="157"/>
      <c r="AC613" s="157"/>
      <c r="AD613" s="158"/>
    </row>
    <row r="614" spans="9:30" x14ac:dyDescent="0.2">
      <c r="I614" s="153"/>
      <c r="J614" s="154"/>
      <c r="K614" s="154"/>
      <c r="L614" s="154"/>
      <c r="M614" s="154"/>
      <c r="N614" s="154"/>
      <c r="O614" s="154"/>
      <c r="P614" s="153"/>
      <c r="Q614" s="155"/>
      <c r="R614" s="155"/>
      <c r="S614" s="155"/>
      <c r="T614" s="155"/>
      <c r="U614" s="155"/>
      <c r="V614" s="156"/>
      <c r="W614" s="157"/>
      <c r="X614" s="157"/>
      <c r="Y614" s="157"/>
      <c r="Z614" s="157"/>
      <c r="AA614" s="157"/>
      <c r="AB614" s="157"/>
      <c r="AC614" s="157"/>
      <c r="AD614" s="158"/>
    </row>
    <row r="615" spans="9:30" x14ac:dyDescent="0.2">
      <c r="I615" s="153"/>
      <c r="J615" s="154"/>
      <c r="K615" s="154"/>
      <c r="L615" s="154"/>
      <c r="M615" s="154"/>
      <c r="N615" s="154"/>
      <c r="O615" s="154"/>
      <c r="P615" s="153"/>
      <c r="Q615" s="155"/>
      <c r="R615" s="155"/>
      <c r="S615" s="155"/>
      <c r="T615" s="155"/>
      <c r="U615" s="155"/>
      <c r="V615" s="156"/>
      <c r="W615" s="157"/>
      <c r="X615" s="157"/>
      <c r="Y615" s="157"/>
      <c r="Z615" s="157"/>
      <c r="AA615" s="157"/>
      <c r="AB615" s="157"/>
      <c r="AC615" s="157"/>
      <c r="AD615" s="158"/>
    </row>
    <row r="616" spans="9:30" x14ac:dyDescent="0.2">
      <c r="I616" s="153"/>
      <c r="J616" s="154"/>
      <c r="K616" s="154"/>
      <c r="L616" s="154"/>
      <c r="M616" s="154"/>
      <c r="N616" s="154"/>
      <c r="O616" s="154"/>
      <c r="P616" s="153"/>
      <c r="Q616" s="155"/>
      <c r="R616" s="155"/>
      <c r="S616" s="155"/>
      <c r="T616" s="155"/>
      <c r="U616" s="155"/>
      <c r="V616" s="156"/>
      <c r="W616" s="157"/>
      <c r="X616" s="157"/>
      <c r="Y616" s="157"/>
      <c r="Z616" s="157"/>
      <c r="AA616" s="157"/>
      <c r="AB616" s="157"/>
      <c r="AC616" s="157"/>
      <c r="AD616" s="158"/>
    </row>
    <row r="617" spans="9:30" x14ac:dyDescent="0.2">
      <c r="I617" s="153"/>
      <c r="J617" s="154"/>
      <c r="K617" s="154"/>
      <c r="L617" s="154"/>
      <c r="M617" s="154"/>
      <c r="N617" s="154"/>
      <c r="O617" s="154"/>
      <c r="P617" s="153"/>
      <c r="Q617" s="155"/>
      <c r="R617" s="155"/>
      <c r="S617" s="155"/>
      <c r="T617" s="155"/>
      <c r="U617" s="155"/>
      <c r="V617" s="156"/>
      <c r="W617" s="157"/>
      <c r="X617" s="157"/>
      <c r="Y617" s="157"/>
      <c r="Z617" s="157"/>
      <c r="AA617" s="157"/>
      <c r="AB617" s="157"/>
      <c r="AC617" s="157"/>
      <c r="AD617" s="158"/>
    </row>
    <row r="618" spans="9:30" x14ac:dyDescent="0.2">
      <c r="I618" s="153"/>
      <c r="J618" s="154"/>
      <c r="K618" s="154"/>
      <c r="L618" s="154"/>
      <c r="M618" s="154"/>
      <c r="N618" s="154"/>
      <c r="O618" s="154"/>
      <c r="P618" s="153"/>
      <c r="Q618" s="155"/>
      <c r="R618" s="155"/>
      <c r="S618" s="155"/>
      <c r="T618" s="155"/>
      <c r="U618" s="155"/>
      <c r="V618" s="156"/>
      <c r="W618" s="157"/>
      <c r="X618" s="157"/>
      <c r="Y618" s="157"/>
      <c r="Z618" s="157"/>
      <c r="AA618" s="157"/>
      <c r="AB618" s="157"/>
      <c r="AC618" s="157"/>
      <c r="AD618" s="158"/>
    </row>
    <row r="619" spans="9:30" x14ac:dyDescent="0.2">
      <c r="I619" s="153"/>
      <c r="J619" s="154"/>
      <c r="K619" s="154"/>
      <c r="L619" s="154"/>
      <c r="M619" s="154"/>
      <c r="N619" s="154"/>
      <c r="O619" s="154"/>
      <c r="P619" s="153"/>
      <c r="Q619" s="155"/>
      <c r="R619" s="155"/>
      <c r="S619" s="155"/>
      <c r="T619" s="155"/>
      <c r="U619" s="155"/>
      <c r="V619" s="156"/>
      <c r="W619" s="157"/>
      <c r="X619" s="157"/>
      <c r="Y619" s="157"/>
      <c r="Z619" s="157"/>
      <c r="AA619" s="157"/>
      <c r="AB619" s="157"/>
      <c r="AC619" s="157"/>
      <c r="AD619" s="158"/>
    </row>
    <row r="620" spans="9:30" x14ac:dyDescent="0.2">
      <c r="I620" s="153"/>
      <c r="J620" s="154"/>
      <c r="K620" s="154"/>
      <c r="L620" s="154"/>
      <c r="M620" s="154"/>
      <c r="N620" s="154"/>
      <c r="O620" s="154"/>
      <c r="P620" s="153"/>
      <c r="Q620" s="155"/>
      <c r="R620" s="155"/>
      <c r="S620" s="155"/>
      <c r="T620" s="155"/>
      <c r="U620" s="155"/>
      <c r="V620" s="156"/>
      <c r="W620" s="157"/>
      <c r="X620" s="157"/>
      <c r="Y620" s="157"/>
      <c r="Z620" s="157"/>
      <c r="AA620" s="157"/>
      <c r="AB620" s="157"/>
      <c r="AC620" s="157"/>
      <c r="AD620" s="158"/>
    </row>
    <row r="621" spans="9:30" x14ac:dyDescent="0.2">
      <c r="I621" s="153"/>
      <c r="J621" s="154"/>
      <c r="K621" s="154"/>
      <c r="L621" s="154"/>
      <c r="M621" s="154"/>
      <c r="N621" s="154"/>
      <c r="O621" s="154"/>
      <c r="P621" s="153"/>
      <c r="Q621" s="155"/>
      <c r="R621" s="155"/>
      <c r="S621" s="155"/>
      <c r="T621" s="155"/>
      <c r="U621" s="155"/>
      <c r="V621" s="156"/>
      <c r="W621" s="157"/>
      <c r="X621" s="157"/>
      <c r="Y621" s="157"/>
      <c r="Z621" s="157"/>
      <c r="AA621" s="157"/>
      <c r="AB621" s="157"/>
      <c r="AC621" s="157"/>
      <c r="AD621" s="158"/>
    </row>
    <row r="622" spans="9:30" x14ac:dyDescent="0.2">
      <c r="I622" s="153"/>
      <c r="J622" s="154"/>
      <c r="K622" s="154"/>
      <c r="L622" s="154"/>
      <c r="M622" s="154"/>
      <c r="N622" s="154"/>
      <c r="O622" s="154"/>
      <c r="P622" s="153"/>
      <c r="Q622" s="155"/>
      <c r="R622" s="155"/>
      <c r="S622" s="155"/>
      <c r="T622" s="155"/>
      <c r="U622" s="155"/>
      <c r="V622" s="156"/>
      <c r="W622" s="157"/>
      <c r="X622" s="157"/>
      <c r="Y622" s="157"/>
      <c r="Z622" s="157"/>
      <c r="AA622" s="157"/>
      <c r="AB622" s="157"/>
      <c r="AC622" s="157"/>
      <c r="AD622" s="158"/>
    </row>
    <row r="623" spans="9:30" x14ac:dyDescent="0.2">
      <c r="I623" s="153"/>
      <c r="J623" s="154"/>
      <c r="K623" s="154"/>
      <c r="L623" s="154"/>
      <c r="M623" s="154"/>
      <c r="N623" s="154"/>
      <c r="O623" s="154"/>
      <c r="P623" s="153"/>
      <c r="Q623" s="155"/>
      <c r="R623" s="155"/>
      <c r="S623" s="155"/>
      <c r="T623" s="155"/>
      <c r="U623" s="155"/>
      <c r="V623" s="156"/>
      <c r="W623" s="157"/>
      <c r="X623" s="157"/>
      <c r="Y623" s="157"/>
      <c r="Z623" s="157"/>
      <c r="AA623" s="157"/>
      <c r="AB623" s="157"/>
      <c r="AC623" s="157"/>
      <c r="AD623" s="158"/>
    </row>
    <row r="624" spans="9:30" x14ac:dyDescent="0.2">
      <c r="I624" s="153"/>
      <c r="J624" s="154"/>
      <c r="K624" s="154"/>
      <c r="L624" s="154"/>
      <c r="M624" s="154"/>
      <c r="N624" s="154"/>
      <c r="O624" s="154"/>
      <c r="P624" s="153"/>
      <c r="Q624" s="155"/>
      <c r="R624" s="155"/>
      <c r="S624" s="155"/>
      <c r="T624" s="155"/>
      <c r="U624" s="155"/>
      <c r="V624" s="156"/>
      <c r="W624" s="157"/>
      <c r="X624" s="157"/>
      <c r="Y624" s="157"/>
      <c r="Z624" s="157"/>
      <c r="AA624" s="157"/>
      <c r="AB624" s="157"/>
      <c r="AC624" s="157"/>
      <c r="AD624" s="158"/>
    </row>
    <row r="625" spans="9:30" x14ac:dyDescent="0.2">
      <c r="I625" s="153"/>
      <c r="J625" s="154"/>
      <c r="K625" s="154"/>
      <c r="L625" s="154"/>
      <c r="M625" s="154"/>
      <c r="N625" s="154"/>
      <c r="O625" s="154"/>
      <c r="P625" s="153"/>
      <c r="Q625" s="155"/>
      <c r="R625" s="155"/>
      <c r="S625" s="155"/>
      <c r="T625" s="155"/>
      <c r="U625" s="155"/>
      <c r="V625" s="156"/>
      <c r="W625" s="157"/>
      <c r="X625" s="157"/>
      <c r="Y625" s="157"/>
      <c r="Z625" s="157"/>
      <c r="AA625" s="157"/>
      <c r="AB625" s="157"/>
      <c r="AC625" s="157"/>
      <c r="AD625" s="158"/>
    </row>
    <row r="626" spans="9:30" x14ac:dyDescent="0.2">
      <c r="I626" s="153"/>
      <c r="J626" s="154"/>
      <c r="K626" s="154"/>
      <c r="L626" s="154"/>
      <c r="M626" s="154"/>
      <c r="N626" s="154"/>
      <c r="O626" s="154"/>
      <c r="P626" s="153"/>
      <c r="Q626" s="155"/>
      <c r="R626" s="155"/>
      <c r="S626" s="155"/>
      <c r="T626" s="155"/>
      <c r="U626" s="155"/>
      <c r="V626" s="156"/>
      <c r="W626" s="157"/>
      <c r="X626" s="157"/>
      <c r="Y626" s="157"/>
      <c r="Z626" s="157"/>
      <c r="AA626" s="157"/>
      <c r="AB626" s="157"/>
      <c r="AC626" s="157"/>
      <c r="AD626" s="158"/>
    </row>
    <row r="627" spans="9:30" x14ac:dyDescent="0.2">
      <c r="I627" s="153"/>
      <c r="J627" s="154"/>
      <c r="K627" s="154"/>
      <c r="L627" s="154"/>
      <c r="M627" s="154"/>
      <c r="N627" s="154"/>
      <c r="O627" s="154"/>
      <c r="P627" s="153"/>
      <c r="Q627" s="155"/>
      <c r="R627" s="155"/>
      <c r="S627" s="155"/>
      <c r="T627" s="155"/>
      <c r="U627" s="155"/>
      <c r="V627" s="156"/>
      <c r="W627" s="157"/>
      <c r="X627" s="157"/>
      <c r="Y627" s="157"/>
      <c r="Z627" s="157"/>
      <c r="AA627" s="157"/>
      <c r="AB627" s="157"/>
      <c r="AC627" s="157"/>
      <c r="AD627" s="158"/>
    </row>
    <row r="628" spans="9:30" x14ac:dyDescent="0.2">
      <c r="I628" s="153"/>
      <c r="J628" s="154"/>
      <c r="K628" s="154"/>
      <c r="L628" s="154"/>
      <c r="M628" s="154"/>
      <c r="N628" s="154"/>
      <c r="O628" s="154"/>
      <c r="P628" s="153"/>
      <c r="Q628" s="155"/>
      <c r="R628" s="155"/>
      <c r="S628" s="155"/>
      <c r="T628" s="155"/>
      <c r="U628" s="155"/>
      <c r="V628" s="156"/>
      <c r="W628" s="157"/>
      <c r="X628" s="157"/>
      <c r="Y628" s="157"/>
      <c r="Z628" s="157"/>
      <c r="AA628" s="157"/>
      <c r="AB628" s="157"/>
      <c r="AC628" s="157"/>
      <c r="AD628" s="158"/>
    </row>
    <row r="629" spans="9:30" x14ac:dyDescent="0.2">
      <c r="I629" s="153"/>
      <c r="J629" s="154"/>
      <c r="K629" s="154"/>
      <c r="L629" s="154"/>
      <c r="M629" s="154"/>
      <c r="N629" s="154"/>
      <c r="O629" s="154"/>
      <c r="P629" s="153"/>
      <c r="Q629" s="155"/>
      <c r="R629" s="155"/>
      <c r="S629" s="155"/>
      <c r="T629" s="155"/>
      <c r="U629" s="155"/>
      <c r="V629" s="156"/>
      <c r="W629" s="157"/>
      <c r="X629" s="157"/>
      <c r="Y629" s="157"/>
      <c r="Z629" s="157"/>
      <c r="AA629" s="157"/>
      <c r="AB629" s="157"/>
      <c r="AC629" s="157"/>
      <c r="AD629" s="158"/>
    </row>
    <row r="630" spans="9:30" x14ac:dyDescent="0.2">
      <c r="I630" s="153"/>
      <c r="J630" s="154"/>
      <c r="K630" s="154"/>
      <c r="L630" s="154"/>
      <c r="M630" s="154"/>
      <c r="N630" s="154"/>
      <c r="O630" s="154"/>
      <c r="P630" s="153"/>
      <c r="Q630" s="155"/>
      <c r="R630" s="155"/>
      <c r="S630" s="155"/>
      <c r="T630" s="155"/>
      <c r="U630" s="155"/>
      <c r="V630" s="156"/>
      <c r="W630" s="157"/>
      <c r="X630" s="157"/>
      <c r="Y630" s="157"/>
      <c r="Z630" s="157"/>
      <c r="AA630" s="157"/>
      <c r="AB630" s="157"/>
      <c r="AC630" s="157"/>
      <c r="AD630" s="158"/>
    </row>
    <row r="631" spans="9:30" x14ac:dyDescent="0.2">
      <c r="I631" s="153"/>
      <c r="J631" s="154"/>
      <c r="K631" s="154"/>
      <c r="L631" s="154"/>
      <c r="M631" s="154"/>
      <c r="N631" s="154"/>
      <c r="O631" s="154"/>
      <c r="P631" s="153"/>
      <c r="Q631" s="155"/>
      <c r="R631" s="155"/>
      <c r="S631" s="155"/>
      <c r="T631" s="155"/>
      <c r="U631" s="155"/>
      <c r="V631" s="156"/>
      <c r="W631" s="157"/>
      <c r="X631" s="157"/>
      <c r="Y631" s="157"/>
      <c r="Z631" s="157"/>
      <c r="AA631" s="157"/>
      <c r="AB631" s="157"/>
      <c r="AC631" s="157"/>
      <c r="AD631" s="158"/>
    </row>
    <row r="632" spans="9:30" x14ac:dyDescent="0.2">
      <c r="I632" s="153"/>
      <c r="J632" s="154"/>
      <c r="K632" s="154"/>
      <c r="L632" s="154"/>
      <c r="M632" s="154"/>
      <c r="N632" s="154"/>
      <c r="O632" s="154"/>
      <c r="P632" s="153"/>
      <c r="Q632" s="155"/>
      <c r="R632" s="155"/>
      <c r="S632" s="155"/>
      <c r="T632" s="155"/>
      <c r="U632" s="155"/>
      <c r="V632" s="156"/>
      <c r="W632" s="157"/>
      <c r="X632" s="157"/>
      <c r="Y632" s="157"/>
      <c r="Z632" s="157"/>
      <c r="AA632" s="157"/>
      <c r="AB632" s="157"/>
      <c r="AC632" s="157"/>
      <c r="AD632" s="158"/>
    </row>
    <row r="633" spans="9:30" x14ac:dyDescent="0.2">
      <c r="I633" s="153"/>
      <c r="J633" s="154"/>
      <c r="K633" s="154"/>
      <c r="L633" s="154"/>
      <c r="M633" s="154"/>
      <c r="N633" s="154"/>
      <c r="O633" s="154"/>
      <c r="P633" s="153"/>
      <c r="Q633" s="155"/>
      <c r="R633" s="155"/>
      <c r="S633" s="155"/>
      <c r="T633" s="155"/>
      <c r="U633" s="155"/>
      <c r="V633" s="156"/>
      <c r="W633" s="157"/>
      <c r="X633" s="157"/>
      <c r="Y633" s="157"/>
      <c r="Z633" s="157"/>
      <c r="AA633" s="157"/>
      <c r="AB633" s="157"/>
      <c r="AC633" s="157"/>
      <c r="AD633" s="158"/>
    </row>
    <row r="634" spans="9:30" x14ac:dyDescent="0.2">
      <c r="I634" s="153"/>
      <c r="J634" s="154"/>
      <c r="K634" s="154"/>
      <c r="L634" s="154"/>
      <c r="M634" s="154"/>
      <c r="N634" s="154"/>
      <c r="O634" s="154"/>
      <c r="P634" s="153"/>
      <c r="Q634" s="155"/>
      <c r="R634" s="155"/>
      <c r="S634" s="155"/>
      <c r="T634" s="155"/>
      <c r="U634" s="155"/>
      <c r="V634" s="156"/>
      <c r="W634" s="157"/>
      <c r="X634" s="157"/>
      <c r="Y634" s="157"/>
      <c r="Z634" s="157"/>
      <c r="AA634" s="157"/>
      <c r="AB634" s="157"/>
      <c r="AC634" s="157"/>
      <c r="AD634" s="158"/>
    </row>
    <row r="635" spans="9:30" x14ac:dyDescent="0.2">
      <c r="I635" s="153"/>
      <c r="J635" s="154"/>
      <c r="K635" s="154"/>
      <c r="L635" s="154"/>
      <c r="M635" s="154"/>
      <c r="N635" s="154"/>
      <c r="O635" s="154"/>
      <c r="P635" s="153"/>
      <c r="Q635" s="155"/>
      <c r="R635" s="155"/>
      <c r="S635" s="155"/>
      <c r="T635" s="155"/>
      <c r="U635" s="155"/>
      <c r="V635" s="156"/>
      <c r="W635" s="157"/>
      <c r="X635" s="157"/>
      <c r="Y635" s="157"/>
      <c r="Z635" s="157"/>
      <c r="AA635" s="157"/>
      <c r="AB635" s="157"/>
      <c r="AC635" s="157"/>
      <c r="AD635" s="158"/>
    </row>
    <row r="636" spans="9:30" x14ac:dyDescent="0.2">
      <c r="I636" s="153"/>
      <c r="J636" s="154"/>
      <c r="K636" s="154"/>
      <c r="L636" s="154"/>
      <c r="M636" s="154"/>
      <c r="N636" s="154"/>
      <c r="O636" s="154"/>
      <c r="P636" s="153"/>
      <c r="Q636" s="155"/>
      <c r="R636" s="155"/>
      <c r="S636" s="155"/>
      <c r="T636" s="155"/>
      <c r="U636" s="155"/>
      <c r="V636" s="156"/>
      <c r="W636" s="157"/>
      <c r="X636" s="157"/>
      <c r="Y636" s="157"/>
      <c r="Z636" s="157"/>
      <c r="AA636" s="157"/>
      <c r="AB636" s="157"/>
      <c r="AC636" s="157"/>
      <c r="AD636" s="158"/>
    </row>
    <row r="637" spans="9:30" x14ac:dyDescent="0.2">
      <c r="I637" s="153"/>
      <c r="J637" s="154"/>
      <c r="K637" s="154"/>
      <c r="L637" s="154"/>
      <c r="M637" s="154"/>
      <c r="N637" s="154"/>
      <c r="O637" s="154"/>
      <c r="P637" s="153"/>
      <c r="Q637" s="155"/>
      <c r="R637" s="155"/>
      <c r="S637" s="155"/>
      <c r="T637" s="155"/>
      <c r="U637" s="155"/>
      <c r="V637" s="156"/>
      <c r="W637" s="157"/>
      <c r="X637" s="157"/>
      <c r="Y637" s="157"/>
      <c r="Z637" s="157"/>
      <c r="AA637" s="157"/>
      <c r="AB637" s="157"/>
      <c r="AC637" s="157"/>
      <c r="AD637" s="158"/>
    </row>
    <row r="638" spans="9:30" x14ac:dyDescent="0.2">
      <c r="I638" s="153"/>
      <c r="J638" s="154"/>
      <c r="K638" s="154"/>
      <c r="L638" s="154"/>
      <c r="M638" s="154"/>
      <c r="N638" s="154"/>
      <c r="O638" s="154"/>
      <c r="P638" s="153"/>
      <c r="Q638" s="155"/>
      <c r="R638" s="155"/>
      <c r="S638" s="155"/>
      <c r="T638" s="155"/>
      <c r="U638" s="155"/>
      <c r="V638" s="156"/>
      <c r="W638" s="157"/>
      <c r="X638" s="157"/>
      <c r="Y638" s="157"/>
      <c r="Z638" s="157"/>
      <c r="AA638" s="157"/>
      <c r="AB638" s="157"/>
      <c r="AC638" s="157"/>
      <c r="AD638" s="158"/>
    </row>
    <row r="639" spans="9:30" x14ac:dyDescent="0.2">
      <c r="I639" s="153"/>
      <c r="J639" s="154"/>
      <c r="K639" s="154"/>
      <c r="L639" s="154"/>
      <c r="M639" s="154"/>
      <c r="N639" s="154"/>
      <c r="O639" s="154"/>
      <c r="P639" s="153"/>
      <c r="Q639" s="155"/>
      <c r="R639" s="155"/>
      <c r="S639" s="155"/>
      <c r="T639" s="155"/>
      <c r="U639" s="155"/>
      <c r="V639" s="156"/>
      <c r="W639" s="157"/>
      <c r="X639" s="157"/>
      <c r="Y639" s="157"/>
      <c r="Z639" s="157"/>
      <c r="AA639" s="157"/>
      <c r="AB639" s="157"/>
      <c r="AC639" s="157"/>
      <c r="AD639" s="158"/>
    </row>
    <row r="640" spans="9:30" x14ac:dyDescent="0.2">
      <c r="I640" s="153"/>
      <c r="J640" s="154"/>
      <c r="K640" s="154"/>
      <c r="L640" s="154"/>
      <c r="M640" s="154"/>
      <c r="N640" s="154"/>
      <c r="O640" s="154"/>
      <c r="P640" s="153"/>
      <c r="Q640" s="155"/>
      <c r="R640" s="155"/>
      <c r="S640" s="155"/>
      <c r="T640" s="155"/>
      <c r="U640" s="155"/>
      <c r="V640" s="156"/>
      <c r="W640" s="157"/>
      <c r="X640" s="157"/>
      <c r="Y640" s="157"/>
      <c r="Z640" s="157"/>
      <c r="AA640" s="157"/>
      <c r="AB640" s="157"/>
      <c r="AC640" s="157"/>
      <c r="AD640" s="158"/>
    </row>
    <row r="641" spans="9:30" x14ac:dyDescent="0.2">
      <c r="I641" s="153"/>
      <c r="J641" s="154"/>
      <c r="K641" s="154"/>
      <c r="L641" s="154"/>
      <c r="M641" s="154"/>
      <c r="N641" s="154"/>
      <c r="O641" s="154"/>
      <c r="P641" s="153"/>
      <c r="Q641" s="155"/>
      <c r="R641" s="155"/>
      <c r="S641" s="155"/>
      <c r="T641" s="155"/>
      <c r="U641" s="155"/>
      <c r="V641" s="156"/>
      <c r="W641" s="157"/>
      <c r="X641" s="157"/>
      <c r="Y641" s="157"/>
      <c r="Z641" s="157"/>
      <c r="AA641" s="157"/>
      <c r="AB641" s="157"/>
      <c r="AC641" s="157"/>
      <c r="AD641" s="158"/>
    </row>
    <row r="642" spans="9:30" x14ac:dyDescent="0.2">
      <c r="I642" s="153"/>
      <c r="J642" s="154"/>
      <c r="K642" s="154"/>
      <c r="L642" s="154"/>
      <c r="M642" s="154"/>
      <c r="N642" s="154"/>
      <c r="O642" s="154"/>
      <c r="P642" s="153"/>
      <c r="Q642" s="155"/>
      <c r="R642" s="155"/>
      <c r="S642" s="155"/>
      <c r="T642" s="155"/>
      <c r="U642" s="155"/>
      <c r="V642" s="156"/>
      <c r="W642" s="157"/>
      <c r="X642" s="157"/>
      <c r="Y642" s="157"/>
      <c r="Z642" s="157"/>
      <c r="AA642" s="157"/>
      <c r="AB642" s="157"/>
      <c r="AC642" s="157"/>
      <c r="AD642" s="158"/>
    </row>
    <row r="643" spans="9:30" x14ac:dyDescent="0.2">
      <c r="I643" s="153"/>
      <c r="J643" s="154"/>
      <c r="K643" s="154"/>
      <c r="L643" s="154"/>
      <c r="M643" s="154"/>
      <c r="N643" s="154"/>
      <c r="O643" s="154"/>
      <c r="P643" s="153"/>
      <c r="Q643" s="155"/>
      <c r="R643" s="155"/>
      <c r="S643" s="155"/>
      <c r="T643" s="155"/>
      <c r="U643" s="155"/>
      <c r="V643" s="156"/>
      <c r="W643" s="157"/>
      <c r="X643" s="157"/>
      <c r="Y643" s="157"/>
      <c r="Z643" s="157"/>
      <c r="AA643" s="157"/>
      <c r="AB643" s="157"/>
      <c r="AC643" s="157"/>
      <c r="AD643" s="158"/>
    </row>
    <row r="644" spans="9:30" x14ac:dyDescent="0.2">
      <c r="I644" s="153"/>
      <c r="J644" s="154"/>
      <c r="K644" s="154"/>
      <c r="L644" s="154"/>
      <c r="M644" s="154"/>
      <c r="N644" s="154"/>
      <c r="O644" s="154"/>
      <c r="P644" s="153"/>
      <c r="Q644" s="155"/>
      <c r="R644" s="155"/>
      <c r="S644" s="155"/>
      <c r="T644" s="155"/>
      <c r="U644" s="155"/>
      <c r="V644" s="156"/>
      <c r="W644" s="157"/>
      <c r="X644" s="157"/>
      <c r="Y644" s="157"/>
      <c r="Z644" s="157"/>
      <c r="AA644" s="157"/>
      <c r="AB644" s="157"/>
      <c r="AC644" s="157"/>
      <c r="AD644" s="158"/>
    </row>
    <row r="645" spans="9:30" x14ac:dyDescent="0.2">
      <c r="I645" s="153"/>
      <c r="J645" s="154"/>
      <c r="K645" s="154"/>
      <c r="L645" s="154"/>
      <c r="M645" s="154"/>
      <c r="N645" s="154"/>
      <c r="O645" s="154"/>
      <c r="P645" s="153"/>
      <c r="Q645" s="155"/>
      <c r="R645" s="155"/>
      <c r="S645" s="155"/>
      <c r="T645" s="155"/>
      <c r="U645" s="155"/>
      <c r="V645" s="156"/>
      <c r="W645" s="157"/>
      <c r="X645" s="157"/>
      <c r="Y645" s="157"/>
      <c r="Z645" s="157"/>
      <c r="AA645" s="157"/>
      <c r="AB645" s="157"/>
      <c r="AC645" s="157"/>
      <c r="AD645" s="158"/>
    </row>
    <row r="646" spans="9:30" x14ac:dyDescent="0.2">
      <c r="I646" s="153"/>
      <c r="J646" s="154"/>
      <c r="K646" s="154"/>
      <c r="L646" s="154"/>
      <c r="M646" s="154"/>
      <c r="N646" s="154"/>
      <c r="O646" s="154"/>
      <c r="P646" s="153"/>
      <c r="Q646" s="155"/>
      <c r="R646" s="155"/>
      <c r="S646" s="155"/>
      <c r="T646" s="155"/>
      <c r="U646" s="155"/>
      <c r="V646" s="156"/>
      <c r="W646" s="157"/>
      <c r="X646" s="157"/>
      <c r="Y646" s="157"/>
      <c r="Z646" s="157"/>
      <c r="AA646" s="157"/>
      <c r="AB646" s="157"/>
      <c r="AC646" s="157"/>
      <c r="AD646" s="158"/>
    </row>
    <row r="647" spans="9:30" x14ac:dyDescent="0.2">
      <c r="I647" s="153"/>
      <c r="J647" s="154"/>
      <c r="K647" s="154"/>
      <c r="L647" s="154"/>
      <c r="M647" s="154"/>
      <c r="N647" s="154"/>
      <c r="O647" s="154"/>
      <c r="P647" s="153"/>
      <c r="Q647" s="155"/>
      <c r="R647" s="155"/>
      <c r="S647" s="155"/>
      <c r="T647" s="155"/>
      <c r="U647" s="155"/>
      <c r="V647" s="156"/>
      <c r="W647" s="157"/>
      <c r="X647" s="157"/>
      <c r="Y647" s="157"/>
      <c r="Z647" s="157"/>
      <c r="AA647" s="157"/>
      <c r="AB647" s="157"/>
      <c r="AC647" s="157"/>
      <c r="AD647" s="158"/>
    </row>
    <row r="648" spans="9:30" x14ac:dyDescent="0.2">
      <c r="I648" s="153"/>
      <c r="J648" s="154"/>
      <c r="K648" s="154"/>
      <c r="L648" s="154"/>
      <c r="M648" s="154"/>
      <c r="N648" s="154"/>
      <c r="O648" s="154"/>
      <c r="P648" s="153"/>
      <c r="Q648" s="155"/>
      <c r="R648" s="155"/>
      <c r="S648" s="155"/>
      <c r="T648" s="155"/>
      <c r="U648" s="155"/>
      <c r="V648" s="156"/>
      <c r="W648" s="157"/>
      <c r="X648" s="157"/>
      <c r="Y648" s="157"/>
      <c r="Z648" s="157"/>
      <c r="AA648" s="157"/>
      <c r="AB648" s="157"/>
      <c r="AC648" s="157"/>
      <c r="AD648" s="158"/>
    </row>
  </sheetData>
  <mergeCells count="64">
    <mergeCell ref="A1:H1"/>
    <mergeCell ref="A2:H2"/>
    <mergeCell ref="A3:A7"/>
    <mergeCell ref="B3:B7"/>
    <mergeCell ref="C3:D3"/>
    <mergeCell ref="E3:F3"/>
    <mergeCell ref="G3:H3"/>
    <mergeCell ref="N6:O6"/>
    <mergeCell ref="P6:P7"/>
    <mergeCell ref="AD6:AD7"/>
    <mergeCell ref="I3:P3"/>
    <mergeCell ref="Q3:V3"/>
    <mergeCell ref="W3:AD3"/>
    <mergeCell ref="I4:P4"/>
    <mergeCell ref="Q4:V4"/>
    <mergeCell ref="W4:AD4"/>
    <mergeCell ref="AB6:AC6"/>
    <mergeCell ref="A203:A215"/>
    <mergeCell ref="A47:A59"/>
    <mergeCell ref="Z6:AA6"/>
    <mergeCell ref="A60:A72"/>
    <mergeCell ref="R6:S6"/>
    <mergeCell ref="T6:U6"/>
    <mergeCell ref="V6:V7"/>
    <mergeCell ref="X6:Y6"/>
    <mergeCell ref="I5:I6"/>
    <mergeCell ref="J5:P5"/>
    <mergeCell ref="Q5:Q6"/>
    <mergeCell ref="R5:V5"/>
    <mergeCell ref="W5:W6"/>
    <mergeCell ref="X5:AD5"/>
    <mergeCell ref="J6:K6"/>
    <mergeCell ref="L6:M6"/>
    <mergeCell ref="A138:A150"/>
    <mergeCell ref="A151:A163"/>
    <mergeCell ref="A164:A176"/>
    <mergeCell ref="A177:A189"/>
    <mergeCell ref="A190:A202"/>
    <mergeCell ref="A73:A85"/>
    <mergeCell ref="A86:A98"/>
    <mergeCell ref="A99:A111"/>
    <mergeCell ref="A112:A124"/>
    <mergeCell ref="A125:A137"/>
    <mergeCell ref="A8:A20"/>
    <mergeCell ref="A21:A33"/>
    <mergeCell ref="A34:A46"/>
    <mergeCell ref="A372:A384"/>
    <mergeCell ref="A229:A241"/>
    <mergeCell ref="A242:A254"/>
    <mergeCell ref="A255:A267"/>
    <mergeCell ref="A268:A280"/>
    <mergeCell ref="A281:A293"/>
    <mergeCell ref="A294:A306"/>
    <mergeCell ref="A307:A319"/>
    <mergeCell ref="A320:A332"/>
    <mergeCell ref="A333:A345"/>
    <mergeCell ref="A346:A358"/>
    <mergeCell ref="A359:A371"/>
    <mergeCell ref="A216:A228"/>
    <mergeCell ref="A385:A397"/>
    <mergeCell ref="A398:A410"/>
    <mergeCell ref="A411:A423"/>
    <mergeCell ref="A425:C425"/>
    <mergeCell ref="G425:H425"/>
  </mergeCells>
  <pageMargins left="0.70866141732283472" right="0.70866141732283472" top="0.74803149606299213" bottom="0.74803149606299213" header="0.31496062992125984" footer="0.31496062992125984"/>
  <pageSetup paperSize="9" scale="39" orientation="portrait" r:id="rId1"/>
  <rowBreaks count="5" manualBreakCount="5">
    <brk id="85" max="29" man="1"/>
    <brk id="176" max="16383" man="1"/>
    <brk id="267" max="29" man="1"/>
    <brk id="358" max="16383" man="1"/>
    <brk id="426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4"/>
  <sheetViews>
    <sheetView view="pageBreakPreview" topLeftCell="A325" zoomScale="60" zoomScaleNormal="75" workbookViewId="0">
      <selection activeCell="I346" sqref="I346:I357"/>
    </sheetView>
  </sheetViews>
  <sheetFormatPr defaultColWidth="9.140625" defaultRowHeight="14.25" x14ac:dyDescent="0.2"/>
  <cols>
    <col min="1" max="1" width="9.140625" style="4"/>
    <col min="2" max="2" width="19.7109375" style="4" customWidth="1"/>
    <col min="3" max="3" width="21.140625" style="4" customWidth="1"/>
    <col min="4" max="4" width="17.7109375" style="4" customWidth="1"/>
    <col min="5" max="5" width="14" style="4" customWidth="1"/>
    <col min="6" max="6" width="13.28515625" style="4" customWidth="1"/>
    <col min="7" max="7" width="15.28515625" style="4" customWidth="1"/>
    <col min="8" max="8" width="17.5703125" style="4" customWidth="1"/>
    <col min="9" max="9" width="13.140625" style="4" customWidth="1"/>
    <col min="10" max="10" width="16.85546875" style="4" customWidth="1"/>
    <col min="11" max="11" width="14.42578125" style="4" customWidth="1"/>
    <col min="12" max="12" width="16.28515625" style="4" customWidth="1"/>
    <col min="13" max="13" width="15.42578125" style="4" customWidth="1"/>
    <col min="14" max="14" width="13.7109375" style="4" customWidth="1"/>
    <col min="15" max="15" width="16.42578125" style="4" customWidth="1"/>
    <col min="16" max="16" width="13.42578125" style="4" customWidth="1"/>
    <col min="17" max="17" width="17.140625" style="4" customWidth="1"/>
    <col min="18" max="18" width="16.140625" style="4" customWidth="1"/>
    <col min="19" max="19" width="16" style="4" customWidth="1"/>
    <col min="20" max="20" width="15.5703125" style="4" customWidth="1"/>
    <col min="21" max="21" width="37.7109375" style="4" customWidth="1"/>
    <col min="22" max="22" width="24.85546875" style="4" customWidth="1"/>
    <col min="23" max="16384" width="9.140625" style="4"/>
  </cols>
  <sheetData>
    <row r="1" spans="1:18" ht="15" x14ac:dyDescent="0.25">
      <c r="A1" s="2"/>
      <c r="B1" s="2"/>
      <c r="C1" s="3"/>
      <c r="D1" s="3"/>
      <c r="E1" s="3"/>
      <c r="F1" s="3"/>
      <c r="G1" s="3"/>
      <c r="H1" s="3"/>
      <c r="I1" s="3"/>
      <c r="J1" s="3"/>
      <c r="K1" s="3"/>
      <c r="L1" s="521"/>
      <c r="M1" s="521"/>
      <c r="N1" s="521"/>
      <c r="O1" s="521"/>
    </row>
    <row r="2" spans="1:18" ht="15" x14ac:dyDescent="0.25">
      <c r="A2" s="522"/>
      <c r="B2" s="522"/>
      <c r="C2" s="522"/>
      <c r="D2" s="522"/>
      <c r="E2" s="522"/>
      <c r="F2" s="522"/>
      <c r="G2" s="522"/>
      <c r="H2" s="522"/>
      <c r="I2" s="522"/>
      <c r="J2" s="522"/>
      <c r="K2" s="522"/>
      <c r="L2" s="522"/>
      <c r="M2" s="522"/>
      <c r="N2" s="522"/>
      <c r="O2" s="522"/>
    </row>
    <row r="3" spans="1:18" x14ac:dyDescent="0.2">
      <c r="A3" s="523" t="s">
        <v>0</v>
      </c>
      <c r="B3" s="526" t="s">
        <v>1</v>
      </c>
      <c r="C3" s="519" t="s">
        <v>2</v>
      </c>
      <c r="D3" s="519"/>
      <c r="E3" s="436"/>
      <c r="F3" s="529" t="s">
        <v>3</v>
      </c>
      <c r="G3" s="531" t="s">
        <v>4</v>
      </c>
      <c r="H3" s="519" t="s">
        <v>5</v>
      </c>
      <c r="I3" s="519"/>
      <c r="J3" s="529" t="s">
        <v>6</v>
      </c>
      <c r="K3" s="531" t="s">
        <v>4</v>
      </c>
      <c r="L3" s="519" t="s">
        <v>7</v>
      </c>
      <c r="M3" s="519"/>
      <c r="N3" s="519"/>
      <c r="O3" s="519"/>
    </row>
    <row r="4" spans="1:18" ht="42.75" x14ac:dyDescent="0.2">
      <c r="A4" s="524"/>
      <c r="B4" s="527"/>
      <c r="C4" s="435" t="s">
        <v>152</v>
      </c>
      <c r="D4" s="435" t="s">
        <v>153</v>
      </c>
      <c r="E4" s="437"/>
      <c r="F4" s="530"/>
      <c r="G4" s="532"/>
      <c r="H4" s="435" t="s">
        <v>152</v>
      </c>
      <c r="I4" s="435" t="s">
        <v>153</v>
      </c>
      <c r="J4" s="530"/>
      <c r="K4" s="532"/>
      <c r="L4" s="435" t="s">
        <v>152</v>
      </c>
      <c r="M4" s="435" t="s">
        <v>153</v>
      </c>
      <c r="N4" s="435" t="s">
        <v>6</v>
      </c>
      <c r="O4" s="5" t="s">
        <v>4</v>
      </c>
    </row>
    <row r="5" spans="1:18" x14ac:dyDescent="0.2">
      <c r="A5" s="524"/>
      <c r="B5" s="527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7"/>
      <c r="Q5" s="7"/>
      <c r="R5" s="8" t="s">
        <v>78</v>
      </c>
    </row>
    <row r="6" spans="1:18" x14ac:dyDescent="0.2">
      <c r="A6" s="524"/>
      <c r="B6" s="527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9"/>
      <c r="Q6" s="9"/>
      <c r="R6" s="8" t="s">
        <v>9</v>
      </c>
    </row>
    <row r="7" spans="1:18" x14ac:dyDescent="0.2">
      <c r="A7" s="525"/>
      <c r="B7" s="528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1"/>
      <c r="Q7" s="11"/>
      <c r="R7" s="8" t="s">
        <v>10</v>
      </c>
    </row>
    <row r="8" spans="1:18" ht="15" x14ac:dyDescent="0.25">
      <c r="A8" s="516" t="s">
        <v>11</v>
      </c>
      <c r="B8" s="12" t="s">
        <v>12</v>
      </c>
      <c r="C8" s="13">
        <v>5.6596000000000002</v>
      </c>
      <c r="D8" s="13">
        <v>6.6596000000000002</v>
      </c>
      <c r="E8" s="13">
        <v>6.6596000000000002</v>
      </c>
      <c r="F8" s="13">
        <v>2000</v>
      </c>
      <c r="G8" s="400">
        <f>E8*F8</f>
        <v>13319.2</v>
      </c>
      <c r="H8" s="13">
        <v>500</v>
      </c>
      <c r="I8" s="13">
        <v>500</v>
      </c>
      <c r="J8" s="15">
        <v>3.3</v>
      </c>
      <c r="K8" s="16">
        <f t="shared" ref="K8:K71" si="0">I8*J8</f>
        <v>1650</v>
      </c>
      <c r="L8" s="13">
        <v>11</v>
      </c>
      <c r="M8" s="13">
        <v>11</v>
      </c>
      <c r="N8" s="13">
        <v>25</v>
      </c>
      <c r="O8" s="14">
        <f>M8*N8</f>
        <v>275</v>
      </c>
      <c r="P8" s="17"/>
      <c r="Q8" s="17"/>
      <c r="R8" s="8" t="s">
        <v>13</v>
      </c>
    </row>
    <row r="9" spans="1:18" ht="15" x14ac:dyDescent="0.25">
      <c r="A9" s="516"/>
      <c r="B9" s="12" t="s">
        <v>14</v>
      </c>
      <c r="C9" s="13">
        <v>4.5648</v>
      </c>
      <c r="D9" s="13">
        <v>5.5648</v>
      </c>
      <c r="E9" s="13">
        <v>5.5648</v>
      </c>
      <c r="F9" s="13">
        <v>2000</v>
      </c>
      <c r="G9" s="400">
        <f t="shared" ref="G9:G72" si="1">E9*F9</f>
        <v>11129.6</v>
      </c>
      <c r="H9" s="13">
        <v>650</v>
      </c>
      <c r="I9" s="13">
        <v>650</v>
      </c>
      <c r="J9" s="15">
        <v>3.3</v>
      </c>
      <c r="K9" s="16">
        <f t="shared" si="0"/>
        <v>2145</v>
      </c>
      <c r="L9" s="13">
        <v>6</v>
      </c>
      <c r="M9" s="13">
        <v>6</v>
      </c>
      <c r="N9" s="13">
        <v>25</v>
      </c>
      <c r="O9" s="14">
        <f>M9*N9</f>
        <v>150</v>
      </c>
    </row>
    <row r="10" spans="1:18" ht="15" x14ac:dyDescent="0.25">
      <c r="A10" s="516"/>
      <c r="B10" s="12" t="s">
        <v>15</v>
      </c>
      <c r="C10" s="13">
        <v>4.0487000000000002</v>
      </c>
      <c r="D10" s="13">
        <v>5.0487000000000002</v>
      </c>
      <c r="E10" s="13">
        <v>5.0487000000000002</v>
      </c>
      <c r="F10" s="13">
        <v>2000</v>
      </c>
      <c r="G10" s="400">
        <f t="shared" si="1"/>
        <v>10097.4</v>
      </c>
      <c r="H10" s="13">
        <v>620</v>
      </c>
      <c r="I10" s="13">
        <v>620</v>
      </c>
      <c r="J10" s="15">
        <v>3.3</v>
      </c>
      <c r="K10" s="16">
        <f t="shared" si="0"/>
        <v>2046</v>
      </c>
      <c r="L10" s="13">
        <v>2</v>
      </c>
      <c r="M10" s="13">
        <v>2</v>
      </c>
      <c r="N10" s="13">
        <v>25</v>
      </c>
      <c r="O10" s="14">
        <f t="shared" ref="O10:O32" si="2">M10*N10</f>
        <v>50</v>
      </c>
    </row>
    <row r="11" spans="1:18" ht="15" x14ac:dyDescent="0.25">
      <c r="A11" s="516"/>
      <c r="B11" s="12" t="s">
        <v>16</v>
      </c>
      <c r="C11" s="13">
        <v>0.51060000000000005</v>
      </c>
      <c r="D11" s="13">
        <v>0.51060000000000005</v>
      </c>
      <c r="E11" s="13">
        <v>0.51060000000000005</v>
      </c>
      <c r="F11" s="13">
        <v>2000</v>
      </c>
      <c r="G11" s="400">
        <f t="shared" si="1"/>
        <v>1021.2000000000002</v>
      </c>
      <c r="H11" s="13">
        <v>584</v>
      </c>
      <c r="I11" s="13">
        <v>584</v>
      </c>
      <c r="J11" s="15">
        <v>3.3</v>
      </c>
      <c r="K11" s="16">
        <f t="shared" si="0"/>
        <v>1927.1999999999998</v>
      </c>
      <c r="L11" s="13">
        <v>19</v>
      </c>
      <c r="M11" s="13">
        <v>19</v>
      </c>
      <c r="N11" s="13">
        <v>25</v>
      </c>
      <c r="O11" s="14">
        <f t="shared" si="2"/>
        <v>475</v>
      </c>
    </row>
    <row r="12" spans="1:18" ht="15" x14ac:dyDescent="0.25">
      <c r="A12" s="516"/>
      <c r="B12" s="12" t="s">
        <v>17</v>
      </c>
      <c r="C12" s="13">
        <v>0</v>
      </c>
      <c r="D12" s="13">
        <v>0</v>
      </c>
      <c r="E12" s="13">
        <v>0</v>
      </c>
      <c r="F12" s="13">
        <v>2000</v>
      </c>
      <c r="G12" s="400">
        <f t="shared" si="1"/>
        <v>0</v>
      </c>
      <c r="H12" s="13">
        <v>434</v>
      </c>
      <c r="I12" s="13">
        <v>434</v>
      </c>
      <c r="J12" s="15">
        <v>3.3</v>
      </c>
      <c r="K12" s="16">
        <f t="shared" si="0"/>
        <v>1432.1999999999998</v>
      </c>
      <c r="L12" s="13">
        <v>12</v>
      </c>
      <c r="M12" s="13">
        <v>12</v>
      </c>
      <c r="N12" s="13">
        <v>25</v>
      </c>
      <c r="O12" s="14">
        <f t="shared" si="2"/>
        <v>300</v>
      </c>
    </row>
    <row r="13" spans="1:18" ht="15" x14ac:dyDescent="0.25">
      <c r="A13" s="516"/>
      <c r="B13" s="12" t="s">
        <v>18</v>
      </c>
      <c r="C13" s="13">
        <v>0</v>
      </c>
      <c r="D13" s="13">
        <v>0</v>
      </c>
      <c r="E13" s="13">
        <v>0</v>
      </c>
      <c r="F13" s="13">
        <v>2000</v>
      </c>
      <c r="G13" s="400">
        <f t="shared" si="1"/>
        <v>0</v>
      </c>
      <c r="H13" s="13">
        <v>300</v>
      </c>
      <c r="I13" s="13">
        <v>300</v>
      </c>
      <c r="J13" s="15">
        <v>3.3</v>
      </c>
      <c r="K13" s="16">
        <f t="shared" si="0"/>
        <v>990</v>
      </c>
      <c r="L13" s="13">
        <v>12</v>
      </c>
      <c r="M13" s="13">
        <v>12</v>
      </c>
      <c r="N13" s="13">
        <v>25</v>
      </c>
      <c r="O13" s="14">
        <f t="shared" si="2"/>
        <v>300</v>
      </c>
    </row>
    <row r="14" spans="1:18" ht="15" x14ac:dyDescent="0.25">
      <c r="A14" s="516"/>
      <c r="B14" s="12" t="s">
        <v>19</v>
      </c>
      <c r="C14" s="13">
        <v>0</v>
      </c>
      <c r="D14" s="13">
        <v>0</v>
      </c>
      <c r="E14" s="13">
        <v>0</v>
      </c>
      <c r="F14" s="13">
        <v>2000</v>
      </c>
      <c r="G14" s="400">
        <f t="shared" si="1"/>
        <v>0</v>
      </c>
      <c r="H14" s="13">
        <v>200</v>
      </c>
      <c r="I14" s="13">
        <v>200</v>
      </c>
      <c r="J14" s="15">
        <v>3.3</v>
      </c>
      <c r="K14" s="16">
        <f t="shared" si="0"/>
        <v>660</v>
      </c>
      <c r="L14" s="13">
        <v>5</v>
      </c>
      <c r="M14" s="13">
        <v>5</v>
      </c>
      <c r="N14" s="13">
        <v>25</v>
      </c>
      <c r="O14" s="14">
        <f t="shared" si="2"/>
        <v>125</v>
      </c>
    </row>
    <row r="15" spans="1:18" ht="15" x14ac:dyDescent="0.25">
      <c r="A15" s="516"/>
      <c r="B15" s="12" t="s">
        <v>20</v>
      </c>
      <c r="C15" s="13">
        <v>0</v>
      </c>
      <c r="D15" s="13">
        <v>0</v>
      </c>
      <c r="E15" s="13">
        <v>0</v>
      </c>
      <c r="F15" s="13">
        <v>2000</v>
      </c>
      <c r="G15" s="400">
        <f t="shared" si="1"/>
        <v>0</v>
      </c>
      <c r="H15" s="13">
        <v>200</v>
      </c>
      <c r="I15" s="13">
        <v>200</v>
      </c>
      <c r="J15" s="15">
        <v>3.3</v>
      </c>
      <c r="K15" s="16">
        <f t="shared" si="0"/>
        <v>660</v>
      </c>
      <c r="L15" s="13">
        <v>9</v>
      </c>
      <c r="M15" s="13">
        <v>9</v>
      </c>
      <c r="N15" s="13">
        <v>25</v>
      </c>
      <c r="O15" s="14">
        <f t="shared" si="2"/>
        <v>225</v>
      </c>
    </row>
    <row r="16" spans="1:18" ht="15" x14ac:dyDescent="0.25">
      <c r="A16" s="516"/>
      <c r="B16" s="12" t="s">
        <v>21</v>
      </c>
      <c r="C16" s="13">
        <v>0</v>
      </c>
      <c r="D16" s="13">
        <v>0</v>
      </c>
      <c r="E16" s="13">
        <v>0</v>
      </c>
      <c r="F16" s="13">
        <v>2000</v>
      </c>
      <c r="G16" s="400">
        <f t="shared" si="1"/>
        <v>0</v>
      </c>
      <c r="H16" s="13">
        <v>0</v>
      </c>
      <c r="I16" s="13">
        <v>0</v>
      </c>
      <c r="J16" s="15">
        <v>3.3</v>
      </c>
      <c r="K16" s="16">
        <f t="shared" si="0"/>
        <v>0</v>
      </c>
      <c r="L16" s="13">
        <v>14</v>
      </c>
      <c r="M16" s="13">
        <v>14</v>
      </c>
      <c r="N16" s="13">
        <v>25</v>
      </c>
      <c r="O16" s="14">
        <f t="shared" si="2"/>
        <v>350</v>
      </c>
    </row>
    <row r="17" spans="1:17" ht="15" x14ac:dyDescent="0.25">
      <c r="A17" s="516"/>
      <c r="B17" s="12" t="s">
        <v>22</v>
      </c>
      <c r="C17" s="13">
        <v>0.16</v>
      </c>
      <c r="D17" s="13">
        <v>0.16</v>
      </c>
      <c r="E17" s="13">
        <v>0.16</v>
      </c>
      <c r="F17" s="13">
        <v>2000</v>
      </c>
      <c r="G17" s="400">
        <f t="shared" si="1"/>
        <v>320</v>
      </c>
      <c r="H17" s="13">
        <v>630</v>
      </c>
      <c r="I17" s="13">
        <v>630</v>
      </c>
      <c r="J17" s="15">
        <v>3.3</v>
      </c>
      <c r="K17" s="16">
        <f t="shared" si="0"/>
        <v>2079</v>
      </c>
      <c r="L17" s="13">
        <v>8</v>
      </c>
      <c r="M17" s="13">
        <v>8</v>
      </c>
      <c r="N17" s="13">
        <v>25</v>
      </c>
      <c r="O17" s="14">
        <f t="shared" si="2"/>
        <v>200</v>
      </c>
    </row>
    <row r="18" spans="1:17" ht="15" x14ac:dyDescent="0.25">
      <c r="A18" s="516"/>
      <c r="B18" s="18" t="s">
        <v>23</v>
      </c>
      <c r="C18" s="13">
        <v>6</v>
      </c>
      <c r="D18" s="13">
        <v>6</v>
      </c>
      <c r="E18" s="13">
        <v>6</v>
      </c>
      <c r="F18" s="13">
        <v>2000</v>
      </c>
      <c r="G18" s="400">
        <f t="shared" si="1"/>
        <v>12000</v>
      </c>
      <c r="H18" s="13">
        <v>500</v>
      </c>
      <c r="I18" s="13">
        <v>500</v>
      </c>
      <c r="J18" s="15">
        <v>3.3</v>
      </c>
      <c r="K18" s="16">
        <f t="shared" si="0"/>
        <v>1650</v>
      </c>
      <c r="L18" s="13">
        <v>14</v>
      </c>
      <c r="M18" s="13">
        <v>14</v>
      </c>
      <c r="N18" s="13">
        <v>25</v>
      </c>
      <c r="O18" s="14">
        <f t="shared" si="2"/>
        <v>350</v>
      </c>
    </row>
    <row r="19" spans="1:17" ht="15" x14ac:dyDescent="0.25">
      <c r="A19" s="516"/>
      <c r="B19" s="18" t="s">
        <v>24</v>
      </c>
      <c r="C19" s="13">
        <v>7.5</v>
      </c>
      <c r="D19" s="13">
        <v>7.5</v>
      </c>
      <c r="E19" s="13">
        <v>7.5</v>
      </c>
      <c r="F19" s="13">
        <v>2000</v>
      </c>
      <c r="G19" s="400">
        <f t="shared" si="1"/>
        <v>15000</v>
      </c>
      <c r="H19" s="13">
        <v>680</v>
      </c>
      <c r="I19" s="13">
        <v>680</v>
      </c>
      <c r="J19" s="15">
        <v>3.3</v>
      </c>
      <c r="K19" s="16">
        <f t="shared" si="0"/>
        <v>2244</v>
      </c>
      <c r="L19" s="13">
        <v>13</v>
      </c>
      <c r="M19" s="13">
        <v>13</v>
      </c>
      <c r="N19" s="13">
        <v>25</v>
      </c>
      <c r="O19" s="14">
        <f t="shared" si="2"/>
        <v>325</v>
      </c>
      <c r="Q19" s="19"/>
    </row>
    <row r="20" spans="1:17" ht="15.75" thickBot="1" x14ac:dyDescent="0.3">
      <c r="A20" s="516"/>
      <c r="B20" s="20" t="s">
        <v>25</v>
      </c>
      <c r="C20" s="20">
        <f>SUM(C8:C19)</f>
        <v>28.4437</v>
      </c>
      <c r="D20" s="20">
        <f t="shared" ref="D20:E20" si="3">SUM(D8:D19)</f>
        <v>31.4437</v>
      </c>
      <c r="E20" s="20">
        <f t="shared" si="3"/>
        <v>31.4437</v>
      </c>
      <c r="F20" s="13">
        <v>2000</v>
      </c>
      <c r="G20" s="401">
        <f t="shared" si="1"/>
        <v>62887.4</v>
      </c>
      <c r="H20" s="20">
        <f>SUM(H8:H19)</f>
        <v>5298</v>
      </c>
      <c r="I20" s="20">
        <f>SUM(I8:I19)</f>
        <v>5298</v>
      </c>
      <c r="J20" s="15">
        <v>3.3</v>
      </c>
      <c r="K20" s="22">
        <f t="shared" si="0"/>
        <v>17483.399999999998</v>
      </c>
      <c r="L20" s="20">
        <f>SUM(L8:L19)</f>
        <v>125</v>
      </c>
      <c r="M20" s="20">
        <f>SUM(M8:M19)</f>
        <v>125</v>
      </c>
      <c r="N20" s="13">
        <v>25</v>
      </c>
      <c r="O20" s="21">
        <f t="shared" si="2"/>
        <v>3125</v>
      </c>
    </row>
    <row r="21" spans="1:17" ht="15" x14ac:dyDescent="0.25">
      <c r="A21" s="514" t="s">
        <v>26</v>
      </c>
      <c r="B21" s="23" t="s">
        <v>12</v>
      </c>
      <c r="C21" s="24">
        <v>24.505953000000002</v>
      </c>
      <c r="D21" s="13">
        <v>55</v>
      </c>
      <c r="E21" s="13">
        <v>55</v>
      </c>
      <c r="F21" s="13">
        <v>2000</v>
      </c>
      <c r="G21" s="402">
        <f t="shared" si="1"/>
        <v>110000</v>
      </c>
      <c r="H21" s="24">
        <v>2314</v>
      </c>
      <c r="I21" s="24">
        <v>2314</v>
      </c>
      <c r="J21" s="15">
        <v>3.3</v>
      </c>
      <c r="K21" s="25">
        <f t="shared" si="0"/>
        <v>7636.2</v>
      </c>
      <c r="L21" s="26">
        <v>154</v>
      </c>
      <c r="M21" s="26">
        <v>155</v>
      </c>
      <c r="N21" s="13">
        <v>25</v>
      </c>
      <c r="O21" s="25">
        <f t="shared" si="2"/>
        <v>3875</v>
      </c>
    </row>
    <row r="22" spans="1:17" ht="15" x14ac:dyDescent="0.25">
      <c r="A22" s="514"/>
      <c r="B22" s="12" t="s">
        <v>14</v>
      </c>
      <c r="C22" s="13">
        <v>49.999692000000003</v>
      </c>
      <c r="D22" s="13">
        <v>51</v>
      </c>
      <c r="E22" s="13">
        <v>51</v>
      </c>
      <c r="F22" s="13">
        <v>2000</v>
      </c>
      <c r="G22" s="400">
        <f t="shared" si="1"/>
        <v>102000</v>
      </c>
      <c r="H22" s="13">
        <v>3118</v>
      </c>
      <c r="I22" s="13">
        <v>3118</v>
      </c>
      <c r="J22" s="15">
        <v>3.3</v>
      </c>
      <c r="K22" s="14">
        <f t="shared" si="0"/>
        <v>10289.4</v>
      </c>
      <c r="L22" s="27">
        <v>0</v>
      </c>
      <c r="M22" s="27">
        <v>130</v>
      </c>
      <c r="N22" s="13">
        <v>25</v>
      </c>
      <c r="O22" s="14">
        <f t="shared" si="2"/>
        <v>3250</v>
      </c>
    </row>
    <row r="23" spans="1:17" ht="15" x14ac:dyDescent="0.25">
      <c r="A23" s="514"/>
      <c r="B23" s="18" t="s">
        <v>15</v>
      </c>
      <c r="C23" s="13">
        <v>53.125570000000003</v>
      </c>
      <c r="D23" s="13">
        <v>55</v>
      </c>
      <c r="E23" s="13">
        <v>55</v>
      </c>
      <c r="F23" s="13">
        <v>2000</v>
      </c>
      <c r="G23" s="400">
        <f t="shared" si="1"/>
        <v>110000</v>
      </c>
      <c r="H23" s="13">
        <v>2861</v>
      </c>
      <c r="I23" s="13">
        <v>2861</v>
      </c>
      <c r="J23" s="15">
        <v>3.3</v>
      </c>
      <c r="K23" s="14">
        <f t="shared" si="0"/>
        <v>9441.2999999999993</v>
      </c>
      <c r="L23" s="27">
        <v>0</v>
      </c>
      <c r="M23" s="27">
        <v>130</v>
      </c>
      <c r="N23" s="13">
        <v>25</v>
      </c>
      <c r="O23" s="14">
        <f t="shared" si="2"/>
        <v>3250</v>
      </c>
    </row>
    <row r="24" spans="1:17" ht="15" x14ac:dyDescent="0.25">
      <c r="A24" s="514"/>
      <c r="B24" s="12" t="s">
        <v>16</v>
      </c>
      <c r="C24" s="13">
        <v>14.763669999999999</v>
      </c>
      <c r="D24" s="13">
        <v>15.763669999999999</v>
      </c>
      <c r="E24" s="13">
        <v>15.763669999999999</v>
      </c>
      <c r="F24" s="13">
        <v>2000</v>
      </c>
      <c r="G24" s="400">
        <f t="shared" si="1"/>
        <v>31527.34</v>
      </c>
      <c r="H24" s="13">
        <v>2500</v>
      </c>
      <c r="I24" s="13">
        <v>2500</v>
      </c>
      <c r="J24" s="15">
        <v>3.3</v>
      </c>
      <c r="K24" s="14">
        <f t="shared" si="0"/>
        <v>8250</v>
      </c>
      <c r="L24" s="27">
        <v>196</v>
      </c>
      <c r="M24" s="27">
        <v>196</v>
      </c>
      <c r="N24" s="13">
        <v>25</v>
      </c>
      <c r="O24" s="14">
        <f t="shared" si="2"/>
        <v>4900</v>
      </c>
    </row>
    <row r="25" spans="1:17" ht="15" x14ac:dyDescent="0.25">
      <c r="A25" s="514"/>
      <c r="B25" s="12" t="s">
        <v>17</v>
      </c>
      <c r="C25" s="13">
        <v>0</v>
      </c>
      <c r="D25" s="13">
        <v>0</v>
      </c>
      <c r="E25" s="13">
        <v>0</v>
      </c>
      <c r="F25" s="13">
        <v>2000</v>
      </c>
      <c r="G25" s="400">
        <f t="shared" si="1"/>
        <v>0</v>
      </c>
      <c r="H25" s="13">
        <v>1944</v>
      </c>
      <c r="I25" s="13">
        <v>1944</v>
      </c>
      <c r="J25" s="15">
        <v>3.3</v>
      </c>
      <c r="K25" s="14">
        <f t="shared" si="0"/>
        <v>6415.2</v>
      </c>
      <c r="L25" s="27">
        <v>150</v>
      </c>
      <c r="M25" s="27">
        <v>150</v>
      </c>
      <c r="N25" s="13">
        <v>25</v>
      </c>
      <c r="O25" s="14">
        <f t="shared" si="2"/>
        <v>3750</v>
      </c>
    </row>
    <row r="26" spans="1:17" ht="15" x14ac:dyDescent="0.25">
      <c r="A26" s="514"/>
      <c r="B26" s="12" t="s">
        <v>18</v>
      </c>
      <c r="C26" s="13">
        <v>0</v>
      </c>
      <c r="D26" s="13">
        <v>0</v>
      </c>
      <c r="E26" s="13">
        <v>0</v>
      </c>
      <c r="F26" s="13">
        <v>2000</v>
      </c>
      <c r="G26" s="400">
        <f t="shared" si="1"/>
        <v>0</v>
      </c>
      <c r="H26" s="13">
        <v>1100</v>
      </c>
      <c r="I26" s="13">
        <v>1100</v>
      </c>
      <c r="J26" s="15">
        <v>3.3</v>
      </c>
      <c r="K26" s="14">
        <f t="shared" si="0"/>
        <v>3630</v>
      </c>
      <c r="L26" s="27">
        <v>170</v>
      </c>
      <c r="M26" s="27">
        <v>170</v>
      </c>
      <c r="N26" s="13">
        <v>25</v>
      </c>
      <c r="O26" s="14">
        <f t="shared" si="2"/>
        <v>4250</v>
      </c>
    </row>
    <row r="27" spans="1:17" ht="15" x14ac:dyDescent="0.25">
      <c r="A27" s="514"/>
      <c r="B27" s="12" t="s">
        <v>19</v>
      </c>
      <c r="C27" s="13">
        <v>0</v>
      </c>
      <c r="D27" s="13">
        <v>0.6</v>
      </c>
      <c r="E27" s="13">
        <v>0.6</v>
      </c>
      <c r="F27" s="13">
        <v>2000</v>
      </c>
      <c r="G27" s="400">
        <f t="shared" si="1"/>
        <v>1200</v>
      </c>
      <c r="H27" s="13">
        <v>505</v>
      </c>
      <c r="I27" s="13">
        <v>505</v>
      </c>
      <c r="J27" s="15">
        <v>3.3</v>
      </c>
      <c r="K27" s="14">
        <f t="shared" si="0"/>
        <v>1666.5</v>
      </c>
      <c r="L27" s="27">
        <v>110</v>
      </c>
      <c r="M27" s="27">
        <v>110</v>
      </c>
      <c r="N27" s="13">
        <v>25</v>
      </c>
      <c r="O27" s="14">
        <f t="shared" si="2"/>
        <v>2750</v>
      </c>
    </row>
    <row r="28" spans="1:17" ht="15" x14ac:dyDescent="0.25">
      <c r="A28" s="514"/>
      <c r="B28" s="12" t="s">
        <v>20</v>
      </c>
      <c r="C28" s="13">
        <v>0</v>
      </c>
      <c r="D28" s="13">
        <v>0.3</v>
      </c>
      <c r="E28" s="13">
        <v>0.3</v>
      </c>
      <c r="F28" s="13">
        <v>2000</v>
      </c>
      <c r="G28" s="400">
        <f t="shared" si="1"/>
        <v>600</v>
      </c>
      <c r="H28" s="13">
        <v>884</v>
      </c>
      <c r="I28" s="13">
        <v>884</v>
      </c>
      <c r="J28" s="15">
        <v>3.3</v>
      </c>
      <c r="K28" s="14">
        <f t="shared" si="0"/>
        <v>2917.2</v>
      </c>
      <c r="L28" s="27">
        <v>102</v>
      </c>
      <c r="M28" s="27">
        <v>102</v>
      </c>
      <c r="N28" s="13">
        <v>25</v>
      </c>
      <c r="O28" s="14">
        <f t="shared" si="2"/>
        <v>2550</v>
      </c>
    </row>
    <row r="29" spans="1:17" ht="15" x14ac:dyDescent="0.25">
      <c r="A29" s="514"/>
      <c r="B29" s="12" t="s">
        <v>21</v>
      </c>
      <c r="C29" s="13">
        <v>0</v>
      </c>
      <c r="D29" s="13">
        <v>0</v>
      </c>
      <c r="E29" s="13">
        <v>0</v>
      </c>
      <c r="F29" s="13">
        <v>2000</v>
      </c>
      <c r="G29" s="400">
        <f t="shared" si="1"/>
        <v>0</v>
      </c>
      <c r="H29" s="13">
        <v>1070</v>
      </c>
      <c r="I29" s="13">
        <v>1070</v>
      </c>
      <c r="J29" s="15">
        <v>3.3</v>
      </c>
      <c r="K29" s="14">
        <f t="shared" si="0"/>
        <v>3531</v>
      </c>
      <c r="L29" s="27">
        <v>95</v>
      </c>
      <c r="M29" s="27">
        <v>100</v>
      </c>
      <c r="N29" s="13">
        <v>25</v>
      </c>
      <c r="O29" s="14">
        <f t="shared" si="2"/>
        <v>2500</v>
      </c>
      <c r="Q29" s="19"/>
    </row>
    <row r="30" spans="1:17" ht="15" x14ac:dyDescent="0.25">
      <c r="A30" s="514"/>
      <c r="B30" s="12" t="s">
        <v>22</v>
      </c>
      <c r="C30" s="13">
        <v>28.053889999999999</v>
      </c>
      <c r="D30" s="13">
        <v>29</v>
      </c>
      <c r="E30" s="13">
        <v>29</v>
      </c>
      <c r="F30" s="13">
        <v>2000</v>
      </c>
      <c r="G30" s="400">
        <f t="shared" si="1"/>
        <v>58000</v>
      </c>
      <c r="H30" s="13">
        <v>2800</v>
      </c>
      <c r="I30" s="13">
        <f>2800-398.9</f>
        <v>2401.1</v>
      </c>
      <c r="J30" s="15">
        <v>3.3</v>
      </c>
      <c r="K30" s="14">
        <f t="shared" si="0"/>
        <v>7923.6299999999992</v>
      </c>
      <c r="L30" s="27">
        <v>197</v>
      </c>
      <c r="M30" s="27">
        <v>145</v>
      </c>
      <c r="N30" s="13">
        <v>25</v>
      </c>
      <c r="O30" s="14">
        <f t="shared" si="2"/>
        <v>3625</v>
      </c>
    </row>
    <row r="31" spans="1:17" ht="15" x14ac:dyDescent="0.25">
      <c r="A31" s="514"/>
      <c r="B31" s="18" t="s">
        <v>23</v>
      </c>
      <c r="C31" s="13">
        <v>45</v>
      </c>
      <c r="D31" s="13">
        <v>45</v>
      </c>
      <c r="E31" s="13">
        <v>45</v>
      </c>
      <c r="F31" s="13">
        <v>2000</v>
      </c>
      <c r="G31" s="400">
        <f t="shared" si="1"/>
        <v>90000</v>
      </c>
      <c r="H31" s="13">
        <v>3100</v>
      </c>
      <c r="I31" s="13">
        <v>3100</v>
      </c>
      <c r="J31" s="15">
        <v>3.3</v>
      </c>
      <c r="K31" s="28">
        <f t="shared" si="0"/>
        <v>10230</v>
      </c>
      <c r="L31" s="27">
        <v>141</v>
      </c>
      <c r="M31" s="27">
        <v>124</v>
      </c>
      <c r="N31" s="13">
        <v>25</v>
      </c>
      <c r="O31" s="14">
        <f t="shared" si="2"/>
        <v>3100</v>
      </c>
    </row>
    <row r="32" spans="1:17" ht="15" x14ac:dyDescent="0.25">
      <c r="A32" s="514"/>
      <c r="B32" s="18" t="s">
        <v>24</v>
      </c>
      <c r="C32" s="13">
        <v>55</v>
      </c>
      <c r="D32" s="13">
        <v>55</v>
      </c>
      <c r="E32" s="13">
        <v>55</v>
      </c>
      <c r="F32" s="13">
        <v>2000</v>
      </c>
      <c r="G32" s="400">
        <f t="shared" si="1"/>
        <v>110000</v>
      </c>
      <c r="H32" s="13">
        <v>3410</v>
      </c>
      <c r="I32" s="13">
        <v>3410</v>
      </c>
      <c r="J32" s="15">
        <v>3.3</v>
      </c>
      <c r="K32" s="28">
        <f t="shared" si="0"/>
        <v>11253</v>
      </c>
      <c r="L32" s="27">
        <v>150</v>
      </c>
      <c r="M32" s="27">
        <v>150</v>
      </c>
      <c r="N32" s="13">
        <v>25</v>
      </c>
      <c r="O32" s="14">
        <f t="shared" si="2"/>
        <v>3750</v>
      </c>
    </row>
    <row r="33" spans="1:16" ht="15.75" thickBot="1" x14ac:dyDescent="0.3">
      <c r="A33" s="514"/>
      <c r="B33" s="29" t="s">
        <v>25</v>
      </c>
      <c r="C33" s="29">
        <f>SUM(C21:C32)</f>
        <v>270.44877499999996</v>
      </c>
      <c r="D33" s="29">
        <f t="shared" ref="D33:E33" si="4">SUM(D21:D32)</f>
        <v>306.66367000000002</v>
      </c>
      <c r="E33" s="29">
        <f t="shared" si="4"/>
        <v>306.66367000000002</v>
      </c>
      <c r="F33" s="13">
        <v>2000</v>
      </c>
      <c r="G33" s="401">
        <f t="shared" si="1"/>
        <v>613327.34000000008</v>
      </c>
      <c r="H33" s="29">
        <f>SUM(H21:H32)</f>
        <v>25606</v>
      </c>
      <c r="I33" s="29">
        <f>SUM(I21:I32)</f>
        <v>25207.1</v>
      </c>
      <c r="J33" s="15">
        <v>3.3</v>
      </c>
      <c r="K33" s="30">
        <f t="shared" si="0"/>
        <v>83183.429999999993</v>
      </c>
      <c r="L33" s="31">
        <f>SUM(L21:L32)</f>
        <v>1465</v>
      </c>
      <c r="M33" s="31">
        <f>SUM(M21:M32)</f>
        <v>1662</v>
      </c>
      <c r="N33" s="13">
        <v>25</v>
      </c>
      <c r="O33" s="30">
        <f>SUM(O21:O32)</f>
        <v>41550</v>
      </c>
    </row>
    <row r="34" spans="1:16" ht="15" x14ac:dyDescent="0.25">
      <c r="A34" s="520" t="s">
        <v>27</v>
      </c>
      <c r="B34" s="23" t="s">
        <v>12</v>
      </c>
      <c r="C34" s="24">
        <v>10.260932</v>
      </c>
      <c r="D34" s="13">
        <v>11</v>
      </c>
      <c r="E34" s="13">
        <v>11</v>
      </c>
      <c r="F34" s="13">
        <v>2000</v>
      </c>
      <c r="G34" s="402">
        <f t="shared" si="1"/>
        <v>22000</v>
      </c>
      <c r="H34" s="24">
        <v>0</v>
      </c>
      <c r="I34" s="24">
        <v>0</v>
      </c>
      <c r="J34" s="15">
        <v>3.3</v>
      </c>
      <c r="K34" s="25">
        <f t="shared" si="0"/>
        <v>0</v>
      </c>
      <c r="L34" s="26">
        <v>31</v>
      </c>
      <c r="M34" s="26">
        <v>31</v>
      </c>
      <c r="N34" s="13">
        <v>25</v>
      </c>
      <c r="O34" s="25">
        <f t="shared" ref="O34:O45" si="5">M34*N34</f>
        <v>775</v>
      </c>
      <c r="P34" s="32"/>
    </row>
    <row r="35" spans="1:16" ht="15" x14ac:dyDescent="0.25">
      <c r="A35" s="520"/>
      <c r="B35" s="12" t="s">
        <v>14</v>
      </c>
      <c r="C35" s="13">
        <v>74.238614999999996</v>
      </c>
      <c r="D35" s="13">
        <v>75</v>
      </c>
      <c r="E35" s="13">
        <v>75</v>
      </c>
      <c r="F35" s="13">
        <v>2000</v>
      </c>
      <c r="G35" s="400">
        <f t="shared" si="1"/>
        <v>150000</v>
      </c>
      <c r="H35" s="13">
        <v>800</v>
      </c>
      <c r="I35" s="13">
        <v>800</v>
      </c>
      <c r="J35" s="15">
        <v>3.3</v>
      </c>
      <c r="K35" s="14">
        <f t="shared" si="0"/>
        <v>2640</v>
      </c>
      <c r="L35" s="27">
        <v>38</v>
      </c>
      <c r="M35" s="27">
        <v>38</v>
      </c>
      <c r="N35" s="13">
        <v>25</v>
      </c>
      <c r="O35" s="14">
        <f t="shared" si="5"/>
        <v>950</v>
      </c>
    </row>
    <row r="36" spans="1:16" ht="15" x14ac:dyDescent="0.25">
      <c r="A36" s="520"/>
      <c r="B36" s="12" t="s">
        <v>15</v>
      </c>
      <c r="C36" s="13">
        <v>50.982056999999998</v>
      </c>
      <c r="D36" s="13">
        <v>55</v>
      </c>
      <c r="E36" s="13">
        <v>55</v>
      </c>
      <c r="F36" s="13">
        <v>2000</v>
      </c>
      <c r="G36" s="400">
        <f t="shared" si="1"/>
        <v>110000</v>
      </c>
      <c r="H36" s="13">
        <v>400</v>
      </c>
      <c r="I36" s="13">
        <v>400</v>
      </c>
      <c r="J36" s="15">
        <v>3.3</v>
      </c>
      <c r="K36" s="14">
        <f t="shared" si="0"/>
        <v>1320</v>
      </c>
      <c r="L36" s="27">
        <v>43</v>
      </c>
      <c r="M36" s="27">
        <v>43</v>
      </c>
      <c r="N36" s="13">
        <v>25</v>
      </c>
      <c r="O36" s="14">
        <f t="shared" si="5"/>
        <v>1075</v>
      </c>
    </row>
    <row r="37" spans="1:16" ht="15" x14ac:dyDescent="0.25">
      <c r="A37" s="520"/>
      <c r="B37" s="12" t="s">
        <v>16</v>
      </c>
      <c r="C37" s="13">
        <v>41.1325</v>
      </c>
      <c r="D37" s="13">
        <v>50</v>
      </c>
      <c r="E37" s="13">
        <v>50</v>
      </c>
      <c r="F37" s="13">
        <v>2000</v>
      </c>
      <c r="G37" s="400">
        <f t="shared" si="1"/>
        <v>100000</v>
      </c>
      <c r="H37" s="13">
        <v>400</v>
      </c>
      <c r="I37" s="13">
        <v>400</v>
      </c>
      <c r="J37" s="15">
        <v>3.3</v>
      </c>
      <c r="K37" s="14">
        <f t="shared" si="0"/>
        <v>1320</v>
      </c>
      <c r="L37" s="27">
        <v>29</v>
      </c>
      <c r="M37" s="27">
        <v>29</v>
      </c>
      <c r="N37" s="13">
        <v>25</v>
      </c>
      <c r="O37" s="14">
        <f t="shared" si="5"/>
        <v>725</v>
      </c>
    </row>
    <row r="38" spans="1:16" ht="15" x14ac:dyDescent="0.25">
      <c r="A38" s="520"/>
      <c r="B38" s="12" t="s">
        <v>17</v>
      </c>
      <c r="C38" s="13">
        <v>4.9478999999999997</v>
      </c>
      <c r="D38" s="13">
        <v>5.07</v>
      </c>
      <c r="E38" s="13">
        <v>5.07</v>
      </c>
      <c r="F38" s="13">
        <v>2000</v>
      </c>
      <c r="G38" s="400">
        <f t="shared" si="1"/>
        <v>10140</v>
      </c>
      <c r="H38" s="13">
        <v>200</v>
      </c>
      <c r="I38" s="13">
        <v>200</v>
      </c>
      <c r="J38" s="15">
        <v>3.3</v>
      </c>
      <c r="K38" s="14">
        <f t="shared" si="0"/>
        <v>660</v>
      </c>
      <c r="L38" s="27">
        <v>39</v>
      </c>
      <c r="M38" s="27">
        <v>39</v>
      </c>
      <c r="N38" s="13">
        <v>25</v>
      </c>
      <c r="O38" s="14">
        <f t="shared" si="5"/>
        <v>975</v>
      </c>
    </row>
    <row r="39" spans="1:16" ht="15" x14ac:dyDescent="0.25">
      <c r="A39" s="520"/>
      <c r="B39" s="12" t="s">
        <v>18</v>
      </c>
      <c r="C39" s="13">
        <v>0</v>
      </c>
      <c r="D39" s="13">
        <v>0</v>
      </c>
      <c r="E39" s="13">
        <v>0</v>
      </c>
      <c r="F39" s="13">
        <v>2000</v>
      </c>
      <c r="G39" s="400">
        <f t="shared" si="1"/>
        <v>0</v>
      </c>
      <c r="H39" s="13">
        <v>200</v>
      </c>
      <c r="I39" s="13">
        <v>200</v>
      </c>
      <c r="J39" s="15">
        <v>3.3</v>
      </c>
      <c r="K39" s="14">
        <f t="shared" si="0"/>
        <v>660</v>
      </c>
      <c r="L39" s="27">
        <v>34</v>
      </c>
      <c r="M39" s="27">
        <v>34</v>
      </c>
      <c r="N39" s="13">
        <v>25</v>
      </c>
      <c r="O39" s="14">
        <f t="shared" si="5"/>
        <v>850</v>
      </c>
    </row>
    <row r="40" spans="1:16" ht="15" x14ac:dyDescent="0.25">
      <c r="A40" s="520"/>
      <c r="B40" s="12" t="s">
        <v>19</v>
      </c>
      <c r="C40" s="13">
        <v>0</v>
      </c>
      <c r="D40" s="13">
        <v>0</v>
      </c>
      <c r="E40" s="13">
        <v>0</v>
      </c>
      <c r="F40" s="13">
        <v>2000</v>
      </c>
      <c r="G40" s="400">
        <f t="shared" si="1"/>
        <v>0</v>
      </c>
      <c r="H40" s="13">
        <v>200</v>
      </c>
      <c r="I40" s="13">
        <v>200</v>
      </c>
      <c r="J40" s="15">
        <v>3.3</v>
      </c>
      <c r="K40" s="14">
        <f t="shared" si="0"/>
        <v>660</v>
      </c>
      <c r="L40" s="27">
        <v>43</v>
      </c>
      <c r="M40" s="27">
        <v>43</v>
      </c>
      <c r="N40" s="13">
        <v>25</v>
      </c>
      <c r="O40" s="14">
        <f t="shared" si="5"/>
        <v>1075</v>
      </c>
    </row>
    <row r="41" spans="1:16" ht="15" x14ac:dyDescent="0.25">
      <c r="A41" s="520"/>
      <c r="B41" s="12" t="s">
        <v>20</v>
      </c>
      <c r="C41" s="13">
        <v>0</v>
      </c>
      <c r="D41" s="13">
        <v>0</v>
      </c>
      <c r="E41" s="13">
        <v>0</v>
      </c>
      <c r="F41" s="13">
        <v>2000</v>
      </c>
      <c r="G41" s="400">
        <f t="shared" si="1"/>
        <v>0</v>
      </c>
      <c r="H41" s="13">
        <v>400</v>
      </c>
      <c r="I41" s="13">
        <v>400</v>
      </c>
      <c r="J41" s="15">
        <v>3.3</v>
      </c>
      <c r="K41" s="14">
        <f t="shared" si="0"/>
        <v>1320</v>
      </c>
      <c r="L41" s="27">
        <v>12</v>
      </c>
      <c r="M41" s="27">
        <v>12</v>
      </c>
      <c r="N41" s="13">
        <v>25</v>
      </c>
      <c r="O41" s="14">
        <f t="shared" si="5"/>
        <v>300</v>
      </c>
    </row>
    <row r="42" spans="1:16" ht="15" x14ac:dyDescent="0.25">
      <c r="A42" s="520"/>
      <c r="B42" s="12" t="s">
        <v>21</v>
      </c>
      <c r="C42" s="13">
        <v>0</v>
      </c>
      <c r="D42" s="13">
        <v>0</v>
      </c>
      <c r="E42" s="13">
        <v>0</v>
      </c>
      <c r="F42" s="13">
        <v>2000</v>
      </c>
      <c r="G42" s="400">
        <f t="shared" si="1"/>
        <v>0</v>
      </c>
      <c r="H42" s="13">
        <v>400</v>
      </c>
      <c r="I42" s="13">
        <v>400</v>
      </c>
      <c r="J42" s="15">
        <v>3.3</v>
      </c>
      <c r="K42" s="14">
        <f t="shared" si="0"/>
        <v>1320</v>
      </c>
      <c r="L42" s="27">
        <v>12</v>
      </c>
      <c r="M42" s="27">
        <v>12</v>
      </c>
      <c r="N42" s="13">
        <v>25</v>
      </c>
      <c r="O42" s="14">
        <f t="shared" si="5"/>
        <v>300</v>
      </c>
    </row>
    <row r="43" spans="1:16" ht="15" x14ac:dyDescent="0.25">
      <c r="A43" s="520"/>
      <c r="B43" s="12" t="s">
        <v>22</v>
      </c>
      <c r="C43" s="13">
        <v>0</v>
      </c>
      <c r="D43" s="13">
        <v>0</v>
      </c>
      <c r="E43" s="13">
        <v>0</v>
      </c>
      <c r="F43" s="13">
        <v>2000</v>
      </c>
      <c r="G43" s="400">
        <f t="shared" si="1"/>
        <v>0</v>
      </c>
      <c r="H43" s="13">
        <v>1290</v>
      </c>
      <c r="I43" s="13">
        <v>1290</v>
      </c>
      <c r="J43" s="15">
        <v>3.3</v>
      </c>
      <c r="K43" s="14">
        <f t="shared" si="0"/>
        <v>4257</v>
      </c>
      <c r="L43" s="27">
        <v>40</v>
      </c>
      <c r="M43" s="27">
        <v>40</v>
      </c>
      <c r="N43" s="13">
        <v>25</v>
      </c>
      <c r="O43" s="14">
        <f t="shared" si="5"/>
        <v>1000</v>
      </c>
    </row>
    <row r="44" spans="1:16" ht="15" x14ac:dyDescent="0.25">
      <c r="A44" s="520"/>
      <c r="B44" s="18" t="s">
        <v>23</v>
      </c>
      <c r="C44" s="13">
        <v>9</v>
      </c>
      <c r="D44" s="13">
        <v>9</v>
      </c>
      <c r="E44" s="13">
        <v>9</v>
      </c>
      <c r="F44" s="13">
        <v>2000</v>
      </c>
      <c r="G44" s="400">
        <f t="shared" si="1"/>
        <v>18000</v>
      </c>
      <c r="H44" s="13">
        <v>968</v>
      </c>
      <c r="I44" s="13">
        <v>968</v>
      </c>
      <c r="J44" s="15">
        <v>3.3</v>
      </c>
      <c r="K44" s="28">
        <f t="shared" si="0"/>
        <v>3194.3999999999996</v>
      </c>
      <c r="L44" s="27">
        <v>30</v>
      </c>
      <c r="M44" s="27">
        <v>30</v>
      </c>
      <c r="N44" s="13">
        <v>25</v>
      </c>
      <c r="O44" s="14">
        <f t="shared" si="5"/>
        <v>750</v>
      </c>
    </row>
    <row r="45" spans="1:16" ht="15" x14ac:dyDescent="0.25">
      <c r="A45" s="520"/>
      <c r="B45" s="18" t="s">
        <v>24</v>
      </c>
      <c r="C45" s="13">
        <v>100</v>
      </c>
      <c r="D45" s="13">
        <v>100</v>
      </c>
      <c r="E45" s="13">
        <v>100</v>
      </c>
      <c r="F45" s="13">
        <v>2000</v>
      </c>
      <c r="G45" s="400">
        <f t="shared" si="1"/>
        <v>200000</v>
      </c>
      <c r="H45" s="13">
        <v>2210</v>
      </c>
      <c r="I45" s="13">
        <v>2210</v>
      </c>
      <c r="J45" s="15">
        <v>3.3</v>
      </c>
      <c r="K45" s="28">
        <f t="shared" si="0"/>
        <v>7293</v>
      </c>
      <c r="L45" s="27">
        <v>60</v>
      </c>
      <c r="M45" s="27">
        <v>60</v>
      </c>
      <c r="N45" s="13">
        <v>25</v>
      </c>
      <c r="O45" s="14">
        <f t="shared" si="5"/>
        <v>1500</v>
      </c>
    </row>
    <row r="46" spans="1:16" ht="15.75" thickBot="1" x14ac:dyDescent="0.3">
      <c r="A46" s="520"/>
      <c r="B46" s="20" t="s">
        <v>25</v>
      </c>
      <c r="C46" s="20">
        <f>SUM(C34:C45)</f>
        <v>290.562004</v>
      </c>
      <c r="D46" s="20">
        <f t="shared" ref="D46:E46" si="6">SUM(D34:D45)</f>
        <v>305.07</v>
      </c>
      <c r="E46" s="20">
        <f t="shared" si="6"/>
        <v>305.07</v>
      </c>
      <c r="F46" s="13">
        <v>2000</v>
      </c>
      <c r="G46" s="401">
        <f t="shared" si="1"/>
        <v>610140</v>
      </c>
      <c r="H46" s="20">
        <f>SUM(H34:H45)</f>
        <v>7468</v>
      </c>
      <c r="I46" s="20">
        <f>SUM(I34:I45)</f>
        <v>7468</v>
      </c>
      <c r="J46" s="15">
        <v>3.3</v>
      </c>
      <c r="K46" s="21">
        <f t="shared" si="0"/>
        <v>24644.399999999998</v>
      </c>
      <c r="L46" s="33">
        <f>SUM(L34:L45)</f>
        <v>411</v>
      </c>
      <c r="M46" s="33">
        <f>SUM(M34:M45)</f>
        <v>411</v>
      </c>
      <c r="N46" s="13">
        <v>25</v>
      </c>
      <c r="O46" s="21">
        <f>SUM(O34:O45)</f>
        <v>10275</v>
      </c>
    </row>
    <row r="47" spans="1:16" ht="15" x14ac:dyDescent="0.25">
      <c r="A47" s="516" t="s">
        <v>28</v>
      </c>
      <c r="B47" s="23" t="s">
        <v>12</v>
      </c>
      <c r="C47" s="24">
        <v>8.2291000000000007</v>
      </c>
      <c r="D47" s="13">
        <v>18</v>
      </c>
      <c r="E47" s="13">
        <v>18</v>
      </c>
      <c r="F47" s="13">
        <v>2000</v>
      </c>
      <c r="G47" s="402">
        <f t="shared" si="1"/>
        <v>36000</v>
      </c>
      <c r="H47" s="24">
        <v>2557.1999999999998</v>
      </c>
      <c r="I47" s="24">
        <f>2557.2-1000</f>
        <v>1557.1999999999998</v>
      </c>
      <c r="J47" s="15">
        <v>3.3</v>
      </c>
      <c r="K47" s="25">
        <f t="shared" si="0"/>
        <v>5138.7599999999993</v>
      </c>
      <c r="L47" s="24">
        <v>0</v>
      </c>
      <c r="M47" s="24">
        <v>10</v>
      </c>
      <c r="N47" s="13">
        <v>25</v>
      </c>
      <c r="O47" s="25">
        <f t="shared" ref="O47:O123" si="7">M47*N47</f>
        <v>250</v>
      </c>
    </row>
    <row r="48" spans="1:16" ht="15" x14ac:dyDescent="0.25">
      <c r="A48" s="516"/>
      <c r="B48" s="12" t="s">
        <v>14</v>
      </c>
      <c r="C48" s="13">
        <v>6.9390000000000001</v>
      </c>
      <c r="D48" s="13">
        <v>15</v>
      </c>
      <c r="E48" s="13">
        <v>15</v>
      </c>
      <c r="F48" s="13">
        <v>2000</v>
      </c>
      <c r="G48" s="400">
        <f t="shared" si="1"/>
        <v>30000</v>
      </c>
      <c r="H48" s="13">
        <v>1926.7</v>
      </c>
      <c r="I48" s="13">
        <f>1926.7-1000</f>
        <v>926.7</v>
      </c>
      <c r="J48" s="15">
        <v>3.3</v>
      </c>
      <c r="K48" s="14">
        <f t="shared" si="0"/>
        <v>3058.11</v>
      </c>
      <c r="L48" s="13">
        <v>0</v>
      </c>
      <c r="M48" s="24">
        <v>10</v>
      </c>
      <c r="N48" s="13">
        <v>25</v>
      </c>
      <c r="O48" s="14">
        <f t="shared" si="7"/>
        <v>250</v>
      </c>
    </row>
    <row r="49" spans="1:15" ht="15" x14ac:dyDescent="0.25">
      <c r="A49" s="516"/>
      <c r="B49" s="12" t="s">
        <v>15</v>
      </c>
      <c r="C49" s="13">
        <v>6.2159000000000004</v>
      </c>
      <c r="D49" s="13">
        <v>14</v>
      </c>
      <c r="E49" s="13">
        <v>14</v>
      </c>
      <c r="F49" s="13">
        <v>2000</v>
      </c>
      <c r="G49" s="400">
        <f t="shared" si="1"/>
        <v>28000</v>
      </c>
      <c r="H49" s="13">
        <v>646</v>
      </c>
      <c r="I49" s="13">
        <v>646</v>
      </c>
      <c r="J49" s="15">
        <v>3.3</v>
      </c>
      <c r="K49" s="14">
        <f t="shared" si="0"/>
        <v>2131.7999999999997</v>
      </c>
      <c r="L49" s="13">
        <v>0</v>
      </c>
      <c r="M49" s="24">
        <v>10</v>
      </c>
      <c r="N49" s="13">
        <v>25</v>
      </c>
      <c r="O49" s="14">
        <f t="shared" si="7"/>
        <v>250</v>
      </c>
    </row>
    <row r="50" spans="1:15" ht="15" x14ac:dyDescent="0.25">
      <c r="A50" s="516"/>
      <c r="B50" s="12" t="s">
        <v>16</v>
      </c>
      <c r="C50" s="13">
        <v>2.1753999999999998</v>
      </c>
      <c r="D50" s="13">
        <v>5</v>
      </c>
      <c r="E50" s="13">
        <v>5</v>
      </c>
      <c r="F50" s="13">
        <v>2000</v>
      </c>
      <c r="G50" s="400">
        <f t="shared" si="1"/>
        <v>10000</v>
      </c>
      <c r="H50" s="13">
        <v>469</v>
      </c>
      <c r="I50" s="13">
        <v>469</v>
      </c>
      <c r="J50" s="15">
        <v>3.3</v>
      </c>
      <c r="K50" s="14">
        <f t="shared" si="0"/>
        <v>1547.6999999999998</v>
      </c>
      <c r="L50" s="13">
        <v>0</v>
      </c>
      <c r="M50" s="24">
        <v>10</v>
      </c>
      <c r="N50" s="13">
        <v>25</v>
      </c>
      <c r="O50" s="14">
        <f t="shared" si="7"/>
        <v>250</v>
      </c>
    </row>
    <row r="51" spans="1:15" ht="15" x14ac:dyDescent="0.25">
      <c r="A51" s="516"/>
      <c r="B51" s="12" t="s">
        <v>17</v>
      </c>
      <c r="C51" s="13">
        <v>0</v>
      </c>
      <c r="D51" s="13">
        <v>0</v>
      </c>
      <c r="E51" s="13">
        <v>0</v>
      </c>
      <c r="F51" s="13">
        <v>2000</v>
      </c>
      <c r="G51" s="400">
        <f t="shared" si="1"/>
        <v>0</v>
      </c>
      <c r="H51" s="13">
        <v>694</v>
      </c>
      <c r="I51" s="13">
        <v>694</v>
      </c>
      <c r="J51" s="15">
        <v>3.3</v>
      </c>
      <c r="K51" s="14">
        <f t="shared" si="0"/>
        <v>2290.1999999999998</v>
      </c>
      <c r="L51" s="13">
        <v>0</v>
      </c>
      <c r="M51" s="24">
        <v>10</v>
      </c>
      <c r="N51" s="13">
        <v>25</v>
      </c>
      <c r="O51" s="14">
        <f t="shared" si="7"/>
        <v>250</v>
      </c>
    </row>
    <row r="52" spans="1:15" ht="15" x14ac:dyDescent="0.25">
      <c r="A52" s="516"/>
      <c r="B52" s="12" t="s">
        <v>18</v>
      </c>
      <c r="C52" s="13">
        <v>0</v>
      </c>
      <c r="D52" s="13">
        <v>0</v>
      </c>
      <c r="E52" s="13">
        <v>0</v>
      </c>
      <c r="F52" s="13">
        <v>2000</v>
      </c>
      <c r="G52" s="400">
        <f t="shared" si="1"/>
        <v>0</v>
      </c>
      <c r="H52" s="13">
        <v>293</v>
      </c>
      <c r="I52" s="13">
        <v>293</v>
      </c>
      <c r="J52" s="15">
        <v>3.3</v>
      </c>
      <c r="K52" s="14">
        <f t="shared" si="0"/>
        <v>966.9</v>
      </c>
      <c r="L52" s="13">
        <v>10</v>
      </c>
      <c r="M52" s="24">
        <v>10</v>
      </c>
      <c r="N52" s="13">
        <v>25</v>
      </c>
      <c r="O52" s="14">
        <f t="shared" si="7"/>
        <v>250</v>
      </c>
    </row>
    <row r="53" spans="1:15" ht="15" x14ac:dyDescent="0.25">
      <c r="A53" s="516"/>
      <c r="B53" s="12" t="s">
        <v>19</v>
      </c>
      <c r="C53" s="13">
        <v>0</v>
      </c>
      <c r="D53" s="13">
        <v>0</v>
      </c>
      <c r="E53" s="13">
        <v>0</v>
      </c>
      <c r="F53" s="13">
        <v>2000</v>
      </c>
      <c r="G53" s="400">
        <f t="shared" si="1"/>
        <v>0</v>
      </c>
      <c r="H53" s="13">
        <v>416</v>
      </c>
      <c r="I53" s="13">
        <v>416</v>
      </c>
      <c r="J53" s="15">
        <v>3.3</v>
      </c>
      <c r="K53" s="14">
        <f t="shared" si="0"/>
        <v>1372.8</v>
      </c>
      <c r="L53" s="13">
        <v>4</v>
      </c>
      <c r="M53" s="24">
        <v>10</v>
      </c>
      <c r="N53" s="13">
        <v>25</v>
      </c>
      <c r="O53" s="14">
        <f t="shared" si="7"/>
        <v>250</v>
      </c>
    </row>
    <row r="54" spans="1:15" ht="15" x14ac:dyDescent="0.25">
      <c r="A54" s="516"/>
      <c r="B54" s="12" t="s">
        <v>20</v>
      </c>
      <c r="C54" s="13">
        <v>0</v>
      </c>
      <c r="D54" s="13">
        <v>0</v>
      </c>
      <c r="E54" s="13">
        <v>0</v>
      </c>
      <c r="F54" s="13">
        <v>2000</v>
      </c>
      <c r="G54" s="400">
        <f t="shared" si="1"/>
        <v>0</v>
      </c>
      <c r="H54" s="13">
        <v>109</v>
      </c>
      <c r="I54" s="13">
        <v>109</v>
      </c>
      <c r="J54" s="15">
        <v>3.3</v>
      </c>
      <c r="K54" s="14">
        <f t="shared" si="0"/>
        <v>359.7</v>
      </c>
      <c r="L54" s="13">
        <v>3</v>
      </c>
      <c r="M54" s="24">
        <v>10</v>
      </c>
      <c r="N54" s="13">
        <v>25</v>
      </c>
      <c r="O54" s="14">
        <f t="shared" si="7"/>
        <v>250</v>
      </c>
    </row>
    <row r="55" spans="1:15" ht="15" x14ac:dyDescent="0.25">
      <c r="A55" s="516"/>
      <c r="B55" s="12" t="s">
        <v>21</v>
      </c>
      <c r="C55" s="13">
        <v>0</v>
      </c>
      <c r="D55" s="13">
        <v>0</v>
      </c>
      <c r="E55" s="13">
        <v>0</v>
      </c>
      <c r="F55" s="13">
        <v>2000</v>
      </c>
      <c r="G55" s="400">
        <f t="shared" si="1"/>
        <v>0</v>
      </c>
      <c r="H55" s="13">
        <v>198</v>
      </c>
      <c r="I55" s="13">
        <v>198</v>
      </c>
      <c r="J55" s="15">
        <v>3.3</v>
      </c>
      <c r="K55" s="14">
        <f>I55*J55</f>
        <v>653.4</v>
      </c>
      <c r="L55" s="13">
        <v>17</v>
      </c>
      <c r="M55" s="24">
        <v>10</v>
      </c>
      <c r="N55" s="13">
        <v>25</v>
      </c>
      <c r="O55" s="14">
        <f t="shared" si="7"/>
        <v>250</v>
      </c>
    </row>
    <row r="56" spans="1:15" ht="15" x14ac:dyDescent="0.25">
      <c r="A56" s="516"/>
      <c r="B56" s="12" t="s">
        <v>22</v>
      </c>
      <c r="C56" s="13">
        <v>3.036</v>
      </c>
      <c r="D56" s="13">
        <v>5</v>
      </c>
      <c r="E56" s="13">
        <v>5</v>
      </c>
      <c r="F56" s="13">
        <v>2000</v>
      </c>
      <c r="G56" s="400">
        <f t="shared" si="1"/>
        <v>10000</v>
      </c>
      <c r="H56" s="13">
        <v>1070</v>
      </c>
      <c r="I56" s="13">
        <v>1070</v>
      </c>
      <c r="J56" s="15">
        <v>3.3</v>
      </c>
      <c r="K56" s="14">
        <f t="shared" si="0"/>
        <v>3531</v>
      </c>
      <c r="L56" s="13">
        <v>17</v>
      </c>
      <c r="M56" s="24">
        <v>10</v>
      </c>
      <c r="N56" s="13">
        <v>25</v>
      </c>
      <c r="O56" s="14">
        <f t="shared" si="7"/>
        <v>250</v>
      </c>
    </row>
    <row r="57" spans="1:15" ht="15" x14ac:dyDescent="0.25">
      <c r="A57" s="516"/>
      <c r="B57" s="18" t="s">
        <v>23</v>
      </c>
      <c r="C57" s="13">
        <v>11.882</v>
      </c>
      <c r="D57" s="13">
        <v>12</v>
      </c>
      <c r="E57" s="13">
        <v>12</v>
      </c>
      <c r="F57" s="13">
        <v>2000</v>
      </c>
      <c r="G57" s="400">
        <f t="shared" si="1"/>
        <v>24000</v>
      </c>
      <c r="H57" s="13">
        <v>1352</v>
      </c>
      <c r="I57" s="13">
        <v>1352</v>
      </c>
      <c r="J57" s="15">
        <v>3.3</v>
      </c>
      <c r="K57" s="28">
        <f t="shared" si="0"/>
        <v>4461.5999999999995</v>
      </c>
      <c r="L57" s="13">
        <v>19</v>
      </c>
      <c r="M57" s="24">
        <v>10</v>
      </c>
      <c r="N57" s="13">
        <v>25</v>
      </c>
      <c r="O57" s="14">
        <f t="shared" si="7"/>
        <v>250</v>
      </c>
    </row>
    <row r="58" spans="1:15" ht="15" x14ac:dyDescent="0.25">
      <c r="A58" s="516"/>
      <c r="B58" s="18" t="s">
        <v>24</v>
      </c>
      <c r="C58" s="13">
        <v>15.315</v>
      </c>
      <c r="D58" s="13">
        <v>15</v>
      </c>
      <c r="E58" s="13">
        <v>15</v>
      </c>
      <c r="F58" s="13">
        <v>2000</v>
      </c>
      <c r="G58" s="400">
        <f t="shared" si="1"/>
        <v>30000</v>
      </c>
      <c r="H58" s="13">
        <v>3310</v>
      </c>
      <c r="I58" s="13">
        <f>3310-2000</f>
        <v>1310</v>
      </c>
      <c r="J58" s="15">
        <v>3.3</v>
      </c>
      <c r="K58" s="28">
        <f t="shared" si="0"/>
        <v>4323</v>
      </c>
      <c r="L58" s="13">
        <v>20</v>
      </c>
      <c r="M58" s="24">
        <v>10</v>
      </c>
      <c r="N58" s="13">
        <v>25</v>
      </c>
      <c r="O58" s="14">
        <f t="shared" si="7"/>
        <v>250</v>
      </c>
    </row>
    <row r="59" spans="1:15" ht="15.75" thickBot="1" x14ac:dyDescent="0.3">
      <c r="A59" s="516"/>
      <c r="B59" s="20" t="s">
        <v>25</v>
      </c>
      <c r="C59" s="20">
        <f>SUM(C47:C58)</f>
        <v>53.792400000000001</v>
      </c>
      <c r="D59" s="20">
        <f t="shared" ref="D59:E59" si="8">SUM(D47:D58)</f>
        <v>84</v>
      </c>
      <c r="E59" s="20">
        <f t="shared" si="8"/>
        <v>84</v>
      </c>
      <c r="F59" s="13">
        <v>2000</v>
      </c>
      <c r="G59" s="403">
        <f t="shared" si="1"/>
        <v>168000</v>
      </c>
      <c r="H59" s="20">
        <f>SUM(H47:H58)</f>
        <v>13040.9</v>
      </c>
      <c r="I59" s="20">
        <f>SUM(I47:I58)</f>
        <v>9040.9</v>
      </c>
      <c r="J59" s="15">
        <v>3.3</v>
      </c>
      <c r="K59" s="21">
        <f t="shared" si="0"/>
        <v>29834.969999999998</v>
      </c>
      <c r="L59" s="20">
        <f>SUM(L47:L58)</f>
        <v>90</v>
      </c>
      <c r="M59" s="20">
        <f>SUM(M47:M58)</f>
        <v>120</v>
      </c>
      <c r="N59" s="13">
        <v>25</v>
      </c>
      <c r="O59" s="21">
        <f t="shared" si="7"/>
        <v>3000</v>
      </c>
    </row>
    <row r="60" spans="1:15" ht="15" x14ac:dyDescent="0.25">
      <c r="A60" s="516" t="s">
        <v>29</v>
      </c>
      <c r="B60" s="23" t="s">
        <v>12</v>
      </c>
      <c r="C60" s="24">
        <v>8.5418000000000003</v>
      </c>
      <c r="D60" s="13">
        <v>12</v>
      </c>
      <c r="E60" s="13">
        <v>12</v>
      </c>
      <c r="F60" s="13">
        <v>2000</v>
      </c>
      <c r="G60" s="402">
        <f t="shared" si="1"/>
        <v>24000</v>
      </c>
      <c r="H60" s="24">
        <v>620</v>
      </c>
      <c r="I60" s="24">
        <v>620</v>
      </c>
      <c r="J60" s="15">
        <v>3.3</v>
      </c>
      <c r="K60" s="25">
        <f t="shared" si="0"/>
        <v>2046</v>
      </c>
      <c r="L60" s="24">
        <v>19</v>
      </c>
      <c r="M60" s="24">
        <v>19</v>
      </c>
      <c r="N60" s="13">
        <v>25</v>
      </c>
      <c r="O60" s="25">
        <f t="shared" si="7"/>
        <v>475</v>
      </c>
    </row>
    <row r="61" spans="1:15" ht="15" x14ac:dyDescent="0.25">
      <c r="A61" s="516"/>
      <c r="B61" s="12" t="s">
        <v>14</v>
      </c>
      <c r="C61" s="13">
        <v>6.8888999999999996</v>
      </c>
      <c r="D61" s="13">
        <v>8</v>
      </c>
      <c r="E61" s="13">
        <v>8</v>
      </c>
      <c r="F61" s="13">
        <v>2000</v>
      </c>
      <c r="G61" s="400">
        <f t="shared" si="1"/>
        <v>16000</v>
      </c>
      <c r="H61" s="13">
        <v>1090</v>
      </c>
      <c r="I61" s="13">
        <v>1090</v>
      </c>
      <c r="J61" s="15">
        <v>3.3</v>
      </c>
      <c r="K61" s="14">
        <f t="shared" si="0"/>
        <v>3597</v>
      </c>
      <c r="L61" s="13">
        <v>11</v>
      </c>
      <c r="M61" s="13">
        <v>11</v>
      </c>
      <c r="N61" s="13">
        <v>25</v>
      </c>
      <c r="O61" s="14">
        <f t="shared" si="7"/>
        <v>275</v>
      </c>
    </row>
    <row r="62" spans="1:15" ht="15" x14ac:dyDescent="0.25">
      <c r="A62" s="516"/>
      <c r="B62" s="12" t="s">
        <v>15</v>
      </c>
      <c r="C62" s="13">
        <v>6.1113</v>
      </c>
      <c r="D62" s="13">
        <v>8.1999999999999993</v>
      </c>
      <c r="E62" s="13">
        <v>8.1999999999999993</v>
      </c>
      <c r="F62" s="13">
        <v>2000</v>
      </c>
      <c r="G62" s="400">
        <f t="shared" si="1"/>
        <v>16400</v>
      </c>
      <c r="H62" s="13">
        <v>770</v>
      </c>
      <c r="I62" s="13">
        <v>770</v>
      </c>
      <c r="J62" s="15">
        <v>3.3</v>
      </c>
      <c r="K62" s="14">
        <f t="shared" si="0"/>
        <v>2541</v>
      </c>
      <c r="L62" s="13">
        <v>19</v>
      </c>
      <c r="M62" s="13">
        <v>19</v>
      </c>
      <c r="N62" s="13">
        <v>25</v>
      </c>
      <c r="O62" s="14">
        <f t="shared" si="7"/>
        <v>475</v>
      </c>
    </row>
    <row r="63" spans="1:15" ht="15" x14ac:dyDescent="0.25">
      <c r="A63" s="516"/>
      <c r="B63" s="12" t="s">
        <v>16</v>
      </c>
      <c r="C63" s="13">
        <v>0.77070000000000005</v>
      </c>
      <c r="D63" s="13">
        <v>0.85</v>
      </c>
      <c r="E63" s="13">
        <v>0.85</v>
      </c>
      <c r="F63" s="13">
        <v>2000</v>
      </c>
      <c r="G63" s="400">
        <f t="shared" si="1"/>
        <v>1700</v>
      </c>
      <c r="H63" s="13">
        <v>516</v>
      </c>
      <c r="I63" s="13">
        <v>516</v>
      </c>
      <c r="J63" s="15">
        <v>3.3</v>
      </c>
      <c r="K63" s="14">
        <f t="shared" si="0"/>
        <v>1702.8</v>
      </c>
      <c r="L63" s="13">
        <v>13</v>
      </c>
      <c r="M63" s="13">
        <v>13</v>
      </c>
      <c r="N63" s="13">
        <v>25</v>
      </c>
      <c r="O63" s="14">
        <f t="shared" si="7"/>
        <v>325</v>
      </c>
    </row>
    <row r="64" spans="1:15" ht="15" x14ac:dyDescent="0.25">
      <c r="A64" s="516"/>
      <c r="B64" s="12" t="s">
        <v>17</v>
      </c>
      <c r="C64" s="13">
        <v>0</v>
      </c>
      <c r="D64" s="13">
        <v>0</v>
      </c>
      <c r="E64" s="13">
        <v>0</v>
      </c>
      <c r="F64" s="13">
        <v>2000</v>
      </c>
      <c r="G64" s="400">
        <f t="shared" si="1"/>
        <v>0</v>
      </c>
      <c r="H64" s="13">
        <v>796</v>
      </c>
      <c r="I64" s="13">
        <v>796</v>
      </c>
      <c r="J64" s="15">
        <v>3.3</v>
      </c>
      <c r="K64" s="14">
        <f t="shared" si="0"/>
        <v>2626.7999999999997</v>
      </c>
      <c r="L64" s="13">
        <v>18</v>
      </c>
      <c r="M64" s="13">
        <v>18</v>
      </c>
      <c r="N64" s="13">
        <v>25</v>
      </c>
      <c r="O64" s="14">
        <f t="shared" si="7"/>
        <v>450</v>
      </c>
    </row>
    <row r="65" spans="1:15" ht="15" x14ac:dyDescent="0.25">
      <c r="A65" s="516"/>
      <c r="B65" s="12" t="s">
        <v>18</v>
      </c>
      <c r="C65" s="13">
        <v>0</v>
      </c>
      <c r="D65" s="13">
        <v>0</v>
      </c>
      <c r="E65" s="13">
        <v>0</v>
      </c>
      <c r="F65" s="13">
        <v>2000</v>
      </c>
      <c r="G65" s="400">
        <f t="shared" si="1"/>
        <v>0</v>
      </c>
      <c r="H65" s="13">
        <v>731</v>
      </c>
      <c r="I65" s="13">
        <v>731</v>
      </c>
      <c r="J65" s="15">
        <v>3.3</v>
      </c>
      <c r="K65" s="14">
        <f t="shared" si="0"/>
        <v>2412.2999999999997</v>
      </c>
      <c r="L65" s="13">
        <v>22</v>
      </c>
      <c r="M65" s="13">
        <v>22</v>
      </c>
      <c r="N65" s="13">
        <v>25</v>
      </c>
      <c r="O65" s="14">
        <f t="shared" si="7"/>
        <v>550</v>
      </c>
    </row>
    <row r="66" spans="1:15" ht="15" x14ac:dyDescent="0.25">
      <c r="A66" s="516"/>
      <c r="B66" s="12" t="s">
        <v>19</v>
      </c>
      <c r="C66" s="13">
        <v>0</v>
      </c>
      <c r="D66" s="13">
        <v>0</v>
      </c>
      <c r="E66" s="13">
        <v>0</v>
      </c>
      <c r="F66" s="13">
        <v>2000</v>
      </c>
      <c r="G66" s="400">
        <f t="shared" si="1"/>
        <v>0</v>
      </c>
      <c r="H66" s="13">
        <v>456</v>
      </c>
      <c r="I66" s="13">
        <v>456</v>
      </c>
      <c r="J66" s="15">
        <v>3.3</v>
      </c>
      <c r="K66" s="14">
        <f t="shared" si="0"/>
        <v>1504.8</v>
      </c>
      <c r="L66" s="13">
        <v>6</v>
      </c>
      <c r="M66" s="13">
        <v>6</v>
      </c>
      <c r="N66" s="13">
        <v>25</v>
      </c>
      <c r="O66" s="14">
        <f t="shared" si="7"/>
        <v>150</v>
      </c>
    </row>
    <row r="67" spans="1:15" ht="15" x14ac:dyDescent="0.25">
      <c r="A67" s="516"/>
      <c r="B67" s="12" t="s">
        <v>20</v>
      </c>
      <c r="C67" s="13">
        <v>0</v>
      </c>
      <c r="D67" s="13">
        <v>0</v>
      </c>
      <c r="E67" s="13">
        <v>0</v>
      </c>
      <c r="F67" s="13">
        <v>2000</v>
      </c>
      <c r="G67" s="400">
        <f t="shared" si="1"/>
        <v>0</v>
      </c>
      <c r="H67" s="13">
        <v>900</v>
      </c>
      <c r="I67" s="13">
        <v>900</v>
      </c>
      <c r="J67" s="15">
        <v>3.3</v>
      </c>
      <c r="K67" s="14">
        <f t="shared" si="0"/>
        <v>2970</v>
      </c>
      <c r="L67" s="13">
        <v>4</v>
      </c>
      <c r="M67" s="13">
        <v>4</v>
      </c>
      <c r="N67" s="13">
        <v>25</v>
      </c>
      <c r="O67" s="14">
        <f t="shared" si="7"/>
        <v>100</v>
      </c>
    </row>
    <row r="68" spans="1:15" ht="15" x14ac:dyDescent="0.25">
      <c r="A68" s="516"/>
      <c r="B68" s="12" t="s">
        <v>21</v>
      </c>
      <c r="C68" s="13">
        <v>0</v>
      </c>
      <c r="D68" s="13">
        <v>0</v>
      </c>
      <c r="E68" s="13">
        <v>0</v>
      </c>
      <c r="F68" s="13">
        <v>2000</v>
      </c>
      <c r="G68" s="400">
        <f t="shared" si="1"/>
        <v>0</v>
      </c>
      <c r="H68" s="13">
        <v>50</v>
      </c>
      <c r="I68" s="13">
        <v>50</v>
      </c>
      <c r="J68" s="15">
        <v>3.3</v>
      </c>
      <c r="K68" s="14">
        <f t="shared" si="0"/>
        <v>165</v>
      </c>
      <c r="L68" s="13">
        <v>20</v>
      </c>
      <c r="M68" s="13">
        <v>20</v>
      </c>
      <c r="N68" s="13">
        <v>25</v>
      </c>
      <c r="O68" s="14">
        <f t="shared" si="7"/>
        <v>500</v>
      </c>
    </row>
    <row r="69" spans="1:15" ht="15" x14ac:dyDescent="0.25">
      <c r="A69" s="516"/>
      <c r="B69" s="12" t="s">
        <v>22</v>
      </c>
      <c r="C69" s="13">
        <v>3</v>
      </c>
      <c r="D69" s="13">
        <v>3</v>
      </c>
      <c r="E69" s="13">
        <v>3</v>
      </c>
      <c r="F69" s="13">
        <v>2000</v>
      </c>
      <c r="G69" s="400">
        <f t="shared" si="1"/>
        <v>6000</v>
      </c>
      <c r="H69" s="13">
        <v>1050</v>
      </c>
      <c r="I69" s="13">
        <v>1050</v>
      </c>
      <c r="J69" s="15">
        <v>3.3</v>
      </c>
      <c r="K69" s="14">
        <f t="shared" si="0"/>
        <v>3465</v>
      </c>
      <c r="L69" s="13">
        <v>20</v>
      </c>
      <c r="M69" s="13">
        <v>20</v>
      </c>
      <c r="N69" s="13">
        <v>25</v>
      </c>
      <c r="O69" s="14">
        <f t="shared" si="7"/>
        <v>500</v>
      </c>
    </row>
    <row r="70" spans="1:15" ht="15" x14ac:dyDescent="0.25">
      <c r="A70" s="516"/>
      <c r="B70" s="18" t="s">
        <v>23</v>
      </c>
      <c r="C70" s="13">
        <v>10</v>
      </c>
      <c r="D70" s="13">
        <v>10</v>
      </c>
      <c r="E70" s="13">
        <v>10</v>
      </c>
      <c r="F70" s="13">
        <v>2000</v>
      </c>
      <c r="G70" s="400">
        <f t="shared" si="1"/>
        <v>20000</v>
      </c>
      <c r="H70" s="13">
        <v>1360</v>
      </c>
      <c r="I70" s="13">
        <v>1360</v>
      </c>
      <c r="J70" s="15">
        <v>3.3</v>
      </c>
      <c r="K70" s="28">
        <f t="shared" si="0"/>
        <v>4488</v>
      </c>
      <c r="L70" s="13">
        <v>17</v>
      </c>
      <c r="M70" s="13">
        <v>17</v>
      </c>
      <c r="N70" s="13">
        <v>25</v>
      </c>
      <c r="O70" s="14">
        <f t="shared" si="7"/>
        <v>425</v>
      </c>
    </row>
    <row r="71" spans="1:15" ht="15" x14ac:dyDescent="0.25">
      <c r="A71" s="516"/>
      <c r="B71" s="18" t="s">
        <v>24</v>
      </c>
      <c r="C71" s="13">
        <v>12</v>
      </c>
      <c r="D71" s="13">
        <v>12</v>
      </c>
      <c r="E71" s="13">
        <v>12</v>
      </c>
      <c r="F71" s="13">
        <v>2000</v>
      </c>
      <c r="G71" s="400">
        <f t="shared" si="1"/>
        <v>24000</v>
      </c>
      <c r="H71" s="13">
        <v>1660</v>
      </c>
      <c r="I71" s="13">
        <v>1660</v>
      </c>
      <c r="J71" s="15">
        <v>3.3</v>
      </c>
      <c r="K71" s="28">
        <f t="shared" si="0"/>
        <v>5478</v>
      </c>
      <c r="L71" s="13">
        <v>14</v>
      </c>
      <c r="M71" s="13">
        <v>14</v>
      </c>
      <c r="N71" s="13">
        <v>25</v>
      </c>
      <c r="O71" s="14">
        <f t="shared" si="7"/>
        <v>350</v>
      </c>
    </row>
    <row r="72" spans="1:15" ht="15.75" thickBot="1" x14ac:dyDescent="0.3">
      <c r="A72" s="516"/>
      <c r="B72" s="29" t="s">
        <v>25</v>
      </c>
      <c r="C72" s="29">
        <f>SUM(C60:C71)</f>
        <v>47.312700000000007</v>
      </c>
      <c r="D72" s="29">
        <f t="shared" ref="D72:E72" si="9">SUM(D60:D71)</f>
        <v>54.05</v>
      </c>
      <c r="E72" s="29">
        <f t="shared" si="9"/>
        <v>54.05</v>
      </c>
      <c r="F72" s="13">
        <v>2000</v>
      </c>
      <c r="G72" s="403">
        <f t="shared" si="1"/>
        <v>108100</v>
      </c>
      <c r="H72" s="29">
        <f>SUM(H60:H71)</f>
        <v>9999</v>
      </c>
      <c r="I72" s="29">
        <f>SUM(I60:I71)</f>
        <v>9999</v>
      </c>
      <c r="J72" s="15">
        <v>3.3</v>
      </c>
      <c r="K72" s="30">
        <f t="shared" ref="K72:K114" si="10">I72*J72</f>
        <v>32996.699999999997</v>
      </c>
      <c r="L72" s="29">
        <f>SUM(L60:L71)</f>
        <v>183</v>
      </c>
      <c r="M72" s="29">
        <f>SUM(M60:M71)</f>
        <v>183</v>
      </c>
      <c r="N72" s="13">
        <v>25</v>
      </c>
      <c r="O72" s="30">
        <f t="shared" si="7"/>
        <v>4575</v>
      </c>
    </row>
    <row r="73" spans="1:15" ht="15" x14ac:dyDescent="0.25">
      <c r="A73" s="514" t="s">
        <v>30</v>
      </c>
      <c r="B73" s="23" t="s">
        <v>12</v>
      </c>
      <c r="C73" s="24">
        <v>50.197040000000001</v>
      </c>
      <c r="D73" s="13">
        <v>53</v>
      </c>
      <c r="E73" s="13">
        <f>D73</f>
        <v>53</v>
      </c>
      <c r="F73" s="13">
        <v>2000</v>
      </c>
      <c r="G73" s="402">
        <f t="shared" ref="G73:G85" si="11">E73*F73</f>
        <v>106000</v>
      </c>
      <c r="H73" s="24">
        <v>2295</v>
      </c>
      <c r="I73" s="24">
        <v>2295</v>
      </c>
      <c r="J73" s="15">
        <v>3.3</v>
      </c>
      <c r="K73" s="25">
        <f t="shared" si="10"/>
        <v>7573.5</v>
      </c>
      <c r="L73" s="24">
        <v>83</v>
      </c>
      <c r="M73" s="24">
        <v>83</v>
      </c>
      <c r="N73" s="13">
        <v>25</v>
      </c>
      <c r="O73" s="25">
        <f t="shared" si="7"/>
        <v>2075</v>
      </c>
    </row>
    <row r="74" spans="1:15" ht="15" x14ac:dyDescent="0.25">
      <c r="A74" s="514"/>
      <c r="B74" s="12" t="s">
        <v>14</v>
      </c>
      <c r="C74" s="13">
        <v>49.413549000000003</v>
      </c>
      <c r="D74" s="13">
        <v>50</v>
      </c>
      <c r="E74" s="13">
        <f t="shared" ref="E74:E84" si="12">D74</f>
        <v>50</v>
      </c>
      <c r="F74" s="13">
        <v>2000</v>
      </c>
      <c r="G74" s="400">
        <f t="shared" si="11"/>
        <v>100000</v>
      </c>
      <c r="H74" s="13">
        <v>2910</v>
      </c>
      <c r="I74" s="13">
        <v>2910</v>
      </c>
      <c r="J74" s="15">
        <v>3.3</v>
      </c>
      <c r="K74" s="14">
        <f t="shared" si="10"/>
        <v>9603</v>
      </c>
      <c r="L74" s="13">
        <v>81</v>
      </c>
      <c r="M74" s="13">
        <v>81</v>
      </c>
      <c r="N74" s="13">
        <v>25</v>
      </c>
      <c r="O74" s="14">
        <f t="shared" si="7"/>
        <v>2025</v>
      </c>
    </row>
    <row r="75" spans="1:15" ht="15" x14ac:dyDescent="0.25">
      <c r="A75" s="514"/>
      <c r="B75" s="18" t="s">
        <v>15</v>
      </c>
      <c r="C75" s="13">
        <v>39.432400000000001</v>
      </c>
      <c r="D75" s="13">
        <f>45-1.47737</f>
        <v>43.522629999999999</v>
      </c>
      <c r="E75" s="13">
        <f t="shared" si="12"/>
        <v>43.522629999999999</v>
      </c>
      <c r="F75" s="13">
        <v>2000</v>
      </c>
      <c r="G75" s="400">
        <f t="shared" si="11"/>
        <v>87045.26</v>
      </c>
      <c r="H75" s="13">
        <v>2627</v>
      </c>
      <c r="I75" s="13">
        <v>2627</v>
      </c>
      <c r="J75" s="15">
        <v>3.3</v>
      </c>
      <c r="K75" s="14">
        <f t="shared" si="10"/>
        <v>8669.1</v>
      </c>
      <c r="L75" s="13">
        <v>66</v>
      </c>
      <c r="M75" s="13">
        <v>66</v>
      </c>
      <c r="N75" s="13">
        <v>25</v>
      </c>
      <c r="O75" s="14">
        <f t="shared" si="7"/>
        <v>1650</v>
      </c>
    </row>
    <row r="76" spans="1:15" ht="15" x14ac:dyDescent="0.25">
      <c r="A76" s="514"/>
      <c r="B76" s="12" t="s">
        <v>16</v>
      </c>
      <c r="C76" s="13">
        <v>7.7461399999999996</v>
      </c>
      <c r="D76" s="13">
        <v>10</v>
      </c>
      <c r="E76" s="13">
        <f t="shared" si="12"/>
        <v>10</v>
      </c>
      <c r="F76" s="13">
        <v>2000</v>
      </c>
      <c r="G76" s="400">
        <f t="shared" si="11"/>
        <v>20000</v>
      </c>
      <c r="H76" s="13">
        <v>2153</v>
      </c>
      <c r="I76" s="13">
        <v>2153</v>
      </c>
      <c r="J76" s="15">
        <v>3.3</v>
      </c>
      <c r="K76" s="14">
        <f t="shared" si="10"/>
        <v>7104.9</v>
      </c>
      <c r="L76" s="13">
        <v>94</v>
      </c>
      <c r="M76" s="13">
        <v>94</v>
      </c>
      <c r="N76" s="13">
        <v>25</v>
      </c>
      <c r="O76" s="14">
        <f t="shared" si="7"/>
        <v>2350</v>
      </c>
    </row>
    <row r="77" spans="1:15" ht="15" x14ac:dyDescent="0.25">
      <c r="A77" s="514"/>
      <c r="B77" s="12" t="s">
        <v>17</v>
      </c>
      <c r="C77" s="13">
        <v>0</v>
      </c>
      <c r="D77" s="13">
        <v>0</v>
      </c>
      <c r="E77" s="13">
        <f t="shared" si="12"/>
        <v>0</v>
      </c>
      <c r="F77" s="13">
        <v>2000</v>
      </c>
      <c r="G77" s="400">
        <f t="shared" si="11"/>
        <v>0</v>
      </c>
      <c r="H77" s="13">
        <v>3010</v>
      </c>
      <c r="I77" s="13">
        <v>3010</v>
      </c>
      <c r="J77" s="15">
        <v>3.3</v>
      </c>
      <c r="K77" s="14">
        <f t="shared" si="10"/>
        <v>9933</v>
      </c>
      <c r="L77" s="13">
        <v>101</v>
      </c>
      <c r="M77" s="13">
        <v>101</v>
      </c>
      <c r="N77" s="13">
        <v>25</v>
      </c>
      <c r="O77" s="14">
        <f t="shared" si="7"/>
        <v>2525</v>
      </c>
    </row>
    <row r="78" spans="1:15" ht="15" x14ac:dyDescent="0.25">
      <c r="A78" s="514"/>
      <c r="B78" s="12" t="s">
        <v>18</v>
      </c>
      <c r="C78" s="13">
        <v>0</v>
      </c>
      <c r="D78" s="13">
        <v>0</v>
      </c>
      <c r="E78" s="13">
        <f t="shared" si="12"/>
        <v>0</v>
      </c>
      <c r="F78" s="13">
        <v>2000</v>
      </c>
      <c r="G78" s="400">
        <f t="shared" si="11"/>
        <v>0</v>
      </c>
      <c r="H78" s="13">
        <v>2144</v>
      </c>
      <c r="I78" s="13">
        <v>2144</v>
      </c>
      <c r="J78" s="15">
        <v>3.3</v>
      </c>
      <c r="K78" s="14">
        <f t="shared" si="10"/>
        <v>7075.2</v>
      </c>
      <c r="L78" s="13">
        <v>119</v>
      </c>
      <c r="M78" s="13">
        <v>119</v>
      </c>
      <c r="N78" s="13">
        <v>25</v>
      </c>
      <c r="O78" s="14">
        <f t="shared" si="7"/>
        <v>2975</v>
      </c>
    </row>
    <row r="79" spans="1:15" ht="15" x14ac:dyDescent="0.25">
      <c r="A79" s="514"/>
      <c r="B79" s="12" t="s">
        <v>19</v>
      </c>
      <c r="C79" s="13">
        <v>0</v>
      </c>
      <c r="D79" s="13">
        <v>0.6</v>
      </c>
      <c r="E79" s="13">
        <f t="shared" si="12"/>
        <v>0.6</v>
      </c>
      <c r="F79" s="13">
        <v>2000</v>
      </c>
      <c r="G79" s="400">
        <f t="shared" si="11"/>
        <v>1200</v>
      </c>
      <c r="H79" s="13">
        <v>1459</v>
      </c>
      <c r="I79" s="13">
        <v>1459</v>
      </c>
      <c r="J79" s="15">
        <v>3.3</v>
      </c>
      <c r="K79" s="14">
        <f t="shared" si="10"/>
        <v>4814.7</v>
      </c>
      <c r="L79" s="13">
        <v>103</v>
      </c>
      <c r="M79" s="13">
        <v>103</v>
      </c>
      <c r="N79" s="13">
        <v>25</v>
      </c>
      <c r="O79" s="14">
        <f t="shared" si="7"/>
        <v>2575</v>
      </c>
    </row>
    <row r="80" spans="1:15" ht="15" x14ac:dyDescent="0.25">
      <c r="A80" s="514"/>
      <c r="B80" s="12" t="s">
        <v>20</v>
      </c>
      <c r="C80" s="13">
        <v>0.20150000000000001</v>
      </c>
      <c r="D80" s="13">
        <v>0.6</v>
      </c>
      <c r="E80" s="13">
        <f t="shared" si="12"/>
        <v>0.6</v>
      </c>
      <c r="F80" s="13">
        <v>2000</v>
      </c>
      <c r="G80" s="400">
        <f t="shared" si="11"/>
        <v>1200</v>
      </c>
      <c r="H80" s="13">
        <v>113</v>
      </c>
      <c r="I80" s="13">
        <v>113</v>
      </c>
      <c r="J80" s="15">
        <v>3.3</v>
      </c>
      <c r="K80" s="14">
        <f t="shared" si="10"/>
        <v>372.9</v>
      </c>
      <c r="L80" s="13">
        <v>116</v>
      </c>
      <c r="M80" s="13">
        <v>116</v>
      </c>
      <c r="N80" s="13">
        <v>25</v>
      </c>
      <c r="O80" s="14">
        <f t="shared" si="7"/>
        <v>2900</v>
      </c>
    </row>
    <row r="81" spans="1:15" ht="15" x14ac:dyDescent="0.25">
      <c r="A81" s="514"/>
      <c r="B81" s="18" t="s">
        <v>21</v>
      </c>
      <c r="C81" s="13">
        <v>0</v>
      </c>
      <c r="D81" s="13">
        <v>0</v>
      </c>
      <c r="E81" s="13">
        <f t="shared" si="12"/>
        <v>0</v>
      </c>
      <c r="F81" s="13">
        <v>2000</v>
      </c>
      <c r="G81" s="400">
        <f t="shared" si="11"/>
        <v>0</v>
      </c>
      <c r="H81" s="13">
        <v>876</v>
      </c>
      <c r="I81" s="13">
        <v>876</v>
      </c>
      <c r="J81" s="15">
        <v>3.3</v>
      </c>
      <c r="K81" s="14">
        <f t="shared" si="10"/>
        <v>2890.7999999999997</v>
      </c>
      <c r="L81" s="13">
        <v>86</v>
      </c>
      <c r="M81" s="13">
        <v>86</v>
      </c>
      <c r="N81" s="13">
        <v>25</v>
      </c>
      <c r="O81" s="14">
        <f t="shared" si="7"/>
        <v>2150</v>
      </c>
    </row>
    <row r="82" spans="1:15" ht="15" x14ac:dyDescent="0.25">
      <c r="A82" s="514"/>
      <c r="B82" s="12" t="s">
        <v>22</v>
      </c>
      <c r="C82" s="13">
        <v>25</v>
      </c>
      <c r="D82" s="13">
        <v>25</v>
      </c>
      <c r="E82" s="13">
        <f t="shared" si="12"/>
        <v>25</v>
      </c>
      <c r="F82" s="13">
        <v>2000</v>
      </c>
      <c r="G82" s="400">
        <f t="shared" si="11"/>
        <v>50000</v>
      </c>
      <c r="H82" s="13">
        <v>3300</v>
      </c>
      <c r="I82" s="13">
        <v>3300</v>
      </c>
      <c r="J82" s="15">
        <v>3.3</v>
      </c>
      <c r="K82" s="14">
        <f t="shared" si="10"/>
        <v>10890</v>
      </c>
      <c r="L82" s="13">
        <v>124</v>
      </c>
      <c r="M82" s="13">
        <v>124</v>
      </c>
      <c r="N82" s="13">
        <v>25</v>
      </c>
      <c r="O82" s="14">
        <f t="shared" si="7"/>
        <v>3100</v>
      </c>
    </row>
    <row r="83" spans="1:15" ht="15" x14ac:dyDescent="0.25">
      <c r="A83" s="514"/>
      <c r="B83" s="18" t="s">
        <v>23</v>
      </c>
      <c r="C83" s="13">
        <v>32</v>
      </c>
      <c r="D83" s="13">
        <v>32</v>
      </c>
      <c r="E83" s="13">
        <f t="shared" si="12"/>
        <v>32</v>
      </c>
      <c r="F83" s="13">
        <v>2000</v>
      </c>
      <c r="G83" s="400">
        <f t="shared" si="11"/>
        <v>64000</v>
      </c>
      <c r="H83" s="13">
        <v>4200</v>
      </c>
      <c r="I83" s="13">
        <v>4200</v>
      </c>
      <c r="J83" s="15">
        <v>3.3</v>
      </c>
      <c r="K83" s="28">
        <f t="shared" si="10"/>
        <v>13860</v>
      </c>
      <c r="L83" s="13">
        <v>119</v>
      </c>
      <c r="M83" s="13">
        <v>119</v>
      </c>
      <c r="N83" s="13">
        <v>25</v>
      </c>
      <c r="O83" s="14">
        <f t="shared" si="7"/>
        <v>2975</v>
      </c>
    </row>
    <row r="84" spans="1:15" ht="15" x14ac:dyDescent="0.25">
      <c r="A84" s="514"/>
      <c r="B84" s="18" t="s">
        <v>24</v>
      </c>
      <c r="C84" s="13">
        <v>51</v>
      </c>
      <c r="D84" s="13">
        <v>51</v>
      </c>
      <c r="E84" s="13">
        <f t="shared" si="12"/>
        <v>51</v>
      </c>
      <c r="F84" s="13">
        <v>2000</v>
      </c>
      <c r="G84" s="400">
        <f t="shared" si="11"/>
        <v>102000</v>
      </c>
      <c r="H84" s="13">
        <v>4300</v>
      </c>
      <c r="I84" s="13">
        <v>4300</v>
      </c>
      <c r="J84" s="15">
        <v>3.3</v>
      </c>
      <c r="K84" s="28">
        <f t="shared" si="10"/>
        <v>14190</v>
      </c>
      <c r="L84" s="13">
        <v>123</v>
      </c>
      <c r="M84" s="13">
        <v>123</v>
      </c>
      <c r="N84" s="13">
        <v>25</v>
      </c>
      <c r="O84" s="14">
        <f t="shared" si="7"/>
        <v>3075</v>
      </c>
    </row>
    <row r="85" spans="1:15" ht="15.75" thickBot="1" x14ac:dyDescent="0.3">
      <c r="A85" s="514"/>
      <c r="B85" s="20" t="s">
        <v>25</v>
      </c>
      <c r="C85" s="20">
        <f>SUM(C73:C84)</f>
        <v>254.99062900000001</v>
      </c>
      <c r="D85" s="20">
        <f t="shared" ref="D85:E85" si="13">SUM(D73:D84)</f>
        <v>265.72262999999998</v>
      </c>
      <c r="E85" s="20">
        <f t="shared" si="13"/>
        <v>265.72262999999998</v>
      </c>
      <c r="F85" s="13">
        <v>2000</v>
      </c>
      <c r="G85" s="404">
        <f t="shared" si="11"/>
        <v>531445.26</v>
      </c>
      <c r="H85" s="20">
        <f>SUM(H73:H84)</f>
        <v>29387</v>
      </c>
      <c r="I85" s="20">
        <f>SUM(I73:I84)</f>
        <v>29387</v>
      </c>
      <c r="J85" s="15">
        <v>3.3</v>
      </c>
      <c r="K85" s="21">
        <f t="shared" si="10"/>
        <v>96977.099999999991</v>
      </c>
      <c r="L85" s="20">
        <f>SUM(L73:L84)</f>
        <v>1215</v>
      </c>
      <c r="M85" s="20">
        <f>SUM(M73:M84)</f>
        <v>1215</v>
      </c>
      <c r="N85" s="13">
        <v>25</v>
      </c>
      <c r="O85" s="21">
        <f t="shared" si="7"/>
        <v>30375</v>
      </c>
    </row>
    <row r="86" spans="1:15" ht="15" x14ac:dyDescent="0.25">
      <c r="A86" s="516" t="s">
        <v>76</v>
      </c>
      <c r="B86" s="23" t="s">
        <v>12</v>
      </c>
      <c r="C86" s="24"/>
      <c r="D86" s="24">
        <f>14+3</f>
        <v>17</v>
      </c>
      <c r="E86" s="13">
        <f>D86</f>
        <v>17</v>
      </c>
      <c r="F86" s="13">
        <v>2000</v>
      </c>
      <c r="G86" s="402">
        <f>E86*F86</f>
        <v>34000</v>
      </c>
      <c r="H86" s="24">
        <v>2911</v>
      </c>
      <c r="I86" s="24">
        <f>H86</f>
        <v>2911</v>
      </c>
      <c r="J86" s="15">
        <v>3.3</v>
      </c>
      <c r="K86" s="25">
        <f t="shared" si="10"/>
        <v>9606.2999999999993</v>
      </c>
      <c r="L86" s="24">
        <v>0</v>
      </c>
      <c r="M86" s="24">
        <v>10</v>
      </c>
      <c r="N86" s="13">
        <v>25</v>
      </c>
      <c r="O86" s="25">
        <f t="shared" si="7"/>
        <v>250</v>
      </c>
    </row>
    <row r="87" spans="1:15" ht="15" x14ac:dyDescent="0.25">
      <c r="A87" s="516"/>
      <c r="B87" s="12" t="s">
        <v>14</v>
      </c>
      <c r="C87" s="13"/>
      <c r="D87" s="13">
        <v>15.7</v>
      </c>
      <c r="E87" s="13">
        <f t="shared" ref="E87:E97" si="14">D87</f>
        <v>15.7</v>
      </c>
      <c r="F87" s="13">
        <v>2000</v>
      </c>
      <c r="G87" s="402">
        <f t="shared" ref="G87:G150" si="15">E87*F87</f>
        <v>31400</v>
      </c>
      <c r="H87" s="13">
        <v>2641</v>
      </c>
      <c r="I87" s="24">
        <f t="shared" ref="I87:I95" si="16">H87</f>
        <v>2641</v>
      </c>
      <c r="J87" s="15">
        <v>3.3</v>
      </c>
      <c r="K87" s="14">
        <f t="shared" si="10"/>
        <v>8715.2999999999993</v>
      </c>
      <c r="L87" s="13">
        <v>9</v>
      </c>
      <c r="M87" s="13">
        <v>10</v>
      </c>
      <c r="N87" s="13">
        <v>25</v>
      </c>
      <c r="O87" s="14">
        <f t="shared" si="7"/>
        <v>250</v>
      </c>
    </row>
    <row r="88" spans="1:15" ht="15" x14ac:dyDescent="0.25">
      <c r="A88" s="516"/>
      <c r="B88" s="18" t="s">
        <v>15</v>
      </c>
      <c r="C88" s="13"/>
      <c r="D88" s="13">
        <v>12.8</v>
      </c>
      <c r="E88" s="13">
        <f t="shared" si="14"/>
        <v>12.8</v>
      </c>
      <c r="F88" s="13">
        <v>2000</v>
      </c>
      <c r="G88" s="402">
        <f t="shared" si="15"/>
        <v>25600</v>
      </c>
      <c r="H88" s="13">
        <v>2133</v>
      </c>
      <c r="I88" s="24">
        <f t="shared" si="16"/>
        <v>2133</v>
      </c>
      <c r="J88" s="15">
        <v>3.3</v>
      </c>
      <c r="K88" s="14">
        <f t="shared" si="10"/>
        <v>7038.9</v>
      </c>
      <c r="L88" s="13">
        <v>3</v>
      </c>
      <c r="M88" s="13">
        <v>5</v>
      </c>
      <c r="N88" s="13">
        <v>25</v>
      </c>
      <c r="O88" s="14">
        <f t="shared" si="7"/>
        <v>125</v>
      </c>
    </row>
    <row r="89" spans="1:15" ht="15" x14ac:dyDescent="0.25">
      <c r="A89" s="516"/>
      <c r="B89" s="12" t="s">
        <v>16</v>
      </c>
      <c r="C89" s="13"/>
      <c r="D89" s="13">
        <v>5.6</v>
      </c>
      <c r="E89" s="13">
        <f t="shared" si="14"/>
        <v>5.6</v>
      </c>
      <c r="F89" s="13">
        <v>2000</v>
      </c>
      <c r="G89" s="402">
        <f t="shared" si="15"/>
        <v>11200</v>
      </c>
      <c r="H89" s="13">
        <v>2046</v>
      </c>
      <c r="I89" s="24">
        <f t="shared" si="16"/>
        <v>2046</v>
      </c>
      <c r="J89" s="15">
        <v>3.3</v>
      </c>
      <c r="K89" s="14">
        <f t="shared" si="10"/>
        <v>6751.7999999999993</v>
      </c>
      <c r="L89" s="13">
        <v>3</v>
      </c>
      <c r="M89" s="13">
        <v>5</v>
      </c>
      <c r="N89" s="13">
        <v>25</v>
      </c>
      <c r="O89" s="14">
        <f t="shared" si="7"/>
        <v>125</v>
      </c>
    </row>
    <row r="90" spans="1:15" ht="15" x14ac:dyDescent="0.25">
      <c r="A90" s="516"/>
      <c r="B90" s="12" t="s">
        <v>17</v>
      </c>
      <c r="C90" s="13"/>
      <c r="D90" s="13">
        <v>0</v>
      </c>
      <c r="E90" s="13">
        <f t="shared" si="14"/>
        <v>0</v>
      </c>
      <c r="F90" s="13">
        <v>2000</v>
      </c>
      <c r="G90" s="402">
        <f t="shared" si="15"/>
        <v>0</v>
      </c>
      <c r="H90" s="13">
        <v>893</v>
      </c>
      <c r="I90" s="24">
        <f t="shared" si="16"/>
        <v>893</v>
      </c>
      <c r="J90" s="15">
        <v>3.3</v>
      </c>
      <c r="K90" s="14">
        <f t="shared" si="10"/>
        <v>2946.8999999999996</v>
      </c>
      <c r="L90" s="13">
        <v>3</v>
      </c>
      <c r="M90" s="13">
        <v>5</v>
      </c>
      <c r="N90" s="13">
        <v>25</v>
      </c>
      <c r="O90" s="14">
        <f t="shared" si="7"/>
        <v>125</v>
      </c>
    </row>
    <row r="91" spans="1:15" ht="15" x14ac:dyDescent="0.25">
      <c r="A91" s="516"/>
      <c r="B91" s="12" t="s">
        <v>18</v>
      </c>
      <c r="C91" s="13"/>
      <c r="D91" s="13">
        <v>0</v>
      </c>
      <c r="E91" s="13">
        <f t="shared" si="14"/>
        <v>0</v>
      </c>
      <c r="F91" s="13">
        <v>2000</v>
      </c>
      <c r="G91" s="402">
        <f t="shared" si="15"/>
        <v>0</v>
      </c>
      <c r="H91" s="13">
        <v>386</v>
      </c>
      <c r="I91" s="24">
        <f t="shared" si="16"/>
        <v>386</v>
      </c>
      <c r="J91" s="15">
        <v>3.3</v>
      </c>
      <c r="K91" s="14">
        <f t="shared" si="10"/>
        <v>1273.8</v>
      </c>
      <c r="L91" s="13">
        <v>3</v>
      </c>
      <c r="M91" s="13">
        <v>8</v>
      </c>
      <c r="N91" s="13">
        <v>25</v>
      </c>
      <c r="O91" s="14">
        <f t="shared" si="7"/>
        <v>200</v>
      </c>
    </row>
    <row r="92" spans="1:15" ht="15" x14ac:dyDescent="0.25">
      <c r="A92" s="516"/>
      <c r="B92" s="12" t="s">
        <v>19</v>
      </c>
      <c r="C92" s="13"/>
      <c r="D92" s="13">
        <v>0</v>
      </c>
      <c r="E92" s="13">
        <f t="shared" si="14"/>
        <v>0</v>
      </c>
      <c r="F92" s="13">
        <v>2000</v>
      </c>
      <c r="G92" s="402">
        <f t="shared" si="15"/>
        <v>0</v>
      </c>
      <c r="H92" s="13">
        <v>332</v>
      </c>
      <c r="I92" s="24">
        <f t="shared" si="16"/>
        <v>332</v>
      </c>
      <c r="J92" s="15">
        <v>3.3</v>
      </c>
      <c r="K92" s="14">
        <f t="shared" si="10"/>
        <v>1095.5999999999999</v>
      </c>
      <c r="L92" s="13">
        <v>3</v>
      </c>
      <c r="M92" s="13">
        <v>5</v>
      </c>
      <c r="N92" s="13">
        <v>25</v>
      </c>
      <c r="O92" s="14">
        <f t="shared" si="7"/>
        <v>125</v>
      </c>
    </row>
    <row r="93" spans="1:15" ht="15" x14ac:dyDescent="0.25">
      <c r="A93" s="516"/>
      <c r="B93" s="12" t="s">
        <v>20</v>
      </c>
      <c r="C93" s="13"/>
      <c r="D93" s="13">
        <v>0</v>
      </c>
      <c r="E93" s="13">
        <f t="shared" si="14"/>
        <v>0</v>
      </c>
      <c r="F93" s="13">
        <v>2000</v>
      </c>
      <c r="G93" s="402">
        <f t="shared" si="15"/>
        <v>0</v>
      </c>
      <c r="H93" s="13">
        <v>250</v>
      </c>
      <c r="I93" s="24">
        <f t="shared" si="16"/>
        <v>250</v>
      </c>
      <c r="J93" s="15">
        <v>3.3</v>
      </c>
      <c r="K93" s="14">
        <f t="shared" si="10"/>
        <v>825</v>
      </c>
      <c r="L93" s="13">
        <v>3</v>
      </c>
      <c r="M93" s="13">
        <v>8</v>
      </c>
      <c r="N93" s="13">
        <v>25</v>
      </c>
      <c r="O93" s="14">
        <f t="shared" si="7"/>
        <v>200</v>
      </c>
    </row>
    <row r="94" spans="1:15" ht="15" x14ac:dyDescent="0.25">
      <c r="A94" s="516"/>
      <c r="B94" s="18" t="s">
        <v>21</v>
      </c>
      <c r="C94" s="13"/>
      <c r="D94" s="13">
        <v>0</v>
      </c>
      <c r="E94" s="13">
        <f t="shared" si="14"/>
        <v>0</v>
      </c>
      <c r="F94" s="13">
        <v>2000</v>
      </c>
      <c r="G94" s="402">
        <f t="shared" si="15"/>
        <v>0</v>
      </c>
      <c r="H94" s="13">
        <v>221</v>
      </c>
      <c r="I94" s="24">
        <f t="shared" si="16"/>
        <v>221</v>
      </c>
      <c r="J94" s="15">
        <v>3.3</v>
      </c>
      <c r="K94" s="14">
        <f t="shared" si="10"/>
        <v>729.3</v>
      </c>
      <c r="L94" s="13">
        <v>14</v>
      </c>
      <c r="M94" s="13">
        <v>5</v>
      </c>
      <c r="N94" s="13">
        <v>25</v>
      </c>
      <c r="O94" s="14">
        <f t="shared" si="7"/>
        <v>125</v>
      </c>
    </row>
    <row r="95" spans="1:15" ht="15" x14ac:dyDescent="0.25">
      <c r="A95" s="516"/>
      <c r="B95" s="12" t="s">
        <v>22</v>
      </c>
      <c r="C95" s="13"/>
      <c r="D95" s="13">
        <v>5.6</v>
      </c>
      <c r="E95" s="13">
        <f t="shared" si="14"/>
        <v>5.6</v>
      </c>
      <c r="F95" s="13">
        <v>2000</v>
      </c>
      <c r="G95" s="402">
        <f t="shared" si="15"/>
        <v>11200</v>
      </c>
      <c r="H95" s="13">
        <v>1500</v>
      </c>
      <c r="I95" s="24">
        <f t="shared" si="16"/>
        <v>1500</v>
      </c>
      <c r="J95" s="15">
        <v>3.3</v>
      </c>
      <c r="K95" s="14">
        <f t="shared" si="10"/>
        <v>4950</v>
      </c>
      <c r="L95" s="13">
        <v>15</v>
      </c>
      <c r="M95" s="13">
        <v>10</v>
      </c>
      <c r="N95" s="13">
        <v>25</v>
      </c>
      <c r="O95" s="14">
        <f t="shared" si="7"/>
        <v>250</v>
      </c>
    </row>
    <row r="96" spans="1:15" ht="15" x14ac:dyDescent="0.25">
      <c r="A96" s="516"/>
      <c r="B96" s="18" t="s">
        <v>23</v>
      </c>
      <c r="C96" s="13"/>
      <c r="D96" s="13">
        <v>10</v>
      </c>
      <c r="E96" s="13">
        <f t="shared" si="14"/>
        <v>10</v>
      </c>
      <c r="F96" s="13">
        <v>2000</v>
      </c>
      <c r="G96" s="402">
        <f t="shared" si="15"/>
        <v>20000</v>
      </c>
      <c r="H96" s="13">
        <v>3000</v>
      </c>
      <c r="I96" s="24">
        <v>2000</v>
      </c>
      <c r="J96" s="15">
        <v>3.3</v>
      </c>
      <c r="K96" s="28">
        <f t="shared" si="10"/>
        <v>6600</v>
      </c>
      <c r="L96" s="13">
        <v>15</v>
      </c>
      <c r="M96" s="13">
        <v>10</v>
      </c>
      <c r="N96" s="13">
        <v>25</v>
      </c>
      <c r="O96" s="14">
        <f t="shared" si="7"/>
        <v>250</v>
      </c>
    </row>
    <row r="97" spans="1:15" ht="15" x14ac:dyDescent="0.25">
      <c r="A97" s="516"/>
      <c r="B97" s="18" t="s">
        <v>24</v>
      </c>
      <c r="C97" s="13"/>
      <c r="D97" s="13">
        <v>14.4</v>
      </c>
      <c r="E97" s="13">
        <f t="shared" si="14"/>
        <v>14.4</v>
      </c>
      <c r="F97" s="13">
        <v>2000</v>
      </c>
      <c r="G97" s="402">
        <f t="shared" si="15"/>
        <v>28800</v>
      </c>
      <c r="H97" s="13">
        <v>3000</v>
      </c>
      <c r="I97" s="24">
        <v>2000</v>
      </c>
      <c r="J97" s="15">
        <v>3.3</v>
      </c>
      <c r="K97" s="28">
        <f t="shared" si="10"/>
        <v>6600</v>
      </c>
      <c r="L97" s="13">
        <v>20</v>
      </c>
      <c r="M97" s="13">
        <v>10</v>
      </c>
      <c r="N97" s="13">
        <v>25</v>
      </c>
      <c r="O97" s="14">
        <f t="shared" si="7"/>
        <v>250</v>
      </c>
    </row>
    <row r="98" spans="1:15" ht="15.75" thickBot="1" x14ac:dyDescent="0.3">
      <c r="A98" s="516"/>
      <c r="B98" s="20" t="s">
        <v>25</v>
      </c>
      <c r="C98" s="20">
        <f>SUM(C86:C97)</f>
        <v>0</v>
      </c>
      <c r="D98" s="20">
        <f>SUM(D86:D97)</f>
        <v>81.100000000000009</v>
      </c>
      <c r="E98" s="20">
        <f>SUM(E86:E97)</f>
        <v>81.100000000000009</v>
      </c>
      <c r="F98" s="13">
        <v>2000</v>
      </c>
      <c r="G98" s="401">
        <f t="shared" si="15"/>
        <v>162200.00000000003</v>
      </c>
      <c r="H98" s="20">
        <f>SUM(H86:H97)</f>
        <v>19313</v>
      </c>
      <c r="I98" s="20">
        <f>SUM(I86:I97)</f>
        <v>17313</v>
      </c>
      <c r="J98" s="15">
        <v>3.3</v>
      </c>
      <c r="K98" s="21">
        <f t="shared" si="10"/>
        <v>57132.899999999994</v>
      </c>
      <c r="L98" s="20">
        <f>SUM(L86:L97)</f>
        <v>91</v>
      </c>
      <c r="M98" s="20">
        <f>SUM(M86:M97)</f>
        <v>91</v>
      </c>
      <c r="N98" s="13">
        <v>25</v>
      </c>
      <c r="O98" s="21">
        <f t="shared" si="7"/>
        <v>2275</v>
      </c>
    </row>
    <row r="99" spans="1:15" ht="15" x14ac:dyDescent="0.25">
      <c r="A99" s="514" t="s">
        <v>77</v>
      </c>
      <c r="B99" s="23" t="s">
        <v>12</v>
      </c>
      <c r="C99" s="24">
        <v>56.705359999999999</v>
      </c>
      <c r="D99" s="24">
        <v>61</v>
      </c>
      <c r="E99" s="13">
        <f>D99</f>
        <v>61</v>
      </c>
      <c r="F99" s="13">
        <v>2000</v>
      </c>
      <c r="G99" s="402">
        <f t="shared" si="15"/>
        <v>122000</v>
      </c>
      <c r="H99" s="24">
        <v>4740</v>
      </c>
      <c r="I99" s="24">
        <f>H99-733</f>
        <v>4007</v>
      </c>
      <c r="J99" s="15">
        <v>3.3</v>
      </c>
      <c r="K99" s="25">
        <f t="shared" si="10"/>
        <v>13223.099999999999</v>
      </c>
      <c r="L99" s="24">
        <v>86</v>
      </c>
      <c r="M99" s="24">
        <v>90</v>
      </c>
      <c r="N99" s="13">
        <v>25</v>
      </c>
      <c r="O99" s="25">
        <f t="shared" si="7"/>
        <v>2250</v>
      </c>
    </row>
    <row r="100" spans="1:15" ht="15" x14ac:dyDescent="0.25">
      <c r="A100" s="514"/>
      <c r="B100" s="12" t="s">
        <v>14</v>
      </c>
      <c r="C100" s="13">
        <v>50.133999000000003</v>
      </c>
      <c r="D100" s="24">
        <v>54</v>
      </c>
      <c r="E100" s="13">
        <f t="shared" ref="E100:E110" si="17">D100</f>
        <v>54</v>
      </c>
      <c r="F100" s="13">
        <v>2000</v>
      </c>
      <c r="G100" s="402">
        <f t="shared" si="15"/>
        <v>108000</v>
      </c>
      <c r="H100" s="24">
        <v>3840</v>
      </c>
      <c r="I100" s="24">
        <f t="shared" ref="I100:I109" si="18">H100</f>
        <v>3840</v>
      </c>
      <c r="J100" s="15">
        <v>3.3</v>
      </c>
      <c r="K100" s="14">
        <f t="shared" si="10"/>
        <v>12672</v>
      </c>
      <c r="L100" s="13">
        <v>50</v>
      </c>
      <c r="M100" s="13">
        <v>60</v>
      </c>
      <c r="N100" s="13">
        <v>25</v>
      </c>
      <c r="O100" s="14">
        <f t="shared" si="7"/>
        <v>1500</v>
      </c>
    </row>
    <row r="101" spans="1:15" ht="15" x14ac:dyDescent="0.25">
      <c r="A101" s="514"/>
      <c r="B101" s="18" t="s">
        <v>15</v>
      </c>
      <c r="C101" s="13">
        <v>52.034999999999997</v>
      </c>
      <c r="D101" s="24">
        <v>55</v>
      </c>
      <c r="E101" s="13">
        <f t="shared" si="17"/>
        <v>55</v>
      </c>
      <c r="F101" s="13">
        <v>2000</v>
      </c>
      <c r="G101" s="402">
        <f t="shared" si="15"/>
        <v>110000</v>
      </c>
      <c r="H101" s="24">
        <v>4350</v>
      </c>
      <c r="I101" s="24">
        <f t="shared" si="18"/>
        <v>4350</v>
      </c>
      <c r="J101" s="15">
        <v>3.3</v>
      </c>
      <c r="K101" s="14">
        <f t="shared" si="10"/>
        <v>14355</v>
      </c>
      <c r="L101" s="13">
        <v>122</v>
      </c>
      <c r="M101" s="13">
        <v>125</v>
      </c>
      <c r="N101" s="13">
        <v>25</v>
      </c>
      <c r="O101" s="14">
        <f t="shared" si="7"/>
        <v>3125</v>
      </c>
    </row>
    <row r="102" spans="1:15" ht="15" x14ac:dyDescent="0.25">
      <c r="A102" s="514"/>
      <c r="B102" s="12" t="s">
        <v>16</v>
      </c>
      <c r="C102" s="13">
        <v>28.368390000000002</v>
      </c>
      <c r="D102" s="24">
        <v>32</v>
      </c>
      <c r="E102" s="13">
        <f t="shared" si="17"/>
        <v>32</v>
      </c>
      <c r="F102" s="13">
        <v>2000</v>
      </c>
      <c r="G102" s="402">
        <f t="shared" si="15"/>
        <v>64000</v>
      </c>
      <c r="H102" s="13">
        <v>2640</v>
      </c>
      <c r="I102" s="24">
        <f t="shared" si="18"/>
        <v>2640</v>
      </c>
      <c r="J102" s="15">
        <v>3.3</v>
      </c>
      <c r="K102" s="14">
        <f t="shared" si="10"/>
        <v>8712</v>
      </c>
      <c r="L102" s="13">
        <v>125</v>
      </c>
      <c r="M102" s="13">
        <v>130</v>
      </c>
      <c r="N102" s="13">
        <v>25</v>
      </c>
      <c r="O102" s="14">
        <f t="shared" si="7"/>
        <v>3250</v>
      </c>
    </row>
    <row r="103" spans="1:15" ht="15" x14ac:dyDescent="0.25">
      <c r="A103" s="514"/>
      <c r="B103" s="12" t="s">
        <v>17</v>
      </c>
      <c r="C103" s="13">
        <v>0</v>
      </c>
      <c r="D103" s="24">
        <v>0</v>
      </c>
      <c r="E103" s="13">
        <f t="shared" si="17"/>
        <v>0</v>
      </c>
      <c r="F103" s="13">
        <v>2000</v>
      </c>
      <c r="G103" s="402">
        <f t="shared" si="15"/>
        <v>0</v>
      </c>
      <c r="H103" s="13">
        <v>2220</v>
      </c>
      <c r="I103" s="24">
        <f t="shared" si="18"/>
        <v>2220</v>
      </c>
      <c r="J103" s="15">
        <v>3.3</v>
      </c>
      <c r="K103" s="14">
        <f t="shared" si="10"/>
        <v>7326</v>
      </c>
      <c r="L103" s="13">
        <v>115</v>
      </c>
      <c r="M103" s="13">
        <v>115</v>
      </c>
      <c r="N103" s="13">
        <v>25</v>
      </c>
      <c r="O103" s="14">
        <f t="shared" si="7"/>
        <v>2875</v>
      </c>
    </row>
    <row r="104" spans="1:15" ht="15" x14ac:dyDescent="0.25">
      <c r="A104" s="514"/>
      <c r="B104" s="12" t="s">
        <v>18</v>
      </c>
      <c r="C104" s="13">
        <v>0</v>
      </c>
      <c r="D104" s="24">
        <v>0</v>
      </c>
      <c r="E104" s="13">
        <f t="shared" si="17"/>
        <v>0</v>
      </c>
      <c r="F104" s="13">
        <v>2000</v>
      </c>
      <c r="G104" s="402">
        <f t="shared" si="15"/>
        <v>0</v>
      </c>
      <c r="H104" s="13">
        <v>1920</v>
      </c>
      <c r="I104" s="24">
        <f t="shared" si="18"/>
        <v>1920</v>
      </c>
      <c r="J104" s="15">
        <v>3.3</v>
      </c>
      <c r="K104" s="14">
        <f t="shared" si="10"/>
        <v>6336</v>
      </c>
      <c r="L104" s="13">
        <v>133</v>
      </c>
      <c r="M104" s="13">
        <v>133</v>
      </c>
      <c r="N104" s="13">
        <v>25</v>
      </c>
      <c r="O104" s="14">
        <f t="shared" si="7"/>
        <v>3325</v>
      </c>
    </row>
    <row r="105" spans="1:15" ht="15" x14ac:dyDescent="0.25">
      <c r="A105" s="514"/>
      <c r="B105" s="12" t="s">
        <v>19</v>
      </c>
      <c r="C105" s="13">
        <v>0</v>
      </c>
      <c r="D105" s="24">
        <v>0.7</v>
      </c>
      <c r="E105" s="13">
        <f t="shared" si="17"/>
        <v>0.7</v>
      </c>
      <c r="F105" s="13">
        <v>2000</v>
      </c>
      <c r="G105" s="402">
        <f t="shared" si="15"/>
        <v>1400</v>
      </c>
      <c r="H105" s="13">
        <v>570</v>
      </c>
      <c r="I105" s="24">
        <f t="shared" si="18"/>
        <v>570</v>
      </c>
      <c r="J105" s="15">
        <v>3.3</v>
      </c>
      <c r="K105" s="14">
        <f t="shared" si="10"/>
        <v>1881</v>
      </c>
      <c r="L105" s="13">
        <v>72</v>
      </c>
      <c r="M105" s="13">
        <v>72</v>
      </c>
      <c r="N105" s="13">
        <v>25</v>
      </c>
      <c r="O105" s="14">
        <f t="shared" si="7"/>
        <v>1800</v>
      </c>
    </row>
    <row r="106" spans="1:15" ht="15" x14ac:dyDescent="0.25">
      <c r="A106" s="514"/>
      <c r="B106" s="12" t="s">
        <v>20</v>
      </c>
      <c r="C106" s="13">
        <v>0.47720000000000001</v>
      </c>
      <c r="D106" s="24">
        <v>0.6</v>
      </c>
      <c r="E106" s="13">
        <f t="shared" si="17"/>
        <v>0.6</v>
      </c>
      <c r="F106" s="13">
        <v>2000</v>
      </c>
      <c r="G106" s="402">
        <f t="shared" si="15"/>
        <v>1200</v>
      </c>
      <c r="H106" s="13">
        <v>570</v>
      </c>
      <c r="I106" s="24">
        <f t="shared" si="18"/>
        <v>570</v>
      </c>
      <c r="J106" s="15">
        <v>3.3</v>
      </c>
      <c r="K106" s="14">
        <f t="shared" si="10"/>
        <v>1881</v>
      </c>
      <c r="L106" s="13">
        <v>65</v>
      </c>
      <c r="M106" s="13">
        <v>70</v>
      </c>
      <c r="N106" s="13">
        <v>25</v>
      </c>
      <c r="O106" s="14">
        <f t="shared" si="7"/>
        <v>1750</v>
      </c>
    </row>
    <row r="107" spans="1:15" ht="15" x14ac:dyDescent="0.25">
      <c r="A107" s="514"/>
      <c r="B107" s="18" t="s">
        <v>21</v>
      </c>
      <c r="C107" s="13">
        <v>0</v>
      </c>
      <c r="D107" s="24">
        <v>0</v>
      </c>
      <c r="E107" s="13">
        <f t="shared" si="17"/>
        <v>0</v>
      </c>
      <c r="F107" s="13">
        <v>2000</v>
      </c>
      <c r="G107" s="402">
        <f t="shared" si="15"/>
        <v>0</v>
      </c>
      <c r="H107" s="13">
        <v>600</v>
      </c>
      <c r="I107" s="24">
        <f t="shared" si="18"/>
        <v>600</v>
      </c>
      <c r="J107" s="15">
        <v>3.3</v>
      </c>
      <c r="K107" s="14">
        <f t="shared" si="10"/>
        <v>1980</v>
      </c>
      <c r="L107" s="13">
        <v>64</v>
      </c>
      <c r="M107" s="13">
        <v>70</v>
      </c>
      <c r="N107" s="13">
        <v>25</v>
      </c>
      <c r="O107" s="14">
        <f t="shared" si="7"/>
        <v>1750</v>
      </c>
    </row>
    <row r="108" spans="1:15" ht="15" x14ac:dyDescent="0.25">
      <c r="A108" s="514"/>
      <c r="B108" s="12" t="s">
        <v>22</v>
      </c>
      <c r="C108" s="13">
        <v>25</v>
      </c>
      <c r="D108" s="24">
        <v>30</v>
      </c>
      <c r="E108" s="13">
        <f t="shared" si="17"/>
        <v>30</v>
      </c>
      <c r="F108" s="13">
        <v>2000</v>
      </c>
      <c r="G108" s="402">
        <f t="shared" si="15"/>
        <v>60000</v>
      </c>
      <c r="H108" s="13">
        <v>2000</v>
      </c>
      <c r="I108" s="24">
        <f t="shared" si="18"/>
        <v>2000</v>
      </c>
      <c r="J108" s="15">
        <v>3.3</v>
      </c>
      <c r="K108" s="14">
        <f t="shared" si="10"/>
        <v>6600</v>
      </c>
      <c r="L108" s="13">
        <v>117</v>
      </c>
      <c r="M108" s="13">
        <v>120</v>
      </c>
      <c r="N108" s="13">
        <v>25</v>
      </c>
      <c r="O108" s="14">
        <f t="shared" si="7"/>
        <v>3000</v>
      </c>
    </row>
    <row r="109" spans="1:15" ht="15" x14ac:dyDescent="0.25">
      <c r="A109" s="514"/>
      <c r="B109" s="18" t="s">
        <v>23</v>
      </c>
      <c r="C109" s="13">
        <v>54.300303999999997</v>
      </c>
      <c r="D109" s="24">
        <f>60+4.45</f>
        <v>64.45</v>
      </c>
      <c r="E109" s="13">
        <f t="shared" si="17"/>
        <v>64.45</v>
      </c>
      <c r="F109" s="13">
        <v>2000</v>
      </c>
      <c r="G109" s="402">
        <f t="shared" si="15"/>
        <v>128900</v>
      </c>
      <c r="H109" s="13">
        <v>2140</v>
      </c>
      <c r="I109" s="24">
        <f t="shared" si="18"/>
        <v>2140</v>
      </c>
      <c r="J109" s="15">
        <v>3.3</v>
      </c>
      <c r="K109" s="28">
        <f t="shared" si="10"/>
        <v>7062</v>
      </c>
      <c r="L109" s="13">
        <v>96</v>
      </c>
      <c r="M109" s="13">
        <v>110</v>
      </c>
      <c r="N109" s="13">
        <v>25</v>
      </c>
      <c r="O109" s="14">
        <f t="shared" si="7"/>
        <v>2750</v>
      </c>
    </row>
    <row r="110" spans="1:15" ht="15" x14ac:dyDescent="0.25">
      <c r="A110" s="514"/>
      <c r="B110" s="18" t="s">
        <v>24</v>
      </c>
      <c r="C110" s="13">
        <v>65</v>
      </c>
      <c r="D110" s="24">
        <v>65</v>
      </c>
      <c r="E110" s="13">
        <f t="shared" si="17"/>
        <v>65</v>
      </c>
      <c r="F110" s="13">
        <v>2000</v>
      </c>
      <c r="G110" s="402">
        <f t="shared" si="15"/>
        <v>130000</v>
      </c>
      <c r="H110" s="13">
        <v>5130</v>
      </c>
      <c r="I110" s="24">
        <v>3800</v>
      </c>
      <c r="J110" s="15">
        <v>3.3</v>
      </c>
      <c r="K110" s="28">
        <f t="shared" si="10"/>
        <v>12540</v>
      </c>
      <c r="L110" s="13">
        <v>105</v>
      </c>
      <c r="M110" s="13">
        <v>110</v>
      </c>
      <c r="N110" s="13">
        <v>25</v>
      </c>
      <c r="O110" s="14">
        <f t="shared" si="7"/>
        <v>2750</v>
      </c>
    </row>
    <row r="111" spans="1:15" ht="17.25" customHeight="1" thickBot="1" x14ac:dyDescent="0.3">
      <c r="A111" s="514"/>
      <c r="B111" s="20" t="s">
        <v>25</v>
      </c>
      <c r="C111" s="20">
        <f>SUM(C99:C110)</f>
        <v>332.02025300000003</v>
      </c>
      <c r="D111" s="394">
        <f>SUM(D99:D110)</f>
        <v>362.75</v>
      </c>
      <c r="E111" s="398">
        <f>SUM(E99:E110)</f>
        <v>362.75</v>
      </c>
      <c r="F111" s="13">
        <v>2000</v>
      </c>
      <c r="G111" s="401">
        <f t="shared" si="15"/>
        <v>725500</v>
      </c>
      <c r="H111" s="20">
        <f>SUM(H99:H110)</f>
        <v>30720</v>
      </c>
      <c r="I111" s="20">
        <f>SUM(I99:I110)</f>
        <v>28657</v>
      </c>
      <c r="J111" s="15">
        <v>3.3</v>
      </c>
      <c r="K111" s="21">
        <f t="shared" si="10"/>
        <v>94568.099999999991</v>
      </c>
      <c r="L111" s="20">
        <f>SUM(L99:L110)</f>
        <v>1150</v>
      </c>
      <c r="M111" s="20">
        <f>SUM(M99:M110)</f>
        <v>1205</v>
      </c>
      <c r="N111" s="13">
        <v>25</v>
      </c>
      <c r="O111" s="21">
        <f t="shared" si="7"/>
        <v>30125</v>
      </c>
    </row>
    <row r="112" spans="1:15" ht="15" x14ac:dyDescent="0.25">
      <c r="A112" s="515" t="s">
        <v>31</v>
      </c>
      <c r="B112" s="23" t="s">
        <v>12</v>
      </c>
      <c r="C112" s="24">
        <v>9.6768049999999999</v>
      </c>
      <c r="D112" s="24">
        <f t="shared" ref="D112:E162" si="19">C112</f>
        <v>9.6768049999999999</v>
      </c>
      <c r="E112" s="13">
        <f>C112</f>
        <v>9.6768049999999999</v>
      </c>
      <c r="F112" s="13">
        <v>2000</v>
      </c>
      <c r="G112" s="402">
        <f t="shared" si="15"/>
        <v>19353.61</v>
      </c>
      <c r="H112" s="24">
        <v>1038</v>
      </c>
      <c r="I112" s="24">
        <f>H112</f>
        <v>1038</v>
      </c>
      <c r="J112" s="15">
        <v>3.3</v>
      </c>
      <c r="K112" s="25">
        <f t="shared" si="10"/>
        <v>3425.3999999999996</v>
      </c>
      <c r="L112" s="24">
        <v>17</v>
      </c>
      <c r="M112" s="24">
        <v>20</v>
      </c>
      <c r="N112" s="13">
        <v>25</v>
      </c>
      <c r="O112" s="25">
        <f t="shared" si="7"/>
        <v>500</v>
      </c>
    </row>
    <row r="113" spans="1:15" ht="15" x14ac:dyDescent="0.25">
      <c r="A113" s="515"/>
      <c r="B113" s="12" t="s">
        <v>14</v>
      </c>
      <c r="C113" s="13">
        <v>8.3418279999999996</v>
      </c>
      <c r="D113" s="24">
        <f t="shared" si="19"/>
        <v>8.3418279999999996</v>
      </c>
      <c r="E113" s="13">
        <f t="shared" ref="E113:E123" si="20">C113</f>
        <v>8.3418279999999996</v>
      </c>
      <c r="F113" s="13">
        <v>2000</v>
      </c>
      <c r="G113" s="402">
        <f t="shared" si="15"/>
        <v>16683.655999999999</v>
      </c>
      <c r="H113" s="13">
        <v>1104</v>
      </c>
      <c r="I113" s="24">
        <f t="shared" ref="I113:I123" si="21">H113</f>
        <v>1104</v>
      </c>
      <c r="J113" s="15">
        <v>3.3</v>
      </c>
      <c r="K113" s="14">
        <f t="shared" si="10"/>
        <v>3643.2</v>
      </c>
      <c r="L113" s="13">
        <v>13</v>
      </c>
      <c r="M113" s="13">
        <v>20</v>
      </c>
      <c r="N113" s="13">
        <v>25</v>
      </c>
      <c r="O113" s="14">
        <f t="shared" si="7"/>
        <v>500</v>
      </c>
    </row>
    <row r="114" spans="1:15" ht="15" x14ac:dyDescent="0.25">
      <c r="A114" s="515"/>
      <c r="B114" s="12" t="s">
        <v>15</v>
      </c>
      <c r="C114" s="13">
        <v>8.5325699999999998</v>
      </c>
      <c r="D114" s="24">
        <f t="shared" si="19"/>
        <v>8.5325699999999998</v>
      </c>
      <c r="E114" s="13">
        <f t="shared" si="20"/>
        <v>8.5325699999999998</v>
      </c>
      <c r="F114" s="13">
        <v>2000</v>
      </c>
      <c r="G114" s="402">
        <f t="shared" si="15"/>
        <v>17065.14</v>
      </c>
      <c r="H114" s="13">
        <v>1024</v>
      </c>
      <c r="I114" s="24">
        <f t="shared" si="21"/>
        <v>1024</v>
      </c>
      <c r="J114" s="15">
        <v>3.3</v>
      </c>
      <c r="K114" s="14">
        <f t="shared" si="10"/>
        <v>3379.2</v>
      </c>
      <c r="L114" s="13">
        <v>13</v>
      </c>
      <c r="M114" s="13">
        <v>20</v>
      </c>
      <c r="N114" s="13">
        <v>25</v>
      </c>
      <c r="O114" s="14">
        <f t="shared" si="7"/>
        <v>500</v>
      </c>
    </row>
    <row r="115" spans="1:15" ht="15" x14ac:dyDescent="0.25">
      <c r="A115" s="515"/>
      <c r="B115" s="12" t="s">
        <v>16</v>
      </c>
      <c r="C115" s="13">
        <v>3.5190700000000001</v>
      </c>
      <c r="D115" s="24">
        <f t="shared" si="19"/>
        <v>3.5190700000000001</v>
      </c>
      <c r="E115" s="13">
        <f t="shared" si="20"/>
        <v>3.5190700000000001</v>
      </c>
      <c r="F115" s="13">
        <v>2000</v>
      </c>
      <c r="G115" s="402">
        <f t="shared" si="15"/>
        <v>7038.14</v>
      </c>
      <c r="H115" s="13">
        <v>898</v>
      </c>
      <c r="I115" s="24">
        <f t="shared" si="21"/>
        <v>898</v>
      </c>
      <c r="J115" s="15">
        <v>3.3</v>
      </c>
      <c r="K115" s="14">
        <f>I115*J116</f>
        <v>2963.3999999999996</v>
      </c>
      <c r="L115" s="13">
        <v>12</v>
      </c>
      <c r="M115" s="13">
        <v>12</v>
      </c>
      <c r="N115" s="13">
        <v>25</v>
      </c>
      <c r="O115" s="14">
        <f t="shared" si="7"/>
        <v>300</v>
      </c>
    </row>
    <row r="116" spans="1:15" ht="15" x14ac:dyDescent="0.25">
      <c r="A116" s="515"/>
      <c r="B116" s="12" t="s">
        <v>17</v>
      </c>
      <c r="C116" s="13">
        <v>0</v>
      </c>
      <c r="D116" s="24">
        <f t="shared" si="19"/>
        <v>0</v>
      </c>
      <c r="E116" s="13">
        <f t="shared" si="20"/>
        <v>0</v>
      </c>
      <c r="F116" s="13">
        <v>2000</v>
      </c>
      <c r="G116" s="402">
        <f t="shared" si="15"/>
        <v>0</v>
      </c>
      <c r="H116" s="13">
        <v>854</v>
      </c>
      <c r="I116" s="24">
        <f t="shared" si="21"/>
        <v>854</v>
      </c>
      <c r="J116" s="15">
        <v>3.3</v>
      </c>
      <c r="K116" s="14">
        <f t="shared" ref="K116:K179" si="22">I116*J116</f>
        <v>2818.2</v>
      </c>
      <c r="L116" s="13">
        <v>12</v>
      </c>
      <c r="M116" s="13">
        <v>12</v>
      </c>
      <c r="N116" s="13">
        <v>25</v>
      </c>
      <c r="O116" s="14">
        <f t="shared" si="7"/>
        <v>300</v>
      </c>
    </row>
    <row r="117" spans="1:15" ht="15" x14ac:dyDescent="0.25">
      <c r="A117" s="515"/>
      <c r="B117" s="12" t="s">
        <v>18</v>
      </c>
      <c r="C117" s="13">
        <v>0</v>
      </c>
      <c r="D117" s="24">
        <f t="shared" si="19"/>
        <v>0</v>
      </c>
      <c r="E117" s="13">
        <f t="shared" si="20"/>
        <v>0</v>
      </c>
      <c r="F117" s="13">
        <v>2000</v>
      </c>
      <c r="G117" s="402">
        <f t="shared" si="15"/>
        <v>0</v>
      </c>
      <c r="H117" s="13">
        <v>1036</v>
      </c>
      <c r="I117" s="24">
        <f t="shared" si="21"/>
        <v>1036</v>
      </c>
      <c r="J117" s="15">
        <v>3.3</v>
      </c>
      <c r="K117" s="14">
        <f t="shared" si="22"/>
        <v>3418.7999999999997</v>
      </c>
      <c r="L117" s="13">
        <v>11</v>
      </c>
      <c r="M117" s="13">
        <v>12</v>
      </c>
      <c r="N117" s="13">
        <v>25</v>
      </c>
      <c r="O117" s="14">
        <f t="shared" si="7"/>
        <v>300</v>
      </c>
    </row>
    <row r="118" spans="1:15" ht="15" x14ac:dyDescent="0.25">
      <c r="A118" s="515"/>
      <c r="B118" s="12" t="s">
        <v>19</v>
      </c>
      <c r="C118" s="13">
        <v>0</v>
      </c>
      <c r="D118" s="24">
        <f t="shared" si="19"/>
        <v>0</v>
      </c>
      <c r="E118" s="13">
        <f t="shared" si="20"/>
        <v>0</v>
      </c>
      <c r="F118" s="13">
        <v>2000</v>
      </c>
      <c r="G118" s="402">
        <f t="shared" si="15"/>
        <v>0</v>
      </c>
      <c r="H118" s="13">
        <v>1321</v>
      </c>
      <c r="I118" s="24">
        <f t="shared" si="21"/>
        <v>1321</v>
      </c>
      <c r="J118" s="15">
        <v>3.3</v>
      </c>
      <c r="K118" s="14">
        <f t="shared" si="22"/>
        <v>4359.3</v>
      </c>
      <c r="L118" s="13">
        <v>11</v>
      </c>
      <c r="M118" s="13">
        <v>12</v>
      </c>
      <c r="N118" s="13">
        <v>25</v>
      </c>
      <c r="O118" s="14">
        <f t="shared" si="7"/>
        <v>300</v>
      </c>
    </row>
    <row r="119" spans="1:15" ht="15" x14ac:dyDescent="0.25">
      <c r="A119" s="515"/>
      <c r="B119" s="12" t="s">
        <v>20</v>
      </c>
      <c r="C119" s="13">
        <v>0</v>
      </c>
      <c r="D119" s="24">
        <f t="shared" si="19"/>
        <v>0</v>
      </c>
      <c r="E119" s="13">
        <f t="shared" si="20"/>
        <v>0</v>
      </c>
      <c r="F119" s="13">
        <v>2000</v>
      </c>
      <c r="G119" s="402">
        <f t="shared" si="15"/>
        <v>0</v>
      </c>
      <c r="H119" s="13">
        <v>846</v>
      </c>
      <c r="I119" s="24">
        <f t="shared" si="21"/>
        <v>846</v>
      </c>
      <c r="J119" s="15">
        <v>3.3</v>
      </c>
      <c r="K119" s="14">
        <f t="shared" si="22"/>
        <v>2791.7999999999997</v>
      </c>
      <c r="L119" s="13">
        <v>10</v>
      </c>
      <c r="M119" s="13">
        <v>12</v>
      </c>
      <c r="N119" s="13">
        <v>25</v>
      </c>
      <c r="O119" s="14">
        <f t="shared" si="7"/>
        <v>300</v>
      </c>
    </row>
    <row r="120" spans="1:15" ht="15" x14ac:dyDescent="0.25">
      <c r="A120" s="515"/>
      <c r="B120" s="12" t="s">
        <v>21</v>
      </c>
      <c r="C120" s="13">
        <v>0</v>
      </c>
      <c r="D120" s="24">
        <f t="shared" si="19"/>
        <v>0</v>
      </c>
      <c r="E120" s="13">
        <f t="shared" si="20"/>
        <v>0</v>
      </c>
      <c r="F120" s="13">
        <v>2000</v>
      </c>
      <c r="G120" s="402">
        <f t="shared" si="15"/>
        <v>0</v>
      </c>
      <c r="H120" s="13">
        <v>1149</v>
      </c>
      <c r="I120" s="24">
        <f t="shared" si="21"/>
        <v>1149</v>
      </c>
      <c r="J120" s="15">
        <v>3.3</v>
      </c>
      <c r="K120" s="14">
        <f t="shared" si="22"/>
        <v>3791.7</v>
      </c>
      <c r="L120" s="13">
        <v>14</v>
      </c>
      <c r="M120" s="13">
        <v>12</v>
      </c>
      <c r="N120" s="13">
        <v>25</v>
      </c>
      <c r="O120" s="14">
        <f t="shared" si="7"/>
        <v>300</v>
      </c>
    </row>
    <row r="121" spans="1:15" ht="15" x14ac:dyDescent="0.25">
      <c r="A121" s="515"/>
      <c r="B121" s="12" t="s">
        <v>22</v>
      </c>
      <c r="C121" s="13">
        <v>12.3</v>
      </c>
      <c r="D121" s="24">
        <f t="shared" si="19"/>
        <v>12.3</v>
      </c>
      <c r="E121" s="13">
        <f t="shared" si="20"/>
        <v>12.3</v>
      </c>
      <c r="F121" s="13">
        <v>2000</v>
      </c>
      <c r="G121" s="402">
        <f t="shared" si="15"/>
        <v>24600</v>
      </c>
      <c r="H121" s="13">
        <v>2100</v>
      </c>
      <c r="I121" s="24">
        <f t="shared" si="21"/>
        <v>2100</v>
      </c>
      <c r="J121" s="15">
        <v>3.3</v>
      </c>
      <c r="K121" s="14">
        <f t="shared" si="22"/>
        <v>6930</v>
      </c>
      <c r="L121" s="13">
        <v>16</v>
      </c>
      <c r="M121" s="13">
        <v>13</v>
      </c>
      <c r="N121" s="13">
        <v>25</v>
      </c>
      <c r="O121" s="14">
        <f t="shared" si="7"/>
        <v>325</v>
      </c>
    </row>
    <row r="122" spans="1:15" ht="15" x14ac:dyDescent="0.25">
      <c r="A122" s="515"/>
      <c r="B122" s="18" t="s">
        <v>23</v>
      </c>
      <c r="C122" s="13">
        <v>12.9</v>
      </c>
      <c r="D122" s="24">
        <f t="shared" si="19"/>
        <v>12.9</v>
      </c>
      <c r="E122" s="13">
        <f t="shared" si="20"/>
        <v>12.9</v>
      </c>
      <c r="F122" s="13">
        <v>2000</v>
      </c>
      <c r="G122" s="402">
        <f t="shared" si="15"/>
        <v>25800</v>
      </c>
      <c r="H122" s="13">
        <v>2200</v>
      </c>
      <c r="I122" s="24">
        <f t="shared" si="21"/>
        <v>2200</v>
      </c>
      <c r="J122" s="15">
        <v>3.3</v>
      </c>
      <c r="K122" s="28">
        <f t="shared" si="22"/>
        <v>7260</v>
      </c>
      <c r="L122" s="13">
        <v>11</v>
      </c>
      <c r="M122" s="13">
        <v>15</v>
      </c>
      <c r="N122" s="13">
        <v>25</v>
      </c>
      <c r="O122" s="14">
        <f t="shared" si="7"/>
        <v>375</v>
      </c>
    </row>
    <row r="123" spans="1:15" ht="15" x14ac:dyDescent="0.25">
      <c r="A123" s="515"/>
      <c r="B123" s="18" t="s">
        <v>24</v>
      </c>
      <c r="C123" s="13">
        <v>15.074999999999999</v>
      </c>
      <c r="D123" s="24">
        <f t="shared" si="19"/>
        <v>15.074999999999999</v>
      </c>
      <c r="E123" s="13">
        <f t="shared" si="20"/>
        <v>15.074999999999999</v>
      </c>
      <c r="F123" s="13">
        <v>2000</v>
      </c>
      <c r="G123" s="402">
        <f t="shared" si="15"/>
        <v>30150</v>
      </c>
      <c r="H123" s="13">
        <v>2200</v>
      </c>
      <c r="I123" s="24">
        <f t="shared" si="21"/>
        <v>2200</v>
      </c>
      <c r="J123" s="15">
        <v>3.3</v>
      </c>
      <c r="K123" s="28">
        <f t="shared" si="22"/>
        <v>7260</v>
      </c>
      <c r="L123" s="13">
        <v>18</v>
      </c>
      <c r="M123" s="13">
        <v>15</v>
      </c>
      <c r="N123" s="13">
        <v>25</v>
      </c>
      <c r="O123" s="14">
        <f t="shared" si="7"/>
        <v>375</v>
      </c>
    </row>
    <row r="124" spans="1:15" ht="15.75" thickBot="1" x14ac:dyDescent="0.3">
      <c r="A124" s="515"/>
      <c r="B124" s="20" t="s">
        <v>25</v>
      </c>
      <c r="C124" s="20">
        <f>SUM(C112:C123)</f>
        <v>70.345272999999992</v>
      </c>
      <c r="D124" s="20">
        <f t="shared" ref="D124:E124" si="23">SUM(D112:D123)</f>
        <v>70.345272999999992</v>
      </c>
      <c r="E124" s="20">
        <f t="shared" si="23"/>
        <v>70.345272999999992</v>
      </c>
      <c r="F124" s="13">
        <v>2000</v>
      </c>
      <c r="G124" s="401">
        <f t="shared" si="15"/>
        <v>140690.54599999997</v>
      </c>
      <c r="H124" s="20">
        <f>SUM(H112:H123)</f>
        <v>15770</v>
      </c>
      <c r="I124" s="20">
        <f>SUM(I112:I123)</f>
        <v>15770</v>
      </c>
      <c r="J124" s="15">
        <v>3.3</v>
      </c>
      <c r="K124" s="21">
        <f t="shared" si="22"/>
        <v>52041</v>
      </c>
      <c r="L124" s="20">
        <f>SUM(L112:L123)</f>
        <v>158</v>
      </c>
      <c r="M124" s="20">
        <f>SUM(M112:M123)</f>
        <v>175</v>
      </c>
      <c r="N124" s="13">
        <v>25</v>
      </c>
      <c r="O124" s="21">
        <f t="shared" ref="O124:O176" si="24">M124*N124</f>
        <v>4375</v>
      </c>
    </row>
    <row r="125" spans="1:15" ht="15" x14ac:dyDescent="0.25">
      <c r="A125" s="516" t="s">
        <v>32</v>
      </c>
      <c r="B125" s="23" t="s">
        <v>12</v>
      </c>
      <c r="C125" s="24">
        <v>11.428000000000001</v>
      </c>
      <c r="D125" s="24">
        <f t="shared" si="19"/>
        <v>11.428000000000001</v>
      </c>
      <c r="E125" s="24">
        <f t="shared" si="19"/>
        <v>11.428000000000001</v>
      </c>
      <c r="F125" s="13">
        <v>2000</v>
      </c>
      <c r="G125" s="402">
        <f t="shared" si="15"/>
        <v>22856</v>
      </c>
      <c r="H125" s="24">
        <v>180</v>
      </c>
      <c r="I125" s="24">
        <f>H125</f>
        <v>180</v>
      </c>
      <c r="J125" s="15">
        <v>3.3</v>
      </c>
      <c r="K125" s="25">
        <f t="shared" si="22"/>
        <v>594</v>
      </c>
      <c r="L125" s="24">
        <v>0</v>
      </c>
      <c r="M125" s="24">
        <v>2</v>
      </c>
      <c r="N125" s="13">
        <v>25</v>
      </c>
      <c r="O125" s="25">
        <f t="shared" si="24"/>
        <v>50</v>
      </c>
    </row>
    <row r="126" spans="1:15" ht="15" x14ac:dyDescent="0.25">
      <c r="A126" s="516"/>
      <c r="B126" s="12" t="s">
        <v>14</v>
      </c>
      <c r="C126" s="13">
        <v>7.968</v>
      </c>
      <c r="D126" s="24">
        <f t="shared" si="19"/>
        <v>7.968</v>
      </c>
      <c r="E126" s="24">
        <f t="shared" si="19"/>
        <v>7.968</v>
      </c>
      <c r="F126" s="13">
        <v>2000</v>
      </c>
      <c r="G126" s="402">
        <f t="shared" si="15"/>
        <v>15936</v>
      </c>
      <c r="H126" s="13">
        <v>219</v>
      </c>
      <c r="I126" s="24">
        <f t="shared" ref="I126:I136" si="25">H126</f>
        <v>219</v>
      </c>
      <c r="J126" s="15">
        <v>3.3</v>
      </c>
      <c r="K126" s="14">
        <f t="shared" si="22"/>
        <v>722.69999999999993</v>
      </c>
      <c r="L126" s="13">
        <v>2</v>
      </c>
      <c r="M126" s="13">
        <v>2</v>
      </c>
      <c r="N126" s="13">
        <v>25</v>
      </c>
      <c r="O126" s="14">
        <f t="shared" si="24"/>
        <v>50</v>
      </c>
    </row>
    <row r="127" spans="1:15" ht="15" x14ac:dyDescent="0.25">
      <c r="A127" s="516"/>
      <c r="B127" s="12" t="s">
        <v>15</v>
      </c>
      <c r="C127" s="13">
        <v>8.1229999999999993</v>
      </c>
      <c r="D127" s="24">
        <f t="shared" si="19"/>
        <v>8.1229999999999993</v>
      </c>
      <c r="E127" s="24">
        <f t="shared" si="19"/>
        <v>8.1229999999999993</v>
      </c>
      <c r="F127" s="13">
        <v>2000</v>
      </c>
      <c r="G127" s="402">
        <f t="shared" si="15"/>
        <v>16245.999999999998</v>
      </c>
      <c r="H127" s="13">
        <v>171</v>
      </c>
      <c r="I127" s="24">
        <f t="shared" si="25"/>
        <v>171</v>
      </c>
      <c r="J127" s="15">
        <v>3.3</v>
      </c>
      <c r="K127" s="14">
        <f t="shared" si="22"/>
        <v>564.29999999999995</v>
      </c>
      <c r="L127" s="13">
        <v>2</v>
      </c>
      <c r="M127" s="13">
        <v>2</v>
      </c>
      <c r="N127" s="13">
        <v>25</v>
      </c>
      <c r="O127" s="14">
        <f t="shared" si="24"/>
        <v>50</v>
      </c>
    </row>
    <row r="128" spans="1:15" ht="15" x14ac:dyDescent="0.25">
      <c r="A128" s="516"/>
      <c r="B128" s="12" t="s">
        <v>16</v>
      </c>
      <c r="C128" s="13">
        <v>2.7149999999999999</v>
      </c>
      <c r="D128" s="24">
        <f t="shared" si="19"/>
        <v>2.7149999999999999</v>
      </c>
      <c r="E128" s="24">
        <f t="shared" si="19"/>
        <v>2.7149999999999999</v>
      </c>
      <c r="F128" s="13">
        <v>2000</v>
      </c>
      <c r="G128" s="402">
        <f t="shared" si="15"/>
        <v>5430</v>
      </c>
      <c r="H128" s="13">
        <v>117</v>
      </c>
      <c r="I128" s="24">
        <f t="shared" si="25"/>
        <v>117</v>
      </c>
      <c r="J128" s="15">
        <v>3.3</v>
      </c>
      <c r="K128" s="14">
        <f t="shared" si="22"/>
        <v>386.09999999999997</v>
      </c>
      <c r="L128" s="13">
        <v>2</v>
      </c>
      <c r="M128" s="13">
        <v>2</v>
      </c>
      <c r="N128" s="13">
        <v>25</v>
      </c>
      <c r="O128" s="14">
        <f t="shared" si="24"/>
        <v>50</v>
      </c>
    </row>
    <row r="129" spans="1:15" ht="15" x14ac:dyDescent="0.25">
      <c r="A129" s="516"/>
      <c r="B129" s="12" t="s">
        <v>17</v>
      </c>
      <c r="C129" s="13">
        <v>0</v>
      </c>
      <c r="D129" s="24">
        <f t="shared" si="19"/>
        <v>0</v>
      </c>
      <c r="E129" s="24">
        <f t="shared" si="19"/>
        <v>0</v>
      </c>
      <c r="F129" s="13">
        <v>2000</v>
      </c>
      <c r="G129" s="402">
        <f t="shared" si="15"/>
        <v>0</v>
      </c>
      <c r="H129" s="13">
        <v>120</v>
      </c>
      <c r="I129" s="24">
        <f t="shared" si="25"/>
        <v>120</v>
      </c>
      <c r="J129" s="15">
        <v>3.3</v>
      </c>
      <c r="K129" s="14">
        <f t="shared" si="22"/>
        <v>396</v>
      </c>
      <c r="L129" s="13">
        <v>2</v>
      </c>
      <c r="M129" s="13">
        <v>2</v>
      </c>
      <c r="N129" s="13">
        <v>25</v>
      </c>
      <c r="O129" s="14">
        <f t="shared" si="24"/>
        <v>50</v>
      </c>
    </row>
    <row r="130" spans="1:15" ht="15" x14ac:dyDescent="0.25">
      <c r="A130" s="516"/>
      <c r="B130" s="12" t="s">
        <v>18</v>
      </c>
      <c r="C130" s="13">
        <v>0</v>
      </c>
      <c r="D130" s="24">
        <f t="shared" si="19"/>
        <v>0</v>
      </c>
      <c r="E130" s="24">
        <f t="shared" si="19"/>
        <v>0</v>
      </c>
      <c r="F130" s="13">
        <v>2000</v>
      </c>
      <c r="G130" s="402">
        <f t="shared" si="15"/>
        <v>0</v>
      </c>
      <c r="H130" s="13">
        <v>45</v>
      </c>
      <c r="I130" s="24">
        <f t="shared" si="25"/>
        <v>45</v>
      </c>
      <c r="J130" s="15">
        <v>3.3</v>
      </c>
      <c r="K130" s="14">
        <f t="shared" si="22"/>
        <v>148.5</v>
      </c>
      <c r="L130" s="13">
        <v>3</v>
      </c>
      <c r="M130" s="13">
        <v>4</v>
      </c>
      <c r="N130" s="13">
        <v>25</v>
      </c>
      <c r="O130" s="14">
        <f t="shared" si="24"/>
        <v>100</v>
      </c>
    </row>
    <row r="131" spans="1:15" ht="15" x14ac:dyDescent="0.25">
      <c r="A131" s="516"/>
      <c r="B131" s="12" t="s">
        <v>19</v>
      </c>
      <c r="C131" s="13">
        <v>0</v>
      </c>
      <c r="D131" s="24">
        <f t="shared" si="19"/>
        <v>0</v>
      </c>
      <c r="E131" s="24">
        <f t="shared" si="19"/>
        <v>0</v>
      </c>
      <c r="F131" s="13">
        <v>2000</v>
      </c>
      <c r="G131" s="402">
        <f t="shared" si="15"/>
        <v>0</v>
      </c>
      <c r="H131" s="13">
        <v>31</v>
      </c>
      <c r="I131" s="24">
        <f t="shared" si="25"/>
        <v>31</v>
      </c>
      <c r="J131" s="15">
        <v>3.3</v>
      </c>
      <c r="K131" s="14">
        <f t="shared" si="22"/>
        <v>102.3</v>
      </c>
      <c r="L131" s="13">
        <v>3</v>
      </c>
      <c r="M131" s="13">
        <v>3</v>
      </c>
      <c r="N131" s="13">
        <v>25</v>
      </c>
      <c r="O131" s="14">
        <f t="shared" si="24"/>
        <v>75</v>
      </c>
    </row>
    <row r="132" spans="1:15" ht="15" x14ac:dyDescent="0.25">
      <c r="A132" s="516"/>
      <c r="B132" s="12" t="s">
        <v>20</v>
      </c>
      <c r="C132" s="13">
        <v>0</v>
      </c>
      <c r="D132" s="24">
        <f t="shared" si="19"/>
        <v>0</v>
      </c>
      <c r="E132" s="24">
        <f t="shared" si="19"/>
        <v>0</v>
      </c>
      <c r="F132" s="13">
        <v>2000</v>
      </c>
      <c r="G132" s="402">
        <f t="shared" si="15"/>
        <v>0</v>
      </c>
      <c r="H132" s="13">
        <v>63</v>
      </c>
      <c r="I132" s="24">
        <f t="shared" si="25"/>
        <v>63</v>
      </c>
      <c r="J132" s="15">
        <v>3.3</v>
      </c>
      <c r="K132" s="14">
        <f t="shared" si="22"/>
        <v>207.89999999999998</v>
      </c>
      <c r="L132" s="13">
        <v>4</v>
      </c>
      <c r="M132" s="13">
        <v>4</v>
      </c>
      <c r="N132" s="13">
        <v>25</v>
      </c>
      <c r="O132" s="14">
        <f t="shared" si="24"/>
        <v>100</v>
      </c>
    </row>
    <row r="133" spans="1:15" ht="15" x14ac:dyDescent="0.25">
      <c r="A133" s="516"/>
      <c r="B133" s="12" t="s">
        <v>21</v>
      </c>
      <c r="C133" s="13">
        <v>0</v>
      </c>
      <c r="D133" s="24">
        <f t="shared" si="19"/>
        <v>0</v>
      </c>
      <c r="E133" s="24">
        <f t="shared" si="19"/>
        <v>0</v>
      </c>
      <c r="F133" s="13">
        <v>2000</v>
      </c>
      <c r="G133" s="402">
        <f t="shared" si="15"/>
        <v>0</v>
      </c>
      <c r="H133" s="13">
        <v>72</v>
      </c>
      <c r="I133" s="24">
        <f t="shared" si="25"/>
        <v>72</v>
      </c>
      <c r="J133" s="15">
        <v>3.3</v>
      </c>
      <c r="K133" s="14">
        <f t="shared" si="22"/>
        <v>237.6</v>
      </c>
      <c r="L133" s="13">
        <v>3</v>
      </c>
      <c r="M133" s="13">
        <v>3</v>
      </c>
      <c r="N133" s="13">
        <v>25</v>
      </c>
      <c r="O133" s="14">
        <f t="shared" si="24"/>
        <v>75</v>
      </c>
    </row>
    <row r="134" spans="1:15" ht="15" x14ac:dyDescent="0.25">
      <c r="A134" s="516"/>
      <c r="B134" s="12" t="s">
        <v>22</v>
      </c>
      <c r="C134" s="13">
        <v>7.4</v>
      </c>
      <c r="D134" s="24">
        <f t="shared" si="19"/>
        <v>7.4</v>
      </c>
      <c r="E134" s="24">
        <f t="shared" si="19"/>
        <v>7.4</v>
      </c>
      <c r="F134" s="13">
        <v>2000</v>
      </c>
      <c r="G134" s="402">
        <f t="shared" si="15"/>
        <v>14800</v>
      </c>
      <c r="H134" s="13">
        <v>94</v>
      </c>
      <c r="I134" s="24">
        <f t="shared" si="25"/>
        <v>94</v>
      </c>
      <c r="J134" s="15">
        <v>3.3</v>
      </c>
      <c r="K134" s="14">
        <f t="shared" si="22"/>
        <v>310.2</v>
      </c>
      <c r="L134" s="13">
        <v>2</v>
      </c>
      <c r="M134" s="13">
        <v>2</v>
      </c>
      <c r="N134" s="13">
        <v>25</v>
      </c>
      <c r="O134" s="14">
        <f t="shared" si="24"/>
        <v>50</v>
      </c>
    </row>
    <row r="135" spans="1:15" ht="15" x14ac:dyDescent="0.25">
      <c r="A135" s="516"/>
      <c r="B135" s="18" t="s">
        <v>23</v>
      </c>
      <c r="C135" s="13">
        <v>15.3</v>
      </c>
      <c r="D135" s="24">
        <f>C135-4.4587</f>
        <v>10.8413</v>
      </c>
      <c r="E135" s="24">
        <f>D135-4.4587</f>
        <v>6.3826000000000001</v>
      </c>
      <c r="F135" s="13">
        <v>2000</v>
      </c>
      <c r="G135" s="402">
        <f t="shared" si="15"/>
        <v>12765.2</v>
      </c>
      <c r="H135" s="13">
        <v>110</v>
      </c>
      <c r="I135" s="24">
        <f t="shared" si="25"/>
        <v>110</v>
      </c>
      <c r="J135" s="15">
        <v>3.3</v>
      </c>
      <c r="K135" s="28">
        <f t="shared" si="22"/>
        <v>363</v>
      </c>
      <c r="L135" s="13">
        <v>4</v>
      </c>
      <c r="M135" s="13">
        <v>4</v>
      </c>
      <c r="N135" s="13">
        <v>25</v>
      </c>
      <c r="O135" s="14">
        <f t="shared" si="24"/>
        <v>100</v>
      </c>
    </row>
    <row r="136" spans="1:15" ht="15" x14ac:dyDescent="0.25">
      <c r="A136" s="516"/>
      <c r="B136" s="18" t="s">
        <v>24</v>
      </c>
      <c r="C136" s="13">
        <v>15.185099999999998</v>
      </c>
      <c r="D136" s="24">
        <f t="shared" si="19"/>
        <v>15.185099999999998</v>
      </c>
      <c r="E136" s="24">
        <f t="shared" si="19"/>
        <v>15.185099999999998</v>
      </c>
      <c r="F136" s="13">
        <v>2000</v>
      </c>
      <c r="G136" s="402">
        <f t="shared" si="15"/>
        <v>30370.199999999997</v>
      </c>
      <c r="H136" s="13">
        <v>254</v>
      </c>
      <c r="I136" s="24">
        <f t="shared" si="25"/>
        <v>254</v>
      </c>
      <c r="J136" s="15">
        <v>3.3</v>
      </c>
      <c r="K136" s="28">
        <f t="shared" si="22"/>
        <v>838.19999999999993</v>
      </c>
      <c r="L136" s="13">
        <v>4</v>
      </c>
      <c r="M136" s="13">
        <v>4</v>
      </c>
      <c r="N136" s="13">
        <v>25</v>
      </c>
      <c r="O136" s="14">
        <f t="shared" si="24"/>
        <v>100</v>
      </c>
    </row>
    <row r="137" spans="1:15" ht="15.75" thickBot="1" x14ac:dyDescent="0.3">
      <c r="A137" s="516"/>
      <c r="B137" s="20" t="s">
        <v>25</v>
      </c>
      <c r="C137" s="20">
        <f>SUM(C125:C136)</f>
        <v>68.119100000000003</v>
      </c>
      <c r="D137" s="20">
        <f t="shared" ref="D137:E137" si="26">SUM(D125:D136)</f>
        <v>63.660400000000003</v>
      </c>
      <c r="E137" s="20">
        <f t="shared" si="26"/>
        <v>59.201699999999995</v>
      </c>
      <c r="F137" s="13">
        <v>2000</v>
      </c>
      <c r="G137" s="401">
        <f t="shared" si="15"/>
        <v>118403.4</v>
      </c>
      <c r="H137" s="20">
        <f>SUM(H125:H136)</f>
        <v>1476</v>
      </c>
      <c r="I137" s="20">
        <f>SUM(I125:I136)</f>
        <v>1476</v>
      </c>
      <c r="J137" s="15">
        <v>3.3</v>
      </c>
      <c r="K137" s="21">
        <f t="shared" si="22"/>
        <v>4870.8</v>
      </c>
      <c r="L137" s="20">
        <f>SUM(L125:L136)</f>
        <v>31</v>
      </c>
      <c r="M137" s="20">
        <f>SUM(M125:M136)</f>
        <v>34</v>
      </c>
      <c r="N137" s="13">
        <v>25</v>
      </c>
      <c r="O137" s="21">
        <f t="shared" si="24"/>
        <v>850</v>
      </c>
    </row>
    <row r="138" spans="1:15" ht="15" x14ac:dyDescent="0.25">
      <c r="A138" s="514" t="s">
        <v>33</v>
      </c>
      <c r="B138" s="23" t="s">
        <v>12</v>
      </c>
      <c r="C138" s="24">
        <v>19.016601000000001</v>
      </c>
      <c r="D138" s="24">
        <f t="shared" si="19"/>
        <v>19.016601000000001</v>
      </c>
      <c r="E138" s="13">
        <f>C138</f>
        <v>19.016601000000001</v>
      </c>
      <c r="F138" s="13">
        <v>2000</v>
      </c>
      <c r="G138" s="402">
        <f t="shared" si="15"/>
        <v>38033.202000000005</v>
      </c>
      <c r="H138" s="24">
        <v>266</v>
      </c>
      <c r="I138" s="24">
        <f>H138</f>
        <v>266</v>
      </c>
      <c r="J138" s="15">
        <v>3.3</v>
      </c>
      <c r="K138" s="25">
        <f t="shared" si="22"/>
        <v>877.8</v>
      </c>
      <c r="L138" s="24">
        <v>6</v>
      </c>
      <c r="M138" s="24">
        <v>6</v>
      </c>
      <c r="N138" s="13">
        <v>25</v>
      </c>
      <c r="O138" s="25">
        <f t="shared" si="24"/>
        <v>150</v>
      </c>
    </row>
    <row r="139" spans="1:15" ht="15" x14ac:dyDescent="0.25">
      <c r="A139" s="514"/>
      <c r="B139" s="12" t="s">
        <v>14</v>
      </c>
      <c r="C139" s="13">
        <v>13.139301</v>
      </c>
      <c r="D139" s="24">
        <f t="shared" si="19"/>
        <v>13.139301</v>
      </c>
      <c r="E139" s="13">
        <f t="shared" ref="E139:E149" si="27">C139</f>
        <v>13.139301</v>
      </c>
      <c r="F139" s="13">
        <v>2000</v>
      </c>
      <c r="G139" s="402">
        <f t="shared" si="15"/>
        <v>26278.601999999999</v>
      </c>
      <c r="H139" s="13">
        <v>258</v>
      </c>
      <c r="I139" s="24">
        <f t="shared" ref="I139:I149" si="28">H139</f>
        <v>258</v>
      </c>
      <c r="J139" s="15">
        <v>3.3</v>
      </c>
      <c r="K139" s="14">
        <f t="shared" si="22"/>
        <v>851.4</v>
      </c>
      <c r="L139" s="13">
        <v>4</v>
      </c>
      <c r="M139" s="13">
        <v>4</v>
      </c>
      <c r="N139" s="13">
        <v>25</v>
      </c>
      <c r="O139" s="14">
        <f t="shared" si="24"/>
        <v>100</v>
      </c>
    </row>
    <row r="140" spans="1:15" ht="15" x14ac:dyDescent="0.25">
      <c r="A140" s="514"/>
      <c r="B140" s="12" t="s">
        <v>15</v>
      </c>
      <c r="C140" s="13">
        <v>10.8308</v>
      </c>
      <c r="D140" s="24">
        <f t="shared" si="19"/>
        <v>10.8308</v>
      </c>
      <c r="E140" s="13">
        <f t="shared" si="27"/>
        <v>10.8308</v>
      </c>
      <c r="F140" s="13">
        <v>2000</v>
      </c>
      <c r="G140" s="402">
        <f t="shared" si="15"/>
        <v>21661.599999999999</v>
      </c>
      <c r="H140" s="13">
        <v>159</v>
      </c>
      <c r="I140" s="24">
        <f t="shared" si="28"/>
        <v>159</v>
      </c>
      <c r="J140" s="15">
        <v>3.3</v>
      </c>
      <c r="K140" s="14">
        <f t="shared" si="22"/>
        <v>524.69999999999993</v>
      </c>
      <c r="L140" s="13">
        <v>6</v>
      </c>
      <c r="M140" s="13">
        <v>6</v>
      </c>
      <c r="N140" s="13">
        <v>25</v>
      </c>
      <c r="O140" s="14">
        <f t="shared" si="24"/>
        <v>150</v>
      </c>
    </row>
    <row r="141" spans="1:15" ht="15" x14ac:dyDescent="0.25">
      <c r="A141" s="514"/>
      <c r="B141" s="12" t="s">
        <v>16</v>
      </c>
      <c r="C141" s="13">
        <v>1.6879999999999999</v>
      </c>
      <c r="D141" s="24">
        <f t="shared" si="19"/>
        <v>1.6879999999999999</v>
      </c>
      <c r="E141" s="13">
        <f t="shared" si="27"/>
        <v>1.6879999999999999</v>
      </c>
      <c r="F141" s="13">
        <v>2000</v>
      </c>
      <c r="G141" s="402">
        <f t="shared" si="15"/>
        <v>3376</v>
      </c>
      <c r="H141" s="13">
        <v>69</v>
      </c>
      <c r="I141" s="24">
        <f t="shared" si="28"/>
        <v>69</v>
      </c>
      <c r="J141" s="15">
        <v>3.3</v>
      </c>
      <c r="K141" s="14">
        <f t="shared" si="22"/>
        <v>227.7</v>
      </c>
      <c r="L141" s="13">
        <v>5</v>
      </c>
      <c r="M141" s="13">
        <v>5</v>
      </c>
      <c r="N141" s="13">
        <v>25</v>
      </c>
      <c r="O141" s="14">
        <f t="shared" si="24"/>
        <v>125</v>
      </c>
    </row>
    <row r="142" spans="1:15" ht="15" x14ac:dyDescent="0.25">
      <c r="A142" s="514"/>
      <c r="B142" s="12" t="s">
        <v>17</v>
      </c>
      <c r="C142" s="13">
        <v>0</v>
      </c>
      <c r="D142" s="24">
        <f t="shared" si="19"/>
        <v>0</v>
      </c>
      <c r="E142" s="13">
        <f t="shared" si="27"/>
        <v>0</v>
      </c>
      <c r="F142" s="13">
        <v>2000</v>
      </c>
      <c r="G142" s="402">
        <f t="shared" si="15"/>
        <v>0</v>
      </c>
      <c r="H142" s="13">
        <v>54</v>
      </c>
      <c r="I142" s="24">
        <f t="shared" si="28"/>
        <v>54</v>
      </c>
      <c r="J142" s="15">
        <v>3.3</v>
      </c>
      <c r="K142" s="14">
        <f t="shared" si="22"/>
        <v>178.2</v>
      </c>
      <c r="L142" s="13">
        <v>5</v>
      </c>
      <c r="M142" s="13">
        <v>5</v>
      </c>
      <c r="N142" s="13">
        <v>25</v>
      </c>
      <c r="O142" s="14">
        <f t="shared" si="24"/>
        <v>125</v>
      </c>
    </row>
    <row r="143" spans="1:15" ht="15" x14ac:dyDescent="0.25">
      <c r="A143" s="514"/>
      <c r="B143" s="12" t="s">
        <v>18</v>
      </c>
      <c r="C143" s="13">
        <v>0</v>
      </c>
      <c r="D143" s="24">
        <f t="shared" si="19"/>
        <v>0</v>
      </c>
      <c r="E143" s="13">
        <f t="shared" si="27"/>
        <v>0</v>
      </c>
      <c r="F143" s="13">
        <v>2000</v>
      </c>
      <c r="G143" s="402">
        <f t="shared" si="15"/>
        <v>0</v>
      </c>
      <c r="H143" s="13">
        <v>31</v>
      </c>
      <c r="I143" s="24">
        <f t="shared" si="28"/>
        <v>31</v>
      </c>
      <c r="J143" s="15">
        <v>3.3</v>
      </c>
      <c r="K143" s="14">
        <f t="shared" si="22"/>
        <v>102.3</v>
      </c>
      <c r="L143" s="13">
        <v>5</v>
      </c>
      <c r="M143" s="13">
        <v>5</v>
      </c>
      <c r="N143" s="13">
        <v>25</v>
      </c>
      <c r="O143" s="14">
        <f t="shared" si="24"/>
        <v>125</v>
      </c>
    </row>
    <row r="144" spans="1:15" ht="15" x14ac:dyDescent="0.25">
      <c r="A144" s="514"/>
      <c r="B144" s="12" t="s">
        <v>19</v>
      </c>
      <c r="C144" s="13">
        <v>0</v>
      </c>
      <c r="D144" s="24">
        <f t="shared" si="19"/>
        <v>0</v>
      </c>
      <c r="E144" s="13">
        <f t="shared" si="27"/>
        <v>0</v>
      </c>
      <c r="F144" s="13">
        <v>2000</v>
      </c>
      <c r="G144" s="402">
        <f t="shared" si="15"/>
        <v>0</v>
      </c>
      <c r="H144" s="13">
        <v>33</v>
      </c>
      <c r="I144" s="24">
        <f t="shared" si="28"/>
        <v>33</v>
      </c>
      <c r="J144" s="15">
        <v>3.3</v>
      </c>
      <c r="K144" s="14">
        <f t="shared" si="22"/>
        <v>108.89999999999999</v>
      </c>
      <c r="L144" s="13">
        <v>4</v>
      </c>
      <c r="M144" s="13">
        <v>4</v>
      </c>
      <c r="N144" s="13">
        <v>25</v>
      </c>
      <c r="O144" s="14">
        <f t="shared" si="24"/>
        <v>100</v>
      </c>
    </row>
    <row r="145" spans="1:15" ht="15" x14ac:dyDescent="0.25">
      <c r="A145" s="514"/>
      <c r="B145" s="12" t="s">
        <v>20</v>
      </c>
      <c r="C145" s="13">
        <v>0</v>
      </c>
      <c r="D145" s="24">
        <f t="shared" si="19"/>
        <v>0</v>
      </c>
      <c r="E145" s="13">
        <f t="shared" si="27"/>
        <v>0</v>
      </c>
      <c r="F145" s="13">
        <v>2000</v>
      </c>
      <c r="G145" s="402">
        <f t="shared" si="15"/>
        <v>0</v>
      </c>
      <c r="H145" s="13">
        <v>32</v>
      </c>
      <c r="I145" s="24">
        <f t="shared" si="28"/>
        <v>32</v>
      </c>
      <c r="J145" s="15">
        <v>3.3</v>
      </c>
      <c r="K145" s="14">
        <f t="shared" si="22"/>
        <v>105.6</v>
      </c>
      <c r="L145" s="13">
        <v>4</v>
      </c>
      <c r="M145" s="13">
        <v>4</v>
      </c>
      <c r="N145" s="13">
        <v>25</v>
      </c>
      <c r="O145" s="14">
        <f t="shared" si="24"/>
        <v>100</v>
      </c>
    </row>
    <row r="146" spans="1:15" ht="15" x14ac:dyDescent="0.25">
      <c r="A146" s="514"/>
      <c r="B146" s="12" t="s">
        <v>21</v>
      </c>
      <c r="C146" s="13">
        <v>0</v>
      </c>
      <c r="D146" s="24">
        <f t="shared" si="19"/>
        <v>0</v>
      </c>
      <c r="E146" s="13">
        <f t="shared" si="27"/>
        <v>0</v>
      </c>
      <c r="F146" s="13">
        <v>2000</v>
      </c>
      <c r="G146" s="402">
        <f t="shared" si="15"/>
        <v>0</v>
      </c>
      <c r="H146" s="13">
        <v>31</v>
      </c>
      <c r="I146" s="24">
        <f t="shared" si="28"/>
        <v>31</v>
      </c>
      <c r="J146" s="15">
        <v>3.3</v>
      </c>
      <c r="K146" s="14">
        <f t="shared" si="22"/>
        <v>102.3</v>
      </c>
      <c r="L146" s="13">
        <v>6</v>
      </c>
      <c r="M146" s="13">
        <v>6</v>
      </c>
      <c r="N146" s="13">
        <v>25</v>
      </c>
      <c r="O146" s="14">
        <f t="shared" si="24"/>
        <v>150</v>
      </c>
    </row>
    <row r="147" spans="1:15" ht="15" x14ac:dyDescent="0.25">
      <c r="A147" s="514"/>
      <c r="B147" s="12" t="s">
        <v>22</v>
      </c>
      <c r="C147" s="13">
        <v>12.122490810999999</v>
      </c>
      <c r="D147" s="24">
        <f t="shared" si="19"/>
        <v>12.122490810999999</v>
      </c>
      <c r="E147" s="13">
        <f t="shared" si="27"/>
        <v>12.122490810999999</v>
      </c>
      <c r="F147" s="13">
        <v>2000</v>
      </c>
      <c r="G147" s="402">
        <f t="shared" si="15"/>
        <v>24244.981621999996</v>
      </c>
      <c r="H147" s="13">
        <v>108</v>
      </c>
      <c r="I147" s="24">
        <f t="shared" si="28"/>
        <v>108</v>
      </c>
      <c r="J147" s="15">
        <v>3.3</v>
      </c>
      <c r="K147" s="14">
        <f t="shared" si="22"/>
        <v>356.4</v>
      </c>
      <c r="L147" s="13">
        <v>7</v>
      </c>
      <c r="M147" s="13">
        <v>7</v>
      </c>
      <c r="N147" s="13">
        <v>25</v>
      </c>
      <c r="O147" s="14">
        <f t="shared" si="24"/>
        <v>175</v>
      </c>
    </row>
    <row r="148" spans="1:15" ht="15" x14ac:dyDescent="0.25">
      <c r="A148" s="514"/>
      <c r="B148" s="18" t="s">
        <v>23</v>
      </c>
      <c r="C148" s="13">
        <v>16.2536077275</v>
      </c>
      <c r="D148" s="24">
        <f t="shared" si="19"/>
        <v>16.2536077275</v>
      </c>
      <c r="E148" s="13">
        <f t="shared" si="27"/>
        <v>16.2536077275</v>
      </c>
      <c r="F148" s="13">
        <v>2000</v>
      </c>
      <c r="G148" s="402">
        <f t="shared" si="15"/>
        <v>32507.215455000001</v>
      </c>
      <c r="H148" s="13">
        <v>395</v>
      </c>
      <c r="I148" s="24">
        <f t="shared" si="28"/>
        <v>395</v>
      </c>
      <c r="J148" s="15">
        <v>3.3</v>
      </c>
      <c r="K148" s="28">
        <f t="shared" si="22"/>
        <v>1303.5</v>
      </c>
      <c r="L148" s="13">
        <v>8</v>
      </c>
      <c r="M148" s="13">
        <v>8</v>
      </c>
      <c r="N148" s="13">
        <v>25</v>
      </c>
      <c r="O148" s="14">
        <f t="shared" si="24"/>
        <v>200</v>
      </c>
    </row>
    <row r="149" spans="1:15" ht="15" x14ac:dyDescent="0.25">
      <c r="A149" s="514"/>
      <c r="B149" s="18" t="s">
        <v>24</v>
      </c>
      <c r="C149" s="13">
        <v>19.486101422280001</v>
      </c>
      <c r="D149" s="24">
        <f t="shared" si="19"/>
        <v>19.486101422280001</v>
      </c>
      <c r="E149" s="13">
        <f t="shared" si="27"/>
        <v>19.486101422280001</v>
      </c>
      <c r="F149" s="13">
        <v>2000</v>
      </c>
      <c r="G149" s="402">
        <f t="shared" si="15"/>
        <v>38972.202844560001</v>
      </c>
      <c r="H149" s="13">
        <v>369</v>
      </c>
      <c r="I149" s="24">
        <f t="shared" si="28"/>
        <v>369</v>
      </c>
      <c r="J149" s="15">
        <v>3.3</v>
      </c>
      <c r="K149" s="28">
        <f t="shared" si="22"/>
        <v>1217.7</v>
      </c>
      <c r="L149" s="13">
        <v>8</v>
      </c>
      <c r="M149" s="13">
        <v>8</v>
      </c>
      <c r="N149" s="13">
        <v>25</v>
      </c>
      <c r="O149" s="14">
        <f t="shared" si="24"/>
        <v>200</v>
      </c>
    </row>
    <row r="150" spans="1:15" ht="15.75" thickBot="1" x14ac:dyDescent="0.3">
      <c r="A150" s="514"/>
      <c r="B150" s="20" t="s">
        <v>25</v>
      </c>
      <c r="C150" s="20">
        <f>SUM(C138:C149)</f>
        <v>92.53690196078</v>
      </c>
      <c r="D150" s="20">
        <f t="shared" ref="D150:E150" si="29">SUM(D138:D149)</f>
        <v>92.53690196078</v>
      </c>
      <c r="E150" s="20">
        <f t="shared" si="29"/>
        <v>92.53690196078</v>
      </c>
      <c r="F150" s="13">
        <v>2000</v>
      </c>
      <c r="G150" s="401">
        <f t="shared" si="15"/>
        <v>185073.80392156</v>
      </c>
      <c r="H150" s="20">
        <f>SUM(H138:H149)</f>
        <v>1805</v>
      </c>
      <c r="I150" s="20">
        <f>SUM(I138:I149)</f>
        <v>1805</v>
      </c>
      <c r="J150" s="15">
        <v>3.3</v>
      </c>
      <c r="K150" s="21">
        <f t="shared" si="22"/>
        <v>5956.5</v>
      </c>
      <c r="L150" s="20">
        <f>SUM(L138:L149)</f>
        <v>68</v>
      </c>
      <c r="M150" s="20">
        <f>SUM(M138:M149)</f>
        <v>68</v>
      </c>
      <c r="N150" s="13">
        <v>25</v>
      </c>
      <c r="O150" s="21">
        <f t="shared" si="24"/>
        <v>1700</v>
      </c>
    </row>
    <row r="151" spans="1:15" ht="15" x14ac:dyDescent="0.25">
      <c r="A151" s="516" t="s">
        <v>34</v>
      </c>
      <c r="B151" s="23" t="s">
        <v>12</v>
      </c>
      <c r="C151" s="24">
        <v>4.5331999999999999</v>
      </c>
      <c r="D151" s="24">
        <f t="shared" si="19"/>
        <v>4.5331999999999999</v>
      </c>
      <c r="E151" s="13">
        <f>C151</f>
        <v>4.5331999999999999</v>
      </c>
      <c r="F151" s="13">
        <v>2000</v>
      </c>
      <c r="G151" s="402">
        <f t="shared" ref="G151:G214" si="30">E151*F151</f>
        <v>9066.4</v>
      </c>
      <c r="H151" s="24">
        <v>198</v>
      </c>
      <c r="I151" s="24">
        <f>H151</f>
        <v>198</v>
      </c>
      <c r="J151" s="15">
        <v>3.3</v>
      </c>
      <c r="K151" s="25">
        <f t="shared" si="22"/>
        <v>653.4</v>
      </c>
      <c r="L151" s="24">
        <v>0</v>
      </c>
      <c r="M151" s="24">
        <v>1</v>
      </c>
      <c r="N151" s="13">
        <v>25</v>
      </c>
      <c r="O151" s="25">
        <f t="shared" si="24"/>
        <v>25</v>
      </c>
    </row>
    <row r="152" spans="1:15" ht="15" x14ac:dyDescent="0.25">
      <c r="A152" s="516"/>
      <c r="B152" s="12" t="s">
        <v>14</v>
      </c>
      <c r="C152" s="13">
        <v>3.8826000000000001</v>
      </c>
      <c r="D152" s="24">
        <f t="shared" si="19"/>
        <v>3.8826000000000001</v>
      </c>
      <c r="E152" s="13">
        <f t="shared" ref="E152:E162" si="31">C152</f>
        <v>3.8826000000000001</v>
      </c>
      <c r="F152" s="13">
        <v>2000</v>
      </c>
      <c r="G152" s="402">
        <f t="shared" si="30"/>
        <v>7765.2</v>
      </c>
      <c r="H152" s="13">
        <v>189</v>
      </c>
      <c r="I152" s="24">
        <f t="shared" ref="I152:I162" si="32">H152</f>
        <v>189</v>
      </c>
      <c r="J152" s="15">
        <v>3.3</v>
      </c>
      <c r="K152" s="14">
        <f t="shared" si="22"/>
        <v>623.69999999999993</v>
      </c>
      <c r="L152" s="13">
        <v>0</v>
      </c>
      <c r="M152" s="13">
        <v>2</v>
      </c>
      <c r="N152" s="13">
        <v>25</v>
      </c>
      <c r="O152" s="14">
        <f t="shared" si="24"/>
        <v>50</v>
      </c>
    </row>
    <row r="153" spans="1:15" ht="15" x14ac:dyDescent="0.25">
      <c r="A153" s="516"/>
      <c r="B153" s="12" t="s">
        <v>15</v>
      </c>
      <c r="C153" s="13">
        <v>3.6760999999999999</v>
      </c>
      <c r="D153" s="24">
        <f t="shared" si="19"/>
        <v>3.6760999999999999</v>
      </c>
      <c r="E153" s="13">
        <f t="shared" si="31"/>
        <v>3.6760999999999999</v>
      </c>
      <c r="F153" s="13">
        <v>2000</v>
      </c>
      <c r="G153" s="402">
        <f t="shared" si="30"/>
        <v>7352.2</v>
      </c>
      <c r="H153" s="13">
        <v>149</v>
      </c>
      <c r="I153" s="24">
        <f t="shared" si="32"/>
        <v>149</v>
      </c>
      <c r="J153" s="15">
        <v>3.3</v>
      </c>
      <c r="K153" s="14">
        <f t="shared" si="22"/>
        <v>491.7</v>
      </c>
      <c r="L153" s="13">
        <v>9</v>
      </c>
      <c r="M153" s="13">
        <v>9</v>
      </c>
      <c r="N153" s="13">
        <v>25</v>
      </c>
      <c r="O153" s="14">
        <f t="shared" si="24"/>
        <v>225</v>
      </c>
    </row>
    <row r="154" spans="1:15" ht="15" x14ac:dyDescent="0.25">
      <c r="A154" s="516"/>
      <c r="B154" s="12" t="s">
        <v>16</v>
      </c>
      <c r="C154" s="13">
        <v>0.2356</v>
      </c>
      <c r="D154" s="24">
        <f t="shared" si="19"/>
        <v>0.2356</v>
      </c>
      <c r="E154" s="13">
        <f t="shared" si="31"/>
        <v>0.2356</v>
      </c>
      <c r="F154" s="13">
        <v>2000</v>
      </c>
      <c r="G154" s="402">
        <f t="shared" si="30"/>
        <v>471.2</v>
      </c>
      <c r="H154" s="13">
        <v>125</v>
      </c>
      <c r="I154" s="24">
        <f t="shared" si="32"/>
        <v>125</v>
      </c>
      <c r="J154" s="15">
        <v>3.3</v>
      </c>
      <c r="K154" s="14">
        <f t="shared" si="22"/>
        <v>412.5</v>
      </c>
      <c r="L154" s="13">
        <v>0</v>
      </c>
      <c r="M154" s="13">
        <v>0</v>
      </c>
      <c r="N154" s="13">
        <v>25</v>
      </c>
      <c r="O154" s="14">
        <f t="shared" si="24"/>
        <v>0</v>
      </c>
    </row>
    <row r="155" spans="1:15" ht="15" x14ac:dyDescent="0.25">
      <c r="A155" s="516"/>
      <c r="B155" s="12" t="s">
        <v>17</v>
      </c>
      <c r="C155" s="13">
        <v>0</v>
      </c>
      <c r="D155" s="24">
        <f t="shared" si="19"/>
        <v>0</v>
      </c>
      <c r="E155" s="13">
        <f t="shared" si="31"/>
        <v>0</v>
      </c>
      <c r="F155" s="13">
        <v>2000</v>
      </c>
      <c r="G155" s="402">
        <f t="shared" si="30"/>
        <v>0</v>
      </c>
      <c r="H155" s="13">
        <v>109</v>
      </c>
      <c r="I155" s="24">
        <f t="shared" si="32"/>
        <v>109</v>
      </c>
      <c r="J155" s="15">
        <v>3.3</v>
      </c>
      <c r="K155" s="14">
        <f t="shared" si="22"/>
        <v>359.7</v>
      </c>
      <c r="L155" s="13">
        <v>0</v>
      </c>
      <c r="M155" s="13">
        <v>0</v>
      </c>
      <c r="N155" s="13">
        <v>25</v>
      </c>
      <c r="O155" s="14">
        <f t="shared" si="24"/>
        <v>0</v>
      </c>
    </row>
    <row r="156" spans="1:15" ht="15" x14ac:dyDescent="0.25">
      <c r="A156" s="516"/>
      <c r="B156" s="12" t="s">
        <v>18</v>
      </c>
      <c r="C156" s="13">
        <v>0</v>
      </c>
      <c r="D156" s="24">
        <f t="shared" si="19"/>
        <v>0</v>
      </c>
      <c r="E156" s="13">
        <f t="shared" si="31"/>
        <v>0</v>
      </c>
      <c r="F156" s="13">
        <v>2000</v>
      </c>
      <c r="G156" s="402">
        <f t="shared" si="30"/>
        <v>0</v>
      </c>
      <c r="H156" s="13">
        <v>160</v>
      </c>
      <c r="I156" s="24">
        <f t="shared" si="32"/>
        <v>160</v>
      </c>
      <c r="J156" s="15">
        <v>3.3</v>
      </c>
      <c r="K156" s="14">
        <f t="shared" si="22"/>
        <v>528</v>
      </c>
      <c r="L156" s="13">
        <v>0</v>
      </c>
      <c r="M156" s="13">
        <v>4</v>
      </c>
      <c r="N156" s="13">
        <v>25</v>
      </c>
      <c r="O156" s="14">
        <f t="shared" si="24"/>
        <v>100</v>
      </c>
    </row>
    <row r="157" spans="1:15" ht="15" x14ac:dyDescent="0.25">
      <c r="A157" s="516"/>
      <c r="B157" s="12" t="s">
        <v>19</v>
      </c>
      <c r="C157" s="13">
        <v>0</v>
      </c>
      <c r="D157" s="24">
        <f t="shared" si="19"/>
        <v>0</v>
      </c>
      <c r="E157" s="13">
        <f t="shared" si="31"/>
        <v>0</v>
      </c>
      <c r="F157" s="13">
        <v>2000</v>
      </c>
      <c r="G157" s="402">
        <f t="shared" si="30"/>
        <v>0</v>
      </c>
      <c r="H157" s="13">
        <v>134</v>
      </c>
      <c r="I157" s="24">
        <f t="shared" si="32"/>
        <v>134</v>
      </c>
      <c r="J157" s="15">
        <v>3.3</v>
      </c>
      <c r="K157" s="14">
        <f t="shared" si="22"/>
        <v>442.2</v>
      </c>
      <c r="L157" s="13">
        <v>6</v>
      </c>
      <c r="M157" s="13">
        <v>6</v>
      </c>
      <c r="N157" s="13">
        <v>25</v>
      </c>
      <c r="O157" s="14">
        <f t="shared" si="24"/>
        <v>150</v>
      </c>
    </row>
    <row r="158" spans="1:15" ht="15" x14ac:dyDescent="0.25">
      <c r="A158" s="516"/>
      <c r="B158" s="12" t="s">
        <v>20</v>
      </c>
      <c r="C158" s="13">
        <v>0</v>
      </c>
      <c r="D158" s="24">
        <f t="shared" si="19"/>
        <v>0</v>
      </c>
      <c r="E158" s="13">
        <f t="shared" si="31"/>
        <v>0</v>
      </c>
      <c r="F158" s="13">
        <v>2000</v>
      </c>
      <c r="G158" s="402">
        <f t="shared" si="30"/>
        <v>0</v>
      </c>
      <c r="H158" s="13">
        <v>130</v>
      </c>
      <c r="I158" s="24">
        <f t="shared" si="32"/>
        <v>130</v>
      </c>
      <c r="J158" s="15">
        <v>3.3</v>
      </c>
      <c r="K158" s="14">
        <f t="shared" si="22"/>
        <v>429</v>
      </c>
      <c r="L158" s="13">
        <v>1</v>
      </c>
      <c r="M158" s="13">
        <v>1</v>
      </c>
      <c r="N158" s="13">
        <v>25</v>
      </c>
      <c r="O158" s="14">
        <f t="shared" si="24"/>
        <v>25</v>
      </c>
    </row>
    <row r="159" spans="1:15" ht="15" x14ac:dyDescent="0.25">
      <c r="A159" s="516"/>
      <c r="B159" s="12" t="s">
        <v>21</v>
      </c>
      <c r="C159" s="13">
        <v>0</v>
      </c>
      <c r="D159" s="24">
        <f t="shared" si="19"/>
        <v>0</v>
      </c>
      <c r="E159" s="13">
        <f t="shared" si="31"/>
        <v>0</v>
      </c>
      <c r="F159" s="13">
        <v>2000</v>
      </c>
      <c r="G159" s="402">
        <f t="shared" si="30"/>
        <v>0</v>
      </c>
      <c r="H159" s="13">
        <v>141</v>
      </c>
      <c r="I159" s="24">
        <f t="shared" si="32"/>
        <v>141</v>
      </c>
      <c r="J159" s="15">
        <v>3.3</v>
      </c>
      <c r="K159" s="14">
        <f t="shared" si="22"/>
        <v>465.29999999999995</v>
      </c>
      <c r="L159" s="13">
        <v>1</v>
      </c>
      <c r="M159" s="13">
        <v>1</v>
      </c>
      <c r="N159" s="13">
        <v>25</v>
      </c>
      <c r="O159" s="14">
        <f t="shared" si="24"/>
        <v>25</v>
      </c>
    </row>
    <row r="160" spans="1:15" ht="15" x14ac:dyDescent="0.25">
      <c r="A160" s="516"/>
      <c r="B160" s="12" t="s">
        <v>22</v>
      </c>
      <c r="C160" s="13">
        <v>1.1000000000000001</v>
      </c>
      <c r="D160" s="24">
        <f t="shared" si="19"/>
        <v>1.1000000000000001</v>
      </c>
      <c r="E160" s="13">
        <f t="shared" si="31"/>
        <v>1.1000000000000001</v>
      </c>
      <c r="F160" s="13">
        <v>2000</v>
      </c>
      <c r="G160" s="402">
        <f t="shared" si="30"/>
        <v>2200</v>
      </c>
      <c r="H160" s="13">
        <v>123</v>
      </c>
      <c r="I160" s="24">
        <f t="shared" si="32"/>
        <v>123</v>
      </c>
      <c r="J160" s="15">
        <v>3.3</v>
      </c>
      <c r="K160" s="14">
        <f t="shared" si="22"/>
        <v>405.9</v>
      </c>
      <c r="L160" s="13">
        <v>2</v>
      </c>
      <c r="M160" s="13">
        <v>1</v>
      </c>
      <c r="N160" s="13">
        <v>25</v>
      </c>
      <c r="O160" s="14">
        <f t="shared" si="24"/>
        <v>25</v>
      </c>
    </row>
    <row r="161" spans="1:15" ht="15" x14ac:dyDescent="0.25">
      <c r="A161" s="516"/>
      <c r="B161" s="18" t="s">
        <v>23</v>
      </c>
      <c r="C161" s="13">
        <v>3.7936999999999999</v>
      </c>
      <c r="D161" s="24">
        <f t="shared" si="19"/>
        <v>3.7936999999999999</v>
      </c>
      <c r="E161" s="13">
        <f t="shared" si="31"/>
        <v>3.7936999999999999</v>
      </c>
      <c r="F161" s="13">
        <v>2000</v>
      </c>
      <c r="G161" s="402">
        <f t="shared" si="30"/>
        <v>7587.4</v>
      </c>
      <c r="H161" s="13">
        <v>200</v>
      </c>
      <c r="I161" s="24">
        <f t="shared" si="32"/>
        <v>200</v>
      </c>
      <c r="J161" s="15">
        <v>3.3</v>
      </c>
      <c r="K161" s="28">
        <f t="shared" si="22"/>
        <v>660</v>
      </c>
      <c r="L161" s="13">
        <v>2</v>
      </c>
      <c r="M161" s="13">
        <v>2</v>
      </c>
      <c r="N161" s="13">
        <v>25</v>
      </c>
      <c r="O161" s="14">
        <f t="shared" si="24"/>
        <v>50</v>
      </c>
    </row>
    <row r="162" spans="1:15" ht="15" x14ac:dyDescent="0.25">
      <c r="A162" s="516"/>
      <c r="B162" s="18" t="s">
        <v>24</v>
      </c>
      <c r="C162" s="13">
        <v>5.3</v>
      </c>
      <c r="D162" s="24">
        <f t="shared" si="19"/>
        <v>5.3</v>
      </c>
      <c r="E162" s="13">
        <f t="shared" si="31"/>
        <v>5.3</v>
      </c>
      <c r="F162" s="13">
        <v>2000</v>
      </c>
      <c r="G162" s="402">
        <f t="shared" si="30"/>
        <v>10600</v>
      </c>
      <c r="H162" s="13">
        <v>200</v>
      </c>
      <c r="I162" s="24">
        <f t="shared" si="32"/>
        <v>200</v>
      </c>
      <c r="J162" s="15">
        <v>3.3</v>
      </c>
      <c r="K162" s="28">
        <f t="shared" si="22"/>
        <v>660</v>
      </c>
      <c r="L162" s="13">
        <v>2</v>
      </c>
      <c r="M162" s="13">
        <v>2</v>
      </c>
      <c r="N162" s="13">
        <v>25</v>
      </c>
      <c r="O162" s="14">
        <f t="shared" si="24"/>
        <v>50</v>
      </c>
    </row>
    <row r="163" spans="1:15" ht="15.75" thickBot="1" x14ac:dyDescent="0.3">
      <c r="A163" s="516"/>
      <c r="B163" s="20" t="s">
        <v>25</v>
      </c>
      <c r="C163" s="20">
        <f>SUM(C151:C162)</f>
        <v>22.5212</v>
      </c>
      <c r="D163" s="20">
        <f t="shared" ref="D163:E163" si="33">SUM(D151:D162)</f>
        <v>22.5212</v>
      </c>
      <c r="E163" s="20">
        <f t="shared" si="33"/>
        <v>22.5212</v>
      </c>
      <c r="F163" s="13">
        <v>2000</v>
      </c>
      <c r="G163" s="401">
        <f t="shared" si="30"/>
        <v>45042.400000000001</v>
      </c>
      <c r="H163" s="20">
        <f>SUM(H151:H162)</f>
        <v>1858</v>
      </c>
      <c r="I163" s="20">
        <f>SUM(I151:I162)</f>
        <v>1858</v>
      </c>
      <c r="J163" s="15">
        <v>3.3</v>
      </c>
      <c r="K163" s="21">
        <f t="shared" si="22"/>
        <v>6131.4</v>
      </c>
      <c r="L163" s="20">
        <f>SUM(L151:L162)</f>
        <v>23</v>
      </c>
      <c r="M163" s="20">
        <f>SUM(M151:M162)</f>
        <v>29</v>
      </c>
      <c r="N163" s="13">
        <v>25</v>
      </c>
      <c r="O163" s="21">
        <f t="shared" si="24"/>
        <v>725</v>
      </c>
    </row>
    <row r="164" spans="1:15" ht="15" x14ac:dyDescent="0.25">
      <c r="A164" s="516" t="s">
        <v>35</v>
      </c>
      <c r="B164" s="23" t="s">
        <v>12</v>
      </c>
      <c r="C164" s="24">
        <v>7.0410000000000004</v>
      </c>
      <c r="D164" s="24">
        <f t="shared" ref="D164:E227" si="34">C164</f>
        <v>7.0410000000000004</v>
      </c>
      <c r="E164" s="13">
        <f>C164</f>
        <v>7.0410000000000004</v>
      </c>
      <c r="F164" s="13">
        <v>2000</v>
      </c>
      <c r="G164" s="402">
        <f t="shared" si="30"/>
        <v>14082</v>
      </c>
      <c r="H164" s="24">
        <v>511</v>
      </c>
      <c r="I164" s="24">
        <f>H164</f>
        <v>511</v>
      </c>
      <c r="J164" s="15">
        <v>3.3</v>
      </c>
      <c r="K164" s="25">
        <f t="shared" si="22"/>
        <v>1686.3</v>
      </c>
      <c r="L164" s="24">
        <v>21</v>
      </c>
      <c r="M164" s="24">
        <v>21</v>
      </c>
      <c r="N164" s="13">
        <v>25</v>
      </c>
      <c r="O164" s="25">
        <f t="shared" si="24"/>
        <v>525</v>
      </c>
    </row>
    <row r="165" spans="1:15" ht="15" x14ac:dyDescent="0.25">
      <c r="A165" s="516"/>
      <c r="B165" s="12" t="s">
        <v>14</v>
      </c>
      <c r="C165" s="13">
        <v>6.3174000000000001</v>
      </c>
      <c r="D165" s="24">
        <f t="shared" si="34"/>
        <v>6.3174000000000001</v>
      </c>
      <c r="E165" s="13">
        <f t="shared" ref="E165:E175" si="35">C165</f>
        <v>6.3174000000000001</v>
      </c>
      <c r="F165" s="13">
        <v>2000</v>
      </c>
      <c r="G165" s="402">
        <f t="shared" si="30"/>
        <v>12634.800000000001</v>
      </c>
      <c r="H165" s="13">
        <v>593</v>
      </c>
      <c r="I165" s="24">
        <f t="shared" ref="I165:I175" si="36">H165</f>
        <v>593</v>
      </c>
      <c r="J165" s="15">
        <v>3.3</v>
      </c>
      <c r="K165" s="14">
        <f t="shared" si="22"/>
        <v>1956.8999999999999</v>
      </c>
      <c r="L165" s="13">
        <v>24</v>
      </c>
      <c r="M165" s="13">
        <v>24</v>
      </c>
      <c r="N165" s="13">
        <v>25</v>
      </c>
      <c r="O165" s="14">
        <f t="shared" si="24"/>
        <v>600</v>
      </c>
    </row>
    <row r="166" spans="1:15" ht="15" x14ac:dyDescent="0.25">
      <c r="A166" s="516"/>
      <c r="B166" s="12" t="s">
        <v>15</v>
      </c>
      <c r="C166" s="13">
        <v>5.3365999999999998</v>
      </c>
      <c r="D166" s="24">
        <f t="shared" si="34"/>
        <v>5.3365999999999998</v>
      </c>
      <c r="E166" s="13">
        <f t="shared" si="35"/>
        <v>5.3365999999999998</v>
      </c>
      <c r="F166" s="13">
        <v>2000</v>
      </c>
      <c r="G166" s="402">
        <f t="shared" si="30"/>
        <v>10673.199999999999</v>
      </c>
      <c r="H166" s="13">
        <v>570</v>
      </c>
      <c r="I166" s="24">
        <f t="shared" si="36"/>
        <v>570</v>
      </c>
      <c r="J166" s="15">
        <v>3.3</v>
      </c>
      <c r="K166" s="14">
        <f t="shared" si="22"/>
        <v>1881</v>
      </c>
      <c r="L166" s="13">
        <v>5</v>
      </c>
      <c r="M166" s="13">
        <v>5</v>
      </c>
      <c r="N166" s="13">
        <v>25</v>
      </c>
      <c r="O166" s="14">
        <f t="shared" si="24"/>
        <v>125</v>
      </c>
    </row>
    <row r="167" spans="1:15" ht="15" x14ac:dyDescent="0.25">
      <c r="A167" s="516"/>
      <c r="B167" s="12" t="s">
        <v>16</v>
      </c>
      <c r="C167" s="13">
        <v>0.98580000000000001</v>
      </c>
      <c r="D167" s="24">
        <f t="shared" si="34"/>
        <v>0.98580000000000001</v>
      </c>
      <c r="E167" s="13">
        <f t="shared" si="35"/>
        <v>0.98580000000000001</v>
      </c>
      <c r="F167" s="13">
        <v>2000</v>
      </c>
      <c r="G167" s="402">
        <f t="shared" si="30"/>
        <v>1971.6</v>
      </c>
      <c r="H167" s="13">
        <v>425</v>
      </c>
      <c r="I167" s="24">
        <f t="shared" si="36"/>
        <v>425</v>
      </c>
      <c r="J167" s="15">
        <v>3.3</v>
      </c>
      <c r="K167" s="14">
        <f t="shared" si="22"/>
        <v>1402.5</v>
      </c>
      <c r="L167" s="13">
        <v>4</v>
      </c>
      <c r="M167" s="13">
        <v>4</v>
      </c>
      <c r="N167" s="13">
        <v>25</v>
      </c>
      <c r="O167" s="14">
        <f t="shared" si="24"/>
        <v>100</v>
      </c>
    </row>
    <row r="168" spans="1:15" ht="15" x14ac:dyDescent="0.25">
      <c r="A168" s="516"/>
      <c r="B168" s="12" t="s">
        <v>17</v>
      </c>
      <c r="C168" s="13">
        <v>0</v>
      </c>
      <c r="D168" s="24">
        <f t="shared" si="34"/>
        <v>0</v>
      </c>
      <c r="E168" s="13">
        <f t="shared" si="35"/>
        <v>0</v>
      </c>
      <c r="F168" s="13">
        <v>2000</v>
      </c>
      <c r="G168" s="402">
        <f t="shared" si="30"/>
        <v>0</v>
      </c>
      <c r="H168" s="13">
        <v>288</v>
      </c>
      <c r="I168" s="24">
        <f t="shared" si="36"/>
        <v>288</v>
      </c>
      <c r="J168" s="15">
        <v>3.3</v>
      </c>
      <c r="K168" s="14">
        <f t="shared" si="22"/>
        <v>950.4</v>
      </c>
      <c r="L168" s="13">
        <v>5</v>
      </c>
      <c r="M168" s="13">
        <v>5</v>
      </c>
      <c r="N168" s="13">
        <v>25</v>
      </c>
      <c r="O168" s="14">
        <f t="shared" si="24"/>
        <v>125</v>
      </c>
    </row>
    <row r="169" spans="1:15" ht="15" x14ac:dyDescent="0.25">
      <c r="A169" s="516"/>
      <c r="B169" s="12" t="s">
        <v>18</v>
      </c>
      <c r="C169" s="13">
        <v>0</v>
      </c>
      <c r="D169" s="24">
        <f t="shared" si="34"/>
        <v>0</v>
      </c>
      <c r="E169" s="13">
        <f t="shared" si="35"/>
        <v>0</v>
      </c>
      <c r="F169" s="13">
        <v>2000</v>
      </c>
      <c r="G169" s="402">
        <f t="shared" si="30"/>
        <v>0</v>
      </c>
      <c r="H169" s="13">
        <v>389</v>
      </c>
      <c r="I169" s="24">
        <f t="shared" si="36"/>
        <v>389</v>
      </c>
      <c r="J169" s="15">
        <v>3.3</v>
      </c>
      <c r="K169" s="14">
        <f t="shared" si="22"/>
        <v>1283.6999999999998</v>
      </c>
      <c r="L169" s="13">
        <v>4</v>
      </c>
      <c r="M169" s="13">
        <v>4</v>
      </c>
      <c r="N169" s="13">
        <v>25</v>
      </c>
      <c r="O169" s="14">
        <f t="shared" si="24"/>
        <v>100</v>
      </c>
    </row>
    <row r="170" spans="1:15" ht="15" x14ac:dyDescent="0.25">
      <c r="A170" s="516"/>
      <c r="B170" s="12" t="s">
        <v>19</v>
      </c>
      <c r="C170" s="13">
        <v>0</v>
      </c>
      <c r="D170" s="24">
        <f t="shared" si="34"/>
        <v>0</v>
      </c>
      <c r="E170" s="13">
        <f t="shared" si="35"/>
        <v>0</v>
      </c>
      <c r="F170" s="13">
        <v>2000</v>
      </c>
      <c r="G170" s="402">
        <f t="shared" si="30"/>
        <v>0</v>
      </c>
      <c r="H170" s="13">
        <v>543</v>
      </c>
      <c r="I170" s="24">
        <f t="shared" si="36"/>
        <v>543</v>
      </c>
      <c r="J170" s="15">
        <v>3.3</v>
      </c>
      <c r="K170" s="14">
        <f t="shared" si="22"/>
        <v>1791.8999999999999</v>
      </c>
      <c r="L170" s="13">
        <v>2</v>
      </c>
      <c r="M170" s="13">
        <v>2</v>
      </c>
      <c r="N170" s="13">
        <v>25</v>
      </c>
      <c r="O170" s="14">
        <f t="shared" si="24"/>
        <v>50</v>
      </c>
    </row>
    <row r="171" spans="1:15" ht="15" x14ac:dyDescent="0.25">
      <c r="A171" s="516"/>
      <c r="B171" s="12" t="s">
        <v>20</v>
      </c>
      <c r="C171" s="13">
        <v>0</v>
      </c>
      <c r="D171" s="24">
        <f t="shared" si="34"/>
        <v>0</v>
      </c>
      <c r="E171" s="13">
        <f t="shared" si="35"/>
        <v>0</v>
      </c>
      <c r="F171" s="13">
        <v>2000</v>
      </c>
      <c r="G171" s="402">
        <f t="shared" si="30"/>
        <v>0</v>
      </c>
      <c r="H171" s="13">
        <v>351</v>
      </c>
      <c r="I171" s="24">
        <f t="shared" si="36"/>
        <v>351</v>
      </c>
      <c r="J171" s="15">
        <v>3.3</v>
      </c>
      <c r="K171" s="14">
        <f t="shared" si="22"/>
        <v>1158.3</v>
      </c>
      <c r="L171" s="13">
        <v>1</v>
      </c>
      <c r="M171" s="13">
        <v>3</v>
      </c>
      <c r="N171" s="13">
        <v>25</v>
      </c>
      <c r="O171" s="14">
        <f t="shared" si="24"/>
        <v>75</v>
      </c>
    </row>
    <row r="172" spans="1:15" ht="15" x14ac:dyDescent="0.25">
      <c r="A172" s="516"/>
      <c r="B172" s="12" t="s">
        <v>21</v>
      </c>
      <c r="C172" s="13">
        <v>0</v>
      </c>
      <c r="D172" s="24">
        <f t="shared" si="34"/>
        <v>0</v>
      </c>
      <c r="E172" s="13">
        <f t="shared" si="35"/>
        <v>0</v>
      </c>
      <c r="F172" s="13">
        <v>2000</v>
      </c>
      <c r="G172" s="402">
        <f t="shared" si="30"/>
        <v>0</v>
      </c>
      <c r="H172" s="13">
        <v>297</v>
      </c>
      <c r="I172" s="24">
        <f t="shared" si="36"/>
        <v>297</v>
      </c>
      <c r="J172" s="15">
        <v>3.3</v>
      </c>
      <c r="K172" s="14">
        <f t="shared" si="22"/>
        <v>980.09999999999991</v>
      </c>
      <c r="L172" s="13">
        <v>5</v>
      </c>
      <c r="M172" s="13">
        <v>4</v>
      </c>
      <c r="N172" s="13">
        <v>25</v>
      </c>
      <c r="O172" s="14">
        <f t="shared" si="24"/>
        <v>100</v>
      </c>
    </row>
    <row r="173" spans="1:15" ht="15" x14ac:dyDescent="0.25">
      <c r="A173" s="516"/>
      <c r="B173" s="12" t="s">
        <v>22</v>
      </c>
      <c r="C173" s="13">
        <v>4</v>
      </c>
      <c r="D173" s="24">
        <f t="shared" si="34"/>
        <v>4</v>
      </c>
      <c r="E173" s="13">
        <f t="shared" si="35"/>
        <v>4</v>
      </c>
      <c r="F173" s="13">
        <v>2000</v>
      </c>
      <c r="G173" s="402">
        <f t="shared" si="30"/>
        <v>8000</v>
      </c>
      <c r="H173" s="13">
        <v>850</v>
      </c>
      <c r="I173" s="24">
        <f t="shared" si="36"/>
        <v>850</v>
      </c>
      <c r="J173" s="15">
        <v>3.3</v>
      </c>
      <c r="K173" s="14">
        <f t="shared" si="22"/>
        <v>2805</v>
      </c>
      <c r="L173" s="13">
        <v>6</v>
      </c>
      <c r="M173" s="13">
        <v>4</v>
      </c>
      <c r="N173" s="13">
        <v>25</v>
      </c>
      <c r="O173" s="14">
        <f t="shared" si="24"/>
        <v>100</v>
      </c>
    </row>
    <row r="174" spans="1:15" ht="15" x14ac:dyDescent="0.25">
      <c r="A174" s="516"/>
      <c r="B174" s="18" t="s">
        <v>23</v>
      </c>
      <c r="C174" s="13">
        <v>9.5</v>
      </c>
      <c r="D174" s="24">
        <f t="shared" si="34"/>
        <v>9.5</v>
      </c>
      <c r="E174" s="13">
        <f t="shared" si="35"/>
        <v>9.5</v>
      </c>
      <c r="F174" s="13">
        <v>2000</v>
      </c>
      <c r="G174" s="402">
        <f t="shared" si="30"/>
        <v>19000</v>
      </c>
      <c r="H174" s="13">
        <v>930</v>
      </c>
      <c r="I174" s="24">
        <f t="shared" si="36"/>
        <v>930</v>
      </c>
      <c r="J174" s="15">
        <v>3.3</v>
      </c>
      <c r="K174" s="28">
        <f t="shared" si="22"/>
        <v>3069</v>
      </c>
      <c r="L174" s="13">
        <v>15</v>
      </c>
      <c r="M174" s="13">
        <v>5</v>
      </c>
      <c r="N174" s="13">
        <v>25</v>
      </c>
      <c r="O174" s="14">
        <f t="shared" si="24"/>
        <v>125</v>
      </c>
    </row>
    <row r="175" spans="1:15" ht="15" x14ac:dyDescent="0.25">
      <c r="A175" s="516"/>
      <c r="B175" s="18" t="s">
        <v>24</v>
      </c>
      <c r="C175" s="13">
        <v>12.7112</v>
      </c>
      <c r="D175" s="24">
        <f t="shared" si="34"/>
        <v>12.7112</v>
      </c>
      <c r="E175" s="13">
        <f t="shared" si="35"/>
        <v>12.7112</v>
      </c>
      <c r="F175" s="13">
        <v>2000</v>
      </c>
      <c r="G175" s="402">
        <f t="shared" si="30"/>
        <v>25422.400000000001</v>
      </c>
      <c r="H175" s="13">
        <v>950</v>
      </c>
      <c r="I175" s="24">
        <f t="shared" si="36"/>
        <v>950</v>
      </c>
      <c r="J175" s="15">
        <v>3.3</v>
      </c>
      <c r="K175" s="28">
        <f t="shared" si="22"/>
        <v>3135</v>
      </c>
      <c r="L175" s="13">
        <v>15</v>
      </c>
      <c r="M175" s="13">
        <v>5</v>
      </c>
      <c r="N175" s="13">
        <v>25</v>
      </c>
      <c r="O175" s="14">
        <f t="shared" si="24"/>
        <v>125</v>
      </c>
    </row>
    <row r="176" spans="1:15" ht="15.75" thickBot="1" x14ac:dyDescent="0.3">
      <c r="A176" s="516"/>
      <c r="B176" s="20" t="s">
        <v>25</v>
      </c>
      <c r="C176" s="20">
        <f>SUM(C164:C175)</f>
        <v>45.892000000000003</v>
      </c>
      <c r="D176" s="20">
        <f t="shared" ref="D176:E176" si="37">SUM(D164:D175)</f>
        <v>45.892000000000003</v>
      </c>
      <c r="E176" s="20">
        <f t="shared" si="37"/>
        <v>45.892000000000003</v>
      </c>
      <c r="F176" s="13">
        <v>2000</v>
      </c>
      <c r="G176" s="405">
        <f t="shared" si="30"/>
        <v>91784</v>
      </c>
      <c r="H176" s="20">
        <f>SUM(H164:H175)</f>
        <v>6697</v>
      </c>
      <c r="I176" s="20">
        <f>SUM(I164:I175)</f>
        <v>6697</v>
      </c>
      <c r="J176" s="15">
        <v>3.3</v>
      </c>
      <c r="K176" s="21">
        <f t="shared" si="22"/>
        <v>22100.1</v>
      </c>
      <c r="L176" s="20">
        <f>SUM(L164:L175)</f>
        <v>107</v>
      </c>
      <c r="M176" s="20">
        <f>SUM(M164:M175)</f>
        <v>86</v>
      </c>
      <c r="N176" s="13">
        <v>25</v>
      </c>
      <c r="O176" s="21">
        <f t="shared" si="24"/>
        <v>2150</v>
      </c>
    </row>
    <row r="177" spans="1:15" ht="15" x14ac:dyDescent="0.25">
      <c r="A177" s="518" t="s">
        <v>36</v>
      </c>
      <c r="B177" s="23" t="s">
        <v>12</v>
      </c>
      <c r="C177" s="24">
        <v>0.7</v>
      </c>
      <c r="D177" s="24">
        <f t="shared" si="34"/>
        <v>0.7</v>
      </c>
      <c r="E177" s="13">
        <f>C177</f>
        <v>0.7</v>
      </c>
      <c r="F177" s="13">
        <v>2000</v>
      </c>
      <c r="G177" s="402">
        <f t="shared" si="30"/>
        <v>1400</v>
      </c>
      <c r="H177" s="24">
        <v>80.59</v>
      </c>
      <c r="I177" s="24">
        <f>H177</f>
        <v>80.59</v>
      </c>
      <c r="J177" s="15">
        <v>3.3</v>
      </c>
      <c r="K177" s="25">
        <f t="shared" si="22"/>
        <v>265.947</v>
      </c>
      <c r="L177" s="24">
        <v>0</v>
      </c>
      <c r="M177" s="24">
        <v>0</v>
      </c>
      <c r="N177" s="13">
        <v>25</v>
      </c>
      <c r="O177" s="25">
        <f t="shared" ref="O177:O187" si="38">N177</f>
        <v>25</v>
      </c>
    </row>
    <row r="178" spans="1:15" ht="15" x14ac:dyDescent="0.25">
      <c r="A178" s="518"/>
      <c r="B178" s="12" t="s">
        <v>14</v>
      </c>
      <c r="C178" s="13">
        <v>1.1399999999999999</v>
      </c>
      <c r="D178" s="24">
        <f t="shared" si="34"/>
        <v>1.1399999999999999</v>
      </c>
      <c r="E178" s="13">
        <f>C178</f>
        <v>1.1399999999999999</v>
      </c>
      <c r="F178" s="13">
        <v>2000</v>
      </c>
      <c r="G178" s="402">
        <f t="shared" si="30"/>
        <v>2280</v>
      </c>
      <c r="H178" s="13">
        <v>47</v>
      </c>
      <c r="I178" s="24">
        <f t="shared" ref="I178:I188" si="39">H178</f>
        <v>47</v>
      </c>
      <c r="J178" s="15">
        <v>3.3</v>
      </c>
      <c r="K178" s="14">
        <f t="shared" si="22"/>
        <v>155.1</v>
      </c>
      <c r="L178" s="13">
        <v>0</v>
      </c>
      <c r="M178" s="13">
        <v>1</v>
      </c>
      <c r="N178" s="13">
        <v>25</v>
      </c>
      <c r="O178" s="14">
        <f t="shared" si="38"/>
        <v>25</v>
      </c>
    </row>
    <row r="179" spans="1:15" ht="15" x14ac:dyDescent="0.25">
      <c r="A179" s="518"/>
      <c r="B179" s="12" t="s">
        <v>15</v>
      </c>
      <c r="C179" s="13">
        <v>0.8</v>
      </c>
      <c r="D179" s="24">
        <f t="shared" si="34"/>
        <v>0.8</v>
      </c>
      <c r="E179" s="13">
        <f>C179</f>
        <v>0.8</v>
      </c>
      <c r="F179" s="13">
        <v>2000</v>
      </c>
      <c r="G179" s="402">
        <f t="shared" si="30"/>
        <v>1600</v>
      </c>
      <c r="H179" s="13">
        <v>56</v>
      </c>
      <c r="I179" s="24">
        <f t="shared" si="39"/>
        <v>56</v>
      </c>
      <c r="J179" s="15">
        <v>3.3</v>
      </c>
      <c r="K179" s="14">
        <f t="shared" si="22"/>
        <v>184.79999999999998</v>
      </c>
      <c r="L179" s="13">
        <v>0</v>
      </c>
      <c r="M179" s="13">
        <v>0</v>
      </c>
      <c r="N179" s="13">
        <v>25</v>
      </c>
      <c r="O179" s="14">
        <f>M179*N179</f>
        <v>0</v>
      </c>
    </row>
    <row r="180" spans="1:15" ht="15" x14ac:dyDescent="0.25">
      <c r="A180" s="518"/>
      <c r="B180" s="12" t="s">
        <v>16</v>
      </c>
      <c r="C180" s="13">
        <v>0.23</v>
      </c>
      <c r="D180" s="24">
        <f t="shared" si="34"/>
        <v>0.23</v>
      </c>
      <c r="E180" s="13">
        <f>C180</f>
        <v>0.23</v>
      </c>
      <c r="F180" s="13">
        <v>2000</v>
      </c>
      <c r="G180" s="402">
        <f t="shared" si="30"/>
        <v>460</v>
      </c>
      <c r="H180" s="13">
        <v>43</v>
      </c>
      <c r="I180" s="24">
        <f t="shared" si="39"/>
        <v>43</v>
      </c>
      <c r="J180" s="15">
        <v>3.3</v>
      </c>
      <c r="K180" s="14">
        <f t="shared" ref="K180:K243" si="40">I180*J180</f>
        <v>141.9</v>
      </c>
      <c r="L180" s="13">
        <v>0</v>
      </c>
      <c r="M180" s="13">
        <v>0</v>
      </c>
      <c r="N180" s="13">
        <v>25</v>
      </c>
      <c r="O180" s="14">
        <f t="shared" si="38"/>
        <v>25</v>
      </c>
    </row>
    <row r="181" spans="1:15" ht="15" x14ac:dyDescent="0.25">
      <c r="A181" s="518"/>
      <c r="B181" s="12" t="s">
        <v>17</v>
      </c>
      <c r="C181" s="13">
        <v>0</v>
      </c>
      <c r="D181" s="24">
        <f t="shared" si="34"/>
        <v>0</v>
      </c>
      <c r="E181" s="13"/>
      <c r="F181" s="13">
        <v>2000</v>
      </c>
      <c r="G181" s="402">
        <f t="shared" si="30"/>
        <v>0</v>
      </c>
      <c r="H181" s="13">
        <v>27</v>
      </c>
      <c r="I181" s="24">
        <f t="shared" si="39"/>
        <v>27</v>
      </c>
      <c r="J181" s="15">
        <v>3.3</v>
      </c>
      <c r="K181" s="14">
        <f t="shared" si="40"/>
        <v>89.1</v>
      </c>
      <c r="L181" s="13">
        <v>0</v>
      </c>
      <c r="M181" s="13">
        <v>1</v>
      </c>
      <c r="N181" s="13">
        <v>25</v>
      </c>
      <c r="O181" s="14">
        <f t="shared" si="38"/>
        <v>25</v>
      </c>
    </row>
    <row r="182" spans="1:15" ht="15" x14ac:dyDescent="0.25">
      <c r="A182" s="518"/>
      <c r="B182" s="12" t="s">
        <v>18</v>
      </c>
      <c r="C182" s="13">
        <v>0</v>
      </c>
      <c r="D182" s="24">
        <f t="shared" si="34"/>
        <v>0</v>
      </c>
      <c r="E182" s="13"/>
      <c r="F182" s="13">
        <v>2000</v>
      </c>
      <c r="G182" s="402">
        <f t="shared" si="30"/>
        <v>0</v>
      </c>
      <c r="H182" s="13">
        <v>10</v>
      </c>
      <c r="I182" s="24">
        <f t="shared" si="39"/>
        <v>10</v>
      </c>
      <c r="J182" s="15">
        <v>3.3</v>
      </c>
      <c r="K182" s="14">
        <f t="shared" si="40"/>
        <v>33</v>
      </c>
      <c r="L182" s="13">
        <v>0</v>
      </c>
      <c r="M182" s="13">
        <v>0</v>
      </c>
      <c r="N182" s="13">
        <v>25</v>
      </c>
      <c r="O182" s="14">
        <f t="shared" si="38"/>
        <v>25</v>
      </c>
    </row>
    <row r="183" spans="1:15" ht="15" x14ac:dyDescent="0.25">
      <c r="A183" s="518"/>
      <c r="B183" s="12" t="s">
        <v>19</v>
      </c>
      <c r="C183" s="13">
        <v>0</v>
      </c>
      <c r="D183" s="24">
        <f t="shared" si="34"/>
        <v>0</v>
      </c>
      <c r="E183" s="13"/>
      <c r="F183" s="13">
        <v>2000</v>
      </c>
      <c r="G183" s="402">
        <f t="shared" si="30"/>
        <v>0</v>
      </c>
      <c r="H183" s="13">
        <v>16</v>
      </c>
      <c r="I183" s="24">
        <f t="shared" si="39"/>
        <v>16</v>
      </c>
      <c r="J183" s="15">
        <v>3.3</v>
      </c>
      <c r="K183" s="14">
        <f t="shared" si="40"/>
        <v>52.8</v>
      </c>
      <c r="L183" s="13">
        <v>1</v>
      </c>
      <c r="M183" s="13">
        <v>1</v>
      </c>
      <c r="N183" s="13">
        <v>25</v>
      </c>
      <c r="O183" s="14">
        <f t="shared" si="38"/>
        <v>25</v>
      </c>
    </row>
    <row r="184" spans="1:15" ht="15" x14ac:dyDescent="0.25">
      <c r="A184" s="518"/>
      <c r="B184" s="12" t="s">
        <v>20</v>
      </c>
      <c r="C184" s="13">
        <v>0</v>
      </c>
      <c r="D184" s="24">
        <f t="shared" si="34"/>
        <v>0</v>
      </c>
      <c r="E184" s="13"/>
      <c r="F184" s="13">
        <v>2000</v>
      </c>
      <c r="G184" s="402">
        <f t="shared" si="30"/>
        <v>0</v>
      </c>
      <c r="H184" s="13">
        <v>200</v>
      </c>
      <c r="I184" s="24">
        <f t="shared" si="39"/>
        <v>200</v>
      </c>
      <c r="J184" s="15">
        <v>3.3</v>
      </c>
      <c r="K184" s="14">
        <f t="shared" si="40"/>
        <v>660</v>
      </c>
      <c r="L184" s="13">
        <v>0</v>
      </c>
      <c r="M184" s="13">
        <v>0</v>
      </c>
      <c r="N184" s="13">
        <v>25</v>
      </c>
      <c r="O184" s="14">
        <f t="shared" si="38"/>
        <v>25</v>
      </c>
    </row>
    <row r="185" spans="1:15" ht="15" x14ac:dyDescent="0.25">
      <c r="A185" s="518"/>
      <c r="B185" s="12" t="s">
        <v>21</v>
      </c>
      <c r="C185" s="13">
        <v>0</v>
      </c>
      <c r="D185" s="24">
        <f t="shared" si="34"/>
        <v>0</v>
      </c>
      <c r="E185" s="13"/>
      <c r="F185" s="13">
        <v>2000</v>
      </c>
      <c r="G185" s="402">
        <f t="shared" si="30"/>
        <v>0</v>
      </c>
      <c r="H185" s="13">
        <v>300</v>
      </c>
      <c r="I185" s="24">
        <f t="shared" si="39"/>
        <v>300</v>
      </c>
      <c r="J185" s="15">
        <v>3.3</v>
      </c>
      <c r="K185" s="14">
        <f t="shared" si="40"/>
        <v>990</v>
      </c>
      <c r="L185" s="13">
        <v>1</v>
      </c>
      <c r="M185" s="13">
        <v>1</v>
      </c>
      <c r="N185" s="13">
        <v>25</v>
      </c>
      <c r="O185" s="14">
        <f>M185*N185</f>
        <v>25</v>
      </c>
    </row>
    <row r="186" spans="1:15" ht="15" x14ac:dyDescent="0.25">
      <c r="A186" s="518"/>
      <c r="B186" s="12" t="s">
        <v>22</v>
      </c>
      <c r="C186" s="34">
        <v>0.44328021075000001</v>
      </c>
      <c r="D186" s="24">
        <f t="shared" si="34"/>
        <v>0.44328021075000001</v>
      </c>
      <c r="E186" s="13">
        <f>C186</f>
        <v>0.44328021075000001</v>
      </c>
      <c r="F186" s="13">
        <v>2000</v>
      </c>
      <c r="G186" s="402">
        <f t="shared" si="30"/>
        <v>886.56042150000007</v>
      </c>
      <c r="H186" s="13">
        <v>300</v>
      </c>
      <c r="I186" s="24">
        <f t="shared" si="39"/>
        <v>300</v>
      </c>
      <c r="J186" s="15">
        <v>3.3</v>
      </c>
      <c r="K186" s="14">
        <f t="shared" si="40"/>
        <v>990</v>
      </c>
      <c r="L186" s="13">
        <v>0</v>
      </c>
      <c r="M186" s="13">
        <v>0</v>
      </c>
      <c r="N186" s="13">
        <v>25</v>
      </c>
      <c r="O186" s="14">
        <f t="shared" si="38"/>
        <v>25</v>
      </c>
    </row>
    <row r="187" spans="1:15" ht="15" x14ac:dyDescent="0.25">
      <c r="A187" s="518"/>
      <c r="B187" s="18" t="s">
        <v>23</v>
      </c>
      <c r="C187" s="13">
        <v>1.4776007025</v>
      </c>
      <c r="D187" s="24">
        <f t="shared" si="34"/>
        <v>1.4776007025</v>
      </c>
      <c r="E187" s="13">
        <f>C187</f>
        <v>1.4776007025</v>
      </c>
      <c r="F187" s="13">
        <v>2000</v>
      </c>
      <c r="G187" s="402">
        <f t="shared" si="30"/>
        <v>2955.2014049999998</v>
      </c>
      <c r="H187" s="13">
        <v>500</v>
      </c>
      <c r="I187" s="24">
        <f t="shared" si="39"/>
        <v>500</v>
      </c>
      <c r="J187" s="15">
        <v>3.3</v>
      </c>
      <c r="K187" s="28">
        <f t="shared" si="40"/>
        <v>1650</v>
      </c>
      <c r="L187" s="13">
        <v>1</v>
      </c>
      <c r="M187" s="13">
        <v>0</v>
      </c>
      <c r="N187" s="13">
        <v>25</v>
      </c>
      <c r="O187" s="14">
        <f t="shared" si="38"/>
        <v>25</v>
      </c>
    </row>
    <row r="188" spans="1:15" ht="15" x14ac:dyDescent="0.25">
      <c r="A188" s="518"/>
      <c r="B188" s="18" t="s">
        <v>24</v>
      </c>
      <c r="C188" s="13">
        <v>1.6253584287499998</v>
      </c>
      <c r="D188" s="24">
        <f t="shared" si="34"/>
        <v>1.6253584287499998</v>
      </c>
      <c r="E188" s="13">
        <f>C188-0.9579</f>
        <v>0.66745842874999983</v>
      </c>
      <c r="F188" s="13">
        <v>2000</v>
      </c>
      <c r="G188" s="402">
        <f t="shared" si="30"/>
        <v>1334.9168574999997</v>
      </c>
      <c r="H188" s="13">
        <v>500</v>
      </c>
      <c r="I188" s="24">
        <f t="shared" si="39"/>
        <v>500</v>
      </c>
      <c r="J188" s="15">
        <v>3.3</v>
      </c>
      <c r="K188" s="28">
        <f t="shared" si="40"/>
        <v>1650</v>
      </c>
      <c r="L188" s="13">
        <v>2</v>
      </c>
      <c r="M188" s="13">
        <v>1</v>
      </c>
      <c r="N188" s="13">
        <v>25</v>
      </c>
      <c r="O188" s="14">
        <v>0</v>
      </c>
    </row>
    <row r="189" spans="1:15" ht="15.75" thickBot="1" x14ac:dyDescent="0.3">
      <c r="A189" s="518"/>
      <c r="B189" s="29" t="s">
        <v>25</v>
      </c>
      <c r="C189" s="29">
        <f>SUM(C177:C188)</f>
        <v>6.416239341999999</v>
      </c>
      <c r="D189" s="29">
        <f t="shared" ref="D189:E189" si="41">SUM(D177:D188)</f>
        <v>6.416239341999999</v>
      </c>
      <c r="E189" s="29">
        <f t="shared" si="41"/>
        <v>5.4583393419999995</v>
      </c>
      <c r="F189" s="13">
        <v>2000</v>
      </c>
      <c r="G189" s="401">
        <f t="shared" si="30"/>
        <v>10916.678683999999</v>
      </c>
      <c r="H189" s="29">
        <f>SUM(H177:H188)</f>
        <v>2079.59</v>
      </c>
      <c r="I189" s="29">
        <f>SUM(I177:I188)</f>
        <v>2079.59</v>
      </c>
      <c r="J189" s="15">
        <v>3.3</v>
      </c>
      <c r="K189" s="30">
        <f t="shared" si="40"/>
        <v>6862.6469999999999</v>
      </c>
      <c r="L189" s="29">
        <f>SUM(L177:L188)</f>
        <v>5</v>
      </c>
      <c r="M189" s="29">
        <f>SUM(M177:M188)</f>
        <v>5</v>
      </c>
      <c r="N189" s="13">
        <v>25</v>
      </c>
      <c r="O189" s="30">
        <f t="shared" ref="O189:O252" si="42">M189*N189</f>
        <v>125</v>
      </c>
    </row>
    <row r="190" spans="1:15" ht="15" x14ac:dyDescent="0.25">
      <c r="A190" s="518" t="s">
        <v>37</v>
      </c>
      <c r="B190" s="23" t="s">
        <v>12</v>
      </c>
      <c r="C190" s="24">
        <v>1.02</v>
      </c>
      <c r="D190" s="24">
        <f t="shared" si="34"/>
        <v>1.02</v>
      </c>
      <c r="E190" s="13">
        <f>D190</f>
        <v>1.02</v>
      </c>
      <c r="F190" s="13">
        <v>2000</v>
      </c>
      <c r="G190" s="402">
        <f t="shared" si="30"/>
        <v>2040</v>
      </c>
      <c r="H190" s="24">
        <v>102</v>
      </c>
      <c r="I190" s="24">
        <f>H190</f>
        <v>102</v>
      </c>
      <c r="J190" s="15">
        <v>3.3</v>
      </c>
      <c r="K190" s="25">
        <f t="shared" si="40"/>
        <v>336.59999999999997</v>
      </c>
      <c r="L190" s="24">
        <v>1</v>
      </c>
      <c r="M190" s="24">
        <v>1</v>
      </c>
      <c r="N190" s="13">
        <v>25</v>
      </c>
      <c r="O190" s="25">
        <f t="shared" si="42"/>
        <v>25</v>
      </c>
    </row>
    <row r="191" spans="1:15" ht="15" x14ac:dyDescent="0.25">
      <c r="A191" s="518"/>
      <c r="B191" s="12" t="s">
        <v>14</v>
      </c>
      <c r="C191" s="13">
        <v>1.73</v>
      </c>
      <c r="D191" s="24">
        <f t="shared" si="34"/>
        <v>1.73</v>
      </c>
      <c r="E191" s="13">
        <f t="shared" si="34"/>
        <v>1.73</v>
      </c>
      <c r="F191" s="13">
        <v>2000</v>
      </c>
      <c r="G191" s="402">
        <f t="shared" si="30"/>
        <v>3460</v>
      </c>
      <c r="H191" s="13">
        <v>82</v>
      </c>
      <c r="I191" s="24">
        <f t="shared" ref="I191:I201" si="43">H191</f>
        <v>82</v>
      </c>
      <c r="J191" s="15">
        <v>3.3</v>
      </c>
      <c r="K191" s="14">
        <f t="shared" si="40"/>
        <v>270.59999999999997</v>
      </c>
      <c r="L191" s="13">
        <v>1</v>
      </c>
      <c r="M191" s="13">
        <v>1</v>
      </c>
      <c r="N191" s="13">
        <v>25</v>
      </c>
      <c r="O191" s="14">
        <f t="shared" si="42"/>
        <v>25</v>
      </c>
    </row>
    <row r="192" spans="1:15" ht="15" x14ac:dyDescent="0.25">
      <c r="A192" s="518"/>
      <c r="B192" s="12" t="s">
        <v>15</v>
      </c>
      <c r="C192" s="13">
        <v>1.2</v>
      </c>
      <c r="D192" s="24">
        <f t="shared" si="34"/>
        <v>1.2</v>
      </c>
      <c r="E192" s="13">
        <f t="shared" si="34"/>
        <v>1.2</v>
      </c>
      <c r="F192" s="13">
        <v>2000</v>
      </c>
      <c r="G192" s="402">
        <f t="shared" si="30"/>
        <v>2400</v>
      </c>
      <c r="H192" s="13">
        <v>132</v>
      </c>
      <c r="I192" s="24">
        <f t="shared" si="43"/>
        <v>132</v>
      </c>
      <c r="J192" s="15">
        <v>3.3</v>
      </c>
      <c r="K192" s="14">
        <f t="shared" si="40"/>
        <v>435.59999999999997</v>
      </c>
      <c r="L192" s="13">
        <v>1</v>
      </c>
      <c r="M192" s="13">
        <v>1</v>
      </c>
      <c r="N192" s="13">
        <v>25</v>
      </c>
      <c r="O192" s="14">
        <f t="shared" si="42"/>
        <v>25</v>
      </c>
    </row>
    <row r="193" spans="1:15" ht="15" x14ac:dyDescent="0.25">
      <c r="A193" s="518"/>
      <c r="B193" s="12" t="s">
        <v>16</v>
      </c>
      <c r="C193" s="13">
        <v>0.35</v>
      </c>
      <c r="D193" s="24">
        <f t="shared" si="34"/>
        <v>0.35</v>
      </c>
      <c r="E193" s="13">
        <f t="shared" si="34"/>
        <v>0.35</v>
      </c>
      <c r="F193" s="13">
        <v>2000</v>
      </c>
      <c r="G193" s="402">
        <f t="shared" si="30"/>
        <v>700</v>
      </c>
      <c r="H193" s="13">
        <v>81</v>
      </c>
      <c r="I193" s="24">
        <f t="shared" si="43"/>
        <v>81</v>
      </c>
      <c r="J193" s="15">
        <v>3.3</v>
      </c>
      <c r="K193" s="14">
        <f t="shared" si="40"/>
        <v>267.3</v>
      </c>
      <c r="L193" s="13">
        <v>1</v>
      </c>
      <c r="M193" s="13">
        <v>1</v>
      </c>
      <c r="N193" s="13">
        <v>25</v>
      </c>
      <c r="O193" s="14">
        <f t="shared" si="42"/>
        <v>25</v>
      </c>
    </row>
    <row r="194" spans="1:15" ht="15" x14ac:dyDescent="0.25">
      <c r="A194" s="518"/>
      <c r="B194" s="12" t="s">
        <v>17</v>
      </c>
      <c r="C194" s="13">
        <v>0</v>
      </c>
      <c r="D194" s="24">
        <f t="shared" si="34"/>
        <v>0</v>
      </c>
      <c r="E194" s="13">
        <f t="shared" si="34"/>
        <v>0</v>
      </c>
      <c r="F194" s="13">
        <v>2000</v>
      </c>
      <c r="G194" s="402">
        <f t="shared" si="30"/>
        <v>0</v>
      </c>
      <c r="H194" s="13">
        <v>47</v>
      </c>
      <c r="I194" s="24">
        <f t="shared" si="43"/>
        <v>47</v>
      </c>
      <c r="J194" s="15">
        <v>3.3</v>
      </c>
      <c r="K194" s="14">
        <f t="shared" si="40"/>
        <v>155.1</v>
      </c>
      <c r="L194" s="13">
        <v>1</v>
      </c>
      <c r="M194" s="13">
        <v>1</v>
      </c>
      <c r="N194" s="13">
        <v>25</v>
      </c>
      <c r="O194" s="14">
        <f t="shared" si="42"/>
        <v>25</v>
      </c>
    </row>
    <row r="195" spans="1:15" ht="15" x14ac:dyDescent="0.25">
      <c r="A195" s="518"/>
      <c r="B195" s="12" t="s">
        <v>18</v>
      </c>
      <c r="C195" s="13">
        <v>0</v>
      </c>
      <c r="D195" s="24">
        <f t="shared" si="34"/>
        <v>0</v>
      </c>
      <c r="E195" s="13">
        <f t="shared" si="34"/>
        <v>0</v>
      </c>
      <c r="F195" s="13">
        <v>2000</v>
      </c>
      <c r="G195" s="402">
        <f t="shared" si="30"/>
        <v>0</v>
      </c>
      <c r="H195" s="13">
        <v>50</v>
      </c>
      <c r="I195" s="24">
        <f t="shared" si="43"/>
        <v>50</v>
      </c>
      <c r="J195" s="15">
        <v>3.3</v>
      </c>
      <c r="K195" s="14">
        <f t="shared" si="40"/>
        <v>165</v>
      </c>
      <c r="L195" s="13">
        <v>1</v>
      </c>
      <c r="M195" s="13">
        <v>1</v>
      </c>
      <c r="N195" s="13">
        <v>25</v>
      </c>
      <c r="O195" s="14">
        <f t="shared" si="42"/>
        <v>25</v>
      </c>
    </row>
    <row r="196" spans="1:15" ht="15" x14ac:dyDescent="0.25">
      <c r="A196" s="518"/>
      <c r="B196" s="12" t="s">
        <v>19</v>
      </c>
      <c r="C196" s="13">
        <v>0</v>
      </c>
      <c r="D196" s="24">
        <f t="shared" si="34"/>
        <v>0</v>
      </c>
      <c r="E196" s="13">
        <f t="shared" si="34"/>
        <v>0</v>
      </c>
      <c r="F196" s="13">
        <v>2000</v>
      </c>
      <c r="G196" s="402">
        <f t="shared" si="30"/>
        <v>0</v>
      </c>
      <c r="H196" s="13">
        <v>49</v>
      </c>
      <c r="I196" s="24">
        <f t="shared" si="43"/>
        <v>49</v>
      </c>
      <c r="J196" s="15">
        <v>3.3</v>
      </c>
      <c r="K196" s="14">
        <f t="shared" si="40"/>
        <v>161.69999999999999</v>
      </c>
      <c r="L196" s="13">
        <v>1</v>
      </c>
      <c r="M196" s="13">
        <v>1</v>
      </c>
      <c r="N196" s="13">
        <v>25</v>
      </c>
      <c r="O196" s="14">
        <f t="shared" si="42"/>
        <v>25</v>
      </c>
    </row>
    <row r="197" spans="1:15" ht="15" x14ac:dyDescent="0.25">
      <c r="A197" s="518"/>
      <c r="B197" s="12" t="s">
        <v>20</v>
      </c>
      <c r="C197" s="13">
        <v>0</v>
      </c>
      <c r="D197" s="24">
        <f t="shared" si="34"/>
        <v>0</v>
      </c>
      <c r="E197" s="13">
        <f t="shared" si="34"/>
        <v>0</v>
      </c>
      <c r="F197" s="13">
        <v>2000</v>
      </c>
      <c r="G197" s="402">
        <f t="shared" si="30"/>
        <v>0</v>
      </c>
      <c r="H197" s="13">
        <v>200</v>
      </c>
      <c r="I197" s="24">
        <f t="shared" si="43"/>
        <v>200</v>
      </c>
      <c r="J197" s="15">
        <v>3.3</v>
      </c>
      <c r="K197" s="14">
        <f t="shared" si="40"/>
        <v>660</v>
      </c>
      <c r="L197" s="13">
        <v>1</v>
      </c>
      <c r="M197" s="13">
        <v>1</v>
      </c>
      <c r="N197" s="13">
        <v>25</v>
      </c>
      <c r="O197" s="14">
        <f t="shared" si="42"/>
        <v>25</v>
      </c>
    </row>
    <row r="198" spans="1:15" ht="15" x14ac:dyDescent="0.25">
      <c r="A198" s="518"/>
      <c r="B198" s="12" t="s">
        <v>21</v>
      </c>
      <c r="C198" s="13">
        <v>0</v>
      </c>
      <c r="D198" s="24">
        <f t="shared" si="34"/>
        <v>0</v>
      </c>
      <c r="E198" s="13">
        <f t="shared" si="34"/>
        <v>0</v>
      </c>
      <c r="F198" s="13">
        <v>2000</v>
      </c>
      <c r="G198" s="402">
        <f t="shared" si="30"/>
        <v>0</v>
      </c>
      <c r="H198" s="13">
        <v>300</v>
      </c>
      <c r="I198" s="24">
        <f t="shared" si="43"/>
        <v>300</v>
      </c>
      <c r="J198" s="15">
        <v>3.3</v>
      </c>
      <c r="K198" s="14">
        <f t="shared" si="40"/>
        <v>990</v>
      </c>
      <c r="L198" s="13">
        <v>1</v>
      </c>
      <c r="M198" s="13">
        <v>1</v>
      </c>
      <c r="N198" s="13">
        <v>25</v>
      </c>
      <c r="O198" s="14">
        <f t="shared" si="42"/>
        <v>25</v>
      </c>
    </row>
    <row r="199" spans="1:15" ht="15" x14ac:dyDescent="0.25">
      <c r="A199" s="518"/>
      <c r="B199" s="12" t="s">
        <v>22</v>
      </c>
      <c r="C199" s="13">
        <v>0.62059229504999991</v>
      </c>
      <c r="D199" s="24">
        <f t="shared" si="34"/>
        <v>0.62059229504999991</v>
      </c>
      <c r="E199" s="13">
        <f t="shared" si="34"/>
        <v>0.62059229504999991</v>
      </c>
      <c r="F199" s="13">
        <v>2000</v>
      </c>
      <c r="G199" s="402">
        <f t="shared" si="30"/>
        <v>1241.1845900999999</v>
      </c>
      <c r="H199" s="13">
        <v>300</v>
      </c>
      <c r="I199" s="24">
        <f t="shared" si="43"/>
        <v>300</v>
      </c>
      <c r="J199" s="15">
        <v>3.3</v>
      </c>
      <c r="K199" s="14">
        <f t="shared" si="40"/>
        <v>990</v>
      </c>
      <c r="L199" s="13">
        <v>1</v>
      </c>
      <c r="M199" s="13">
        <v>1</v>
      </c>
      <c r="N199" s="13">
        <v>25</v>
      </c>
      <c r="O199" s="14">
        <f t="shared" si="42"/>
        <v>25</v>
      </c>
    </row>
    <row r="200" spans="1:15" ht="15" x14ac:dyDescent="0.25">
      <c r="A200" s="518"/>
      <c r="B200" s="18" t="s">
        <v>23</v>
      </c>
      <c r="C200" s="13">
        <v>2.083416990525</v>
      </c>
      <c r="D200" s="24">
        <f t="shared" si="34"/>
        <v>2.083416990525</v>
      </c>
      <c r="E200" s="13">
        <f t="shared" si="34"/>
        <v>2.083416990525</v>
      </c>
      <c r="F200" s="13">
        <v>2000</v>
      </c>
      <c r="G200" s="402">
        <f t="shared" si="30"/>
        <v>4166.8339810500001</v>
      </c>
      <c r="H200" s="13">
        <v>500</v>
      </c>
      <c r="I200" s="24">
        <f t="shared" si="43"/>
        <v>500</v>
      </c>
      <c r="J200" s="15">
        <v>3.3</v>
      </c>
      <c r="K200" s="28">
        <f t="shared" si="40"/>
        <v>1650</v>
      </c>
      <c r="L200" s="13">
        <v>1</v>
      </c>
      <c r="M200" s="13">
        <v>1</v>
      </c>
      <c r="N200" s="13">
        <v>25</v>
      </c>
      <c r="O200" s="14">
        <f t="shared" si="42"/>
        <v>25</v>
      </c>
    </row>
    <row r="201" spans="1:15" ht="15" x14ac:dyDescent="0.25">
      <c r="A201" s="518"/>
      <c r="B201" s="18" t="s">
        <v>24</v>
      </c>
      <c r="C201" s="13">
        <v>2.6598568345000002</v>
      </c>
      <c r="D201" s="24">
        <f t="shared" si="34"/>
        <v>2.6598568345000002</v>
      </c>
      <c r="E201" s="13">
        <f t="shared" si="34"/>
        <v>2.6598568345000002</v>
      </c>
      <c r="F201" s="13">
        <v>2000</v>
      </c>
      <c r="G201" s="402">
        <f t="shared" si="30"/>
        <v>5319.7136690000007</v>
      </c>
      <c r="H201" s="13">
        <v>500</v>
      </c>
      <c r="I201" s="24">
        <f t="shared" si="43"/>
        <v>500</v>
      </c>
      <c r="J201" s="15">
        <v>3.3</v>
      </c>
      <c r="K201" s="28">
        <f t="shared" si="40"/>
        <v>1650</v>
      </c>
      <c r="L201" s="13">
        <v>1</v>
      </c>
      <c r="M201" s="13">
        <v>1</v>
      </c>
      <c r="N201" s="13">
        <v>25</v>
      </c>
      <c r="O201" s="14">
        <f t="shared" si="42"/>
        <v>25</v>
      </c>
    </row>
    <row r="202" spans="1:15" ht="15.75" thickBot="1" x14ac:dyDescent="0.3">
      <c r="A202" s="518"/>
      <c r="B202" s="35" t="s">
        <v>25</v>
      </c>
      <c r="C202" s="35">
        <f>SUM(C190:C201)</f>
        <v>9.6638661200749993</v>
      </c>
      <c r="D202" s="35">
        <f t="shared" ref="D202:E202" si="44">SUM(D190:D201)</f>
        <v>9.6638661200749993</v>
      </c>
      <c r="E202" s="35">
        <f t="shared" si="44"/>
        <v>9.6638661200749993</v>
      </c>
      <c r="F202" s="13">
        <v>2000</v>
      </c>
      <c r="G202" s="401">
        <f t="shared" si="30"/>
        <v>19327.732240149999</v>
      </c>
      <c r="H202" s="35">
        <f>SUM(H190:H201)</f>
        <v>2343</v>
      </c>
      <c r="I202" s="35">
        <f>SUM(I190:I201)</f>
        <v>2343</v>
      </c>
      <c r="J202" s="15">
        <v>3.3</v>
      </c>
      <c r="K202" s="36">
        <f t="shared" si="40"/>
        <v>7731.9</v>
      </c>
      <c r="L202" s="35">
        <f>SUM(L190:L201)</f>
        <v>12</v>
      </c>
      <c r="M202" s="35">
        <f>SUM(M190:M201)</f>
        <v>12</v>
      </c>
      <c r="N202" s="13">
        <v>25</v>
      </c>
      <c r="O202" s="36">
        <f t="shared" si="42"/>
        <v>300</v>
      </c>
    </row>
    <row r="203" spans="1:15" ht="15" x14ac:dyDescent="0.25">
      <c r="A203" s="518" t="s">
        <v>38</v>
      </c>
      <c r="B203" s="23" t="s">
        <v>12</v>
      </c>
      <c r="C203" s="24">
        <v>0</v>
      </c>
      <c r="D203" s="24">
        <f t="shared" si="34"/>
        <v>0</v>
      </c>
      <c r="E203" s="13"/>
      <c r="F203" s="13">
        <v>2000</v>
      </c>
      <c r="G203" s="402">
        <f t="shared" si="30"/>
        <v>0</v>
      </c>
      <c r="H203" s="24">
        <v>2051.56</v>
      </c>
      <c r="I203" s="24">
        <v>2100</v>
      </c>
      <c r="J203" s="15">
        <v>3.3</v>
      </c>
      <c r="K203" s="25">
        <f t="shared" si="40"/>
        <v>6930</v>
      </c>
      <c r="L203" s="24">
        <v>1</v>
      </c>
      <c r="M203" s="24">
        <v>5</v>
      </c>
      <c r="N203" s="13">
        <v>25</v>
      </c>
      <c r="O203" s="25">
        <f t="shared" si="42"/>
        <v>125</v>
      </c>
    </row>
    <row r="204" spans="1:15" ht="15" x14ac:dyDescent="0.25">
      <c r="A204" s="518"/>
      <c r="B204" s="12" t="s">
        <v>14</v>
      </c>
      <c r="C204" s="13">
        <v>0</v>
      </c>
      <c r="D204" s="24">
        <f t="shared" si="34"/>
        <v>0</v>
      </c>
      <c r="E204" s="13"/>
      <c r="F204" s="13">
        <v>2000</v>
      </c>
      <c r="G204" s="402">
        <f t="shared" si="30"/>
        <v>0</v>
      </c>
      <c r="H204" s="13">
        <v>1585</v>
      </c>
      <c r="I204" s="13">
        <v>1600</v>
      </c>
      <c r="J204" s="15">
        <v>3.3</v>
      </c>
      <c r="K204" s="14">
        <f t="shared" si="40"/>
        <v>5280</v>
      </c>
      <c r="L204" s="13">
        <v>1</v>
      </c>
      <c r="M204" s="24">
        <v>5</v>
      </c>
      <c r="N204" s="13">
        <v>25</v>
      </c>
      <c r="O204" s="14">
        <f t="shared" si="42"/>
        <v>125</v>
      </c>
    </row>
    <row r="205" spans="1:15" ht="15" x14ac:dyDescent="0.25">
      <c r="A205" s="518"/>
      <c r="B205" s="12" t="s">
        <v>15</v>
      </c>
      <c r="C205" s="13">
        <v>0</v>
      </c>
      <c r="D205" s="24">
        <f t="shared" si="34"/>
        <v>0</v>
      </c>
      <c r="E205" s="13"/>
      <c r="F205" s="13">
        <v>2000</v>
      </c>
      <c r="G205" s="402">
        <f t="shared" si="30"/>
        <v>0</v>
      </c>
      <c r="H205" s="13">
        <v>1246</v>
      </c>
      <c r="I205" s="13">
        <v>1500</v>
      </c>
      <c r="J205" s="15">
        <v>3.3</v>
      </c>
      <c r="K205" s="14">
        <f t="shared" si="40"/>
        <v>4950</v>
      </c>
      <c r="L205" s="13">
        <v>1</v>
      </c>
      <c r="M205" s="24">
        <v>5</v>
      </c>
      <c r="N205" s="13">
        <v>25</v>
      </c>
      <c r="O205" s="14">
        <f t="shared" si="42"/>
        <v>125</v>
      </c>
    </row>
    <row r="206" spans="1:15" ht="15" x14ac:dyDescent="0.25">
      <c r="A206" s="518"/>
      <c r="B206" s="12" t="s">
        <v>16</v>
      </c>
      <c r="C206" s="13">
        <v>0</v>
      </c>
      <c r="D206" s="24">
        <f t="shared" si="34"/>
        <v>0</v>
      </c>
      <c r="E206" s="13"/>
      <c r="F206" s="13">
        <v>2000</v>
      </c>
      <c r="G206" s="402">
        <f t="shared" si="30"/>
        <v>0</v>
      </c>
      <c r="H206" s="13">
        <v>394</v>
      </c>
      <c r="I206" s="13">
        <f>500+177</f>
        <v>677</v>
      </c>
      <c r="J206" s="15">
        <v>3.3</v>
      </c>
      <c r="K206" s="14">
        <f t="shared" si="40"/>
        <v>2234.1</v>
      </c>
      <c r="L206" s="13">
        <v>1</v>
      </c>
      <c r="M206" s="24">
        <v>5</v>
      </c>
      <c r="N206" s="13">
        <v>25</v>
      </c>
      <c r="O206" s="14">
        <f t="shared" si="42"/>
        <v>125</v>
      </c>
    </row>
    <row r="207" spans="1:15" ht="15" x14ac:dyDescent="0.25">
      <c r="A207" s="518"/>
      <c r="B207" s="12" t="s">
        <v>17</v>
      </c>
      <c r="C207" s="13">
        <v>0</v>
      </c>
      <c r="D207" s="24">
        <f t="shared" si="34"/>
        <v>0</v>
      </c>
      <c r="E207" s="13"/>
      <c r="F207" s="13">
        <v>2000</v>
      </c>
      <c r="G207" s="402">
        <f t="shared" si="30"/>
        <v>0</v>
      </c>
      <c r="H207" s="13">
        <v>0</v>
      </c>
      <c r="I207" s="13">
        <v>300</v>
      </c>
      <c r="J207" s="15">
        <v>3.3</v>
      </c>
      <c r="K207" s="14">
        <f t="shared" si="40"/>
        <v>990</v>
      </c>
      <c r="L207" s="13">
        <v>1</v>
      </c>
      <c r="M207" s="24">
        <v>5</v>
      </c>
      <c r="N207" s="13">
        <v>25</v>
      </c>
      <c r="O207" s="14">
        <f t="shared" si="42"/>
        <v>125</v>
      </c>
    </row>
    <row r="208" spans="1:15" ht="15" x14ac:dyDescent="0.25">
      <c r="A208" s="518"/>
      <c r="B208" s="12" t="s">
        <v>18</v>
      </c>
      <c r="C208" s="13">
        <v>0</v>
      </c>
      <c r="D208" s="24">
        <f t="shared" si="34"/>
        <v>0</v>
      </c>
      <c r="E208" s="13"/>
      <c r="F208" s="13">
        <v>2000</v>
      </c>
      <c r="G208" s="402">
        <f t="shared" si="30"/>
        <v>0</v>
      </c>
      <c r="H208" s="13">
        <v>0</v>
      </c>
      <c r="I208" s="13">
        <v>300</v>
      </c>
      <c r="J208" s="15">
        <v>3.3</v>
      </c>
      <c r="K208" s="14">
        <f t="shared" si="40"/>
        <v>990</v>
      </c>
      <c r="L208" s="13">
        <v>1</v>
      </c>
      <c r="M208" s="24">
        <v>5</v>
      </c>
      <c r="N208" s="13">
        <v>25</v>
      </c>
      <c r="O208" s="14">
        <f t="shared" si="42"/>
        <v>125</v>
      </c>
    </row>
    <row r="209" spans="1:15" ht="15" x14ac:dyDescent="0.25">
      <c r="A209" s="518"/>
      <c r="B209" s="12" t="s">
        <v>19</v>
      </c>
      <c r="C209" s="13">
        <v>0</v>
      </c>
      <c r="D209" s="24">
        <f t="shared" si="34"/>
        <v>0</v>
      </c>
      <c r="E209" s="13"/>
      <c r="F209" s="13">
        <v>2000</v>
      </c>
      <c r="G209" s="402">
        <f t="shared" si="30"/>
        <v>0</v>
      </c>
      <c r="H209" s="13">
        <v>0</v>
      </c>
      <c r="I209" s="13">
        <v>300</v>
      </c>
      <c r="J209" s="15">
        <v>3.3</v>
      </c>
      <c r="K209" s="14">
        <f t="shared" si="40"/>
        <v>990</v>
      </c>
      <c r="L209" s="13">
        <v>1</v>
      </c>
      <c r="M209" s="24">
        <v>5</v>
      </c>
      <c r="N209" s="13">
        <v>25</v>
      </c>
      <c r="O209" s="14">
        <f t="shared" si="42"/>
        <v>125</v>
      </c>
    </row>
    <row r="210" spans="1:15" ht="15" x14ac:dyDescent="0.25">
      <c r="A210" s="518"/>
      <c r="B210" s="12" t="s">
        <v>20</v>
      </c>
      <c r="C210" s="13">
        <v>0</v>
      </c>
      <c r="D210" s="24">
        <f t="shared" si="34"/>
        <v>0</v>
      </c>
      <c r="E210" s="13"/>
      <c r="F210" s="13">
        <v>2000</v>
      </c>
      <c r="G210" s="402">
        <f t="shared" si="30"/>
        <v>0</v>
      </c>
      <c r="H210" s="13">
        <v>0</v>
      </c>
      <c r="I210" s="13">
        <v>300</v>
      </c>
      <c r="J210" s="15">
        <v>3.3</v>
      </c>
      <c r="K210" s="14">
        <f t="shared" si="40"/>
        <v>990</v>
      </c>
      <c r="L210" s="13">
        <v>1</v>
      </c>
      <c r="M210" s="24">
        <v>5</v>
      </c>
      <c r="N210" s="13">
        <v>25</v>
      </c>
      <c r="O210" s="14">
        <f t="shared" si="42"/>
        <v>125</v>
      </c>
    </row>
    <row r="211" spans="1:15" ht="15" x14ac:dyDescent="0.25">
      <c r="A211" s="518"/>
      <c r="B211" s="12" t="s">
        <v>21</v>
      </c>
      <c r="C211" s="13">
        <v>0</v>
      </c>
      <c r="D211" s="24">
        <f t="shared" si="34"/>
        <v>0</v>
      </c>
      <c r="E211" s="13"/>
      <c r="F211" s="13">
        <v>2000</v>
      </c>
      <c r="G211" s="402">
        <f t="shared" si="30"/>
        <v>0</v>
      </c>
      <c r="H211" s="13">
        <v>0</v>
      </c>
      <c r="I211" s="13">
        <v>300</v>
      </c>
      <c r="J211" s="15">
        <v>3.3</v>
      </c>
      <c r="K211" s="14">
        <f t="shared" si="40"/>
        <v>990</v>
      </c>
      <c r="L211" s="13">
        <v>1</v>
      </c>
      <c r="M211" s="24">
        <v>5</v>
      </c>
      <c r="N211" s="13">
        <v>25</v>
      </c>
      <c r="O211" s="14">
        <f t="shared" si="42"/>
        <v>125</v>
      </c>
    </row>
    <row r="212" spans="1:15" ht="15" x14ac:dyDescent="0.25">
      <c r="A212" s="518"/>
      <c r="B212" s="13" t="s">
        <v>22</v>
      </c>
      <c r="C212" s="13">
        <v>0</v>
      </c>
      <c r="D212" s="24">
        <f t="shared" si="34"/>
        <v>0</v>
      </c>
      <c r="E212" s="13"/>
      <c r="F212" s="13">
        <v>2000</v>
      </c>
      <c r="G212" s="402">
        <f t="shared" si="30"/>
        <v>0</v>
      </c>
      <c r="H212" s="13">
        <v>0</v>
      </c>
      <c r="I212" s="13">
        <v>500</v>
      </c>
      <c r="J212" s="15">
        <v>3.3</v>
      </c>
      <c r="K212" s="14">
        <f t="shared" si="40"/>
        <v>1650</v>
      </c>
      <c r="L212" s="13">
        <v>1</v>
      </c>
      <c r="M212" s="24">
        <v>5</v>
      </c>
      <c r="N212" s="13">
        <v>25</v>
      </c>
      <c r="O212" s="14">
        <f t="shared" si="42"/>
        <v>125</v>
      </c>
    </row>
    <row r="213" spans="1:15" ht="15" x14ac:dyDescent="0.25">
      <c r="A213" s="518"/>
      <c r="B213" s="18" t="s">
        <v>23</v>
      </c>
      <c r="C213" s="13">
        <v>0</v>
      </c>
      <c r="D213" s="24">
        <f t="shared" si="34"/>
        <v>0</v>
      </c>
      <c r="E213" s="13"/>
      <c r="F213" s="13">
        <v>2000</v>
      </c>
      <c r="G213" s="402">
        <f t="shared" si="30"/>
        <v>0</v>
      </c>
      <c r="H213" s="13">
        <v>0</v>
      </c>
      <c r="I213" s="13">
        <v>1000</v>
      </c>
      <c r="J213" s="15">
        <v>3.3</v>
      </c>
      <c r="K213" s="28">
        <f t="shared" si="40"/>
        <v>3300</v>
      </c>
      <c r="L213" s="13">
        <v>1</v>
      </c>
      <c r="M213" s="24">
        <v>5</v>
      </c>
      <c r="N213" s="13">
        <v>25</v>
      </c>
      <c r="O213" s="14">
        <f t="shared" si="42"/>
        <v>125</v>
      </c>
    </row>
    <row r="214" spans="1:15" ht="15" x14ac:dyDescent="0.25">
      <c r="A214" s="518"/>
      <c r="B214" s="18" t="s">
        <v>24</v>
      </c>
      <c r="C214" s="13">
        <v>0</v>
      </c>
      <c r="D214" s="24">
        <f t="shared" si="34"/>
        <v>0</v>
      </c>
      <c r="E214" s="13"/>
      <c r="F214" s="13">
        <v>2000</v>
      </c>
      <c r="G214" s="402">
        <f t="shared" si="30"/>
        <v>0</v>
      </c>
      <c r="H214" s="13">
        <v>0</v>
      </c>
      <c r="I214" s="13">
        <v>1000</v>
      </c>
      <c r="J214" s="15">
        <v>3.3</v>
      </c>
      <c r="K214" s="28">
        <f t="shared" si="40"/>
        <v>3300</v>
      </c>
      <c r="L214" s="13">
        <v>1</v>
      </c>
      <c r="M214" s="24">
        <v>5</v>
      </c>
      <c r="N214" s="13">
        <v>25</v>
      </c>
      <c r="O214" s="14">
        <f t="shared" si="42"/>
        <v>125</v>
      </c>
    </row>
    <row r="215" spans="1:15" ht="15.75" thickBot="1" x14ac:dyDescent="0.3">
      <c r="A215" s="518"/>
      <c r="B215" s="20" t="s">
        <v>25</v>
      </c>
      <c r="C215" s="20">
        <v>0</v>
      </c>
      <c r="D215" s="24">
        <f t="shared" si="34"/>
        <v>0</v>
      </c>
      <c r="E215" s="13"/>
      <c r="F215" s="13">
        <v>2000</v>
      </c>
      <c r="G215" s="401">
        <f t="shared" ref="G215:G278" si="45">E215*F215</f>
        <v>0</v>
      </c>
      <c r="H215" s="20">
        <f>SUM(H203:H214)</f>
        <v>5276.5599999999995</v>
      </c>
      <c r="I215" s="20">
        <f>SUM(I203:I214)</f>
        <v>9877</v>
      </c>
      <c r="J215" s="15">
        <v>3.3</v>
      </c>
      <c r="K215" s="21">
        <f t="shared" si="40"/>
        <v>32594.1</v>
      </c>
      <c r="L215" s="20">
        <f>SUM(L203:L214)</f>
        <v>12</v>
      </c>
      <c r="M215" s="20">
        <f>SUM(M203:M214)</f>
        <v>60</v>
      </c>
      <c r="N215" s="13">
        <v>25</v>
      </c>
      <c r="O215" s="21">
        <f t="shared" si="42"/>
        <v>1500</v>
      </c>
    </row>
    <row r="216" spans="1:15" ht="15" x14ac:dyDescent="0.25">
      <c r="A216" s="516" t="s">
        <v>39</v>
      </c>
      <c r="B216" s="23" t="s">
        <v>12</v>
      </c>
      <c r="C216" s="24">
        <v>2.7761999999999998</v>
      </c>
      <c r="D216" s="24">
        <f t="shared" si="34"/>
        <v>2.7761999999999998</v>
      </c>
      <c r="E216" s="13">
        <f>C216</f>
        <v>2.7761999999999998</v>
      </c>
      <c r="F216" s="13">
        <v>2000</v>
      </c>
      <c r="G216" s="402">
        <f t="shared" si="45"/>
        <v>5552.4</v>
      </c>
      <c r="H216" s="24">
        <v>82</v>
      </c>
      <c r="I216" s="24">
        <f>H216</f>
        <v>82</v>
      </c>
      <c r="J216" s="15">
        <v>3.3</v>
      </c>
      <c r="K216" s="25">
        <f t="shared" si="40"/>
        <v>270.59999999999997</v>
      </c>
      <c r="L216" s="24">
        <v>2</v>
      </c>
      <c r="M216" s="24">
        <v>2</v>
      </c>
      <c r="N216" s="13">
        <v>25</v>
      </c>
      <c r="O216" s="25">
        <f t="shared" si="42"/>
        <v>50</v>
      </c>
    </row>
    <row r="217" spans="1:15" ht="15" x14ac:dyDescent="0.25">
      <c r="A217" s="516"/>
      <c r="B217" s="12" t="s">
        <v>14</v>
      </c>
      <c r="C217" s="13">
        <v>2.3986000000000001</v>
      </c>
      <c r="D217" s="24">
        <f t="shared" si="34"/>
        <v>2.3986000000000001</v>
      </c>
      <c r="E217" s="13">
        <f t="shared" ref="E217:E227" si="46">C217</f>
        <v>2.3986000000000001</v>
      </c>
      <c r="F217" s="13">
        <v>2000</v>
      </c>
      <c r="G217" s="402">
        <f t="shared" si="45"/>
        <v>4797.2</v>
      </c>
      <c r="H217" s="13">
        <v>89</v>
      </c>
      <c r="I217" s="24">
        <f t="shared" ref="I217:I227" si="47">H217</f>
        <v>89</v>
      </c>
      <c r="J217" s="15">
        <v>3.3</v>
      </c>
      <c r="K217" s="14">
        <f t="shared" si="40"/>
        <v>293.7</v>
      </c>
      <c r="L217" s="13">
        <v>3</v>
      </c>
      <c r="M217" s="13">
        <v>3</v>
      </c>
      <c r="N217" s="13">
        <v>25</v>
      </c>
      <c r="O217" s="14">
        <f t="shared" si="42"/>
        <v>75</v>
      </c>
    </row>
    <row r="218" spans="1:15" ht="15" x14ac:dyDescent="0.25">
      <c r="A218" s="516"/>
      <c r="B218" s="12" t="s">
        <v>15</v>
      </c>
      <c r="C218" s="13">
        <v>2.2263000000000002</v>
      </c>
      <c r="D218" s="24">
        <f t="shared" si="34"/>
        <v>2.2263000000000002</v>
      </c>
      <c r="E218" s="13">
        <f t="shared" si="46"/>
        <v>2.2263000000000002</v>
      </c>
      <c r="F218" s="13">
        <v>2000</v>
      </c>
      <c r="G218" s="402">
        <f t="shared" si="45"/>
        <v>4452.6000000000004</v>
      </c>
      <c r="H218" s="13">
        <v>78</v>
      </c>
      <c r="I218" s="24">
        <f t="shared" si="47"/>
        <v>78</v>
      </c>
      <c r="J218" s="15">
        <v>3.3</v>
      </c>
      <c r="K218" s="14">
        <f t="shared" si="40"/>
        <v>257.39999999999998</v>
      </c>
      <c r="L218" s="13">
        <v>1</v>
      </c>
      <c r="M218" s="13">
        <v>1</v>
      </c>
      <c r="N218" s="13">
        <v>25</v>
      </c>
      <c r="O218" s="14">
        <f t="shared" si="42"/>
        <v>25</v>
      </c>
    </row>
    <row r="219" spans="1:15" ht="15" x14ac:dyDescent="0.25">
      <c r="A219" s="516"/>
      <c r="B219" s="12" t="s">
        <v>16</v>
      </c>
      <c r="C219" s="13">
        <v>0.29970000000000002</v>
      </c>
      <c r="D219" s="24">
        <f t="shared" si="34"/>
        <v>0.29970000000000002</v>
      </c>
      <c r="E219" s="13">
        <f t="shared" si="46"/>
        <v>0.29970000000000002</v>
      </c>
      <c r="F219" s="13">
        <v>2000</v>
      </c>
      <c r="G219" s="402">
        <f t="shared" si="45"/>
        <v>599.40000000000009</v>
      </c>
      <c r="H219" s="13">
        <v>83</v>
      </c>
      <c r="I219" s="24">
        <f t="shared" si="47"/>
        <v>83</v>
      </c>
      <c r="J219" s="15">
        <v>3.3</v>
      </c>
      <c r="K219" s="14">
        <f t="shared" si="40"/>
        <v>273.89999999999998</v>
      </c>
      <c r="L219" s="13">
        <v>2</v>
      </c>
      <c r="M219" s="13">
        <v>2</v>
      </c>
      <c r="N219" s="13">
        <v>25</v>
      </c>
      <c r="O219" s="14">
        <f t="shared" si="42"/>
        <v>50</v>
      </c>
    </row>
    <row r="220" spans="1:15" ht="15" x14ac:dyDescent="0.25">
      <c r="A220" s="516"/>
      <c r="B220" s="12" t="s">
        <v>17</v>
      </c>
      <c r="C220" s="13">
        <v>0</v>
      </c>
      <c r="D220" s="24">
        <f t="shared" si="34"/>
        <v>0</v>
      </c>
      <c r="E220" s="13">
        <f t="shared" si="46"/>
        <v>0</v>
      </c>
      <c r="F220" s="13">
        <v>2000</v>
      </c>
      <c r="G220" s="402">
        <f t="shared" si="45"/>
        <v>0</v>
      </c>
      <c r="H220" s="13">
        <v>91</v>
      </c>
      <c r="I220" s="24">
        <f t="shared" si="47"/>
        <v>91</v>
      </c>
      <c r="J220" s="15">
        <v>3.3</v>
      </c>
      <c r="K220" s="14">
        <f t="shared" si="40"/>
        <v>300.3</v>
      </c>
      <c r="L220" s="13">
        <v>2</v>
      </c>
      <c r="M220" s="13">
        <v>2</v>
      </c>
      <c r="N220" s="13">
        <v>25</v>
      </c>
      <c r="O220" s="14">
        <f t="shared" si="42"/>
        <v>50</v>
      </c>
    </row>
    <row r="221" spans="1:15" ht="15" x14ac:dyDescent="0.25">
      <c r="A221" s="516"/>
      <c r="B221" s="12" t="s">
        <v>18</v>
      </c>
      <c r="C221" s="13">
        <v>0</v>
      </c>
      <c r="D221" s="24">
        <f t="shared" si="34"/>
        <v>0</v>
      </c>
      <c r="E221" s="13">
        <f t="shared" si="46"/>
        <v>0</v>
      </c>
      <c r="F221" s="13">
        <v>2000</v>
      </c>
      <c r="G221" s="402">
        <f t="shared" si="45"/>
        <v>0</v>
      </c>
      <c r="H221" s="13">
        <v>75</v>
      </c>
      <c r="I221" s="24">
        <f t="shared" si="47"/>
        <v>75</v>
      </c>
      <c r="J221" s="15">
        <v>3.3</v>
      </c>
      <c r="K221" s="14">
        <f t="shared" si="40"/>
        <v>247.5</v>
      </c>
      <c r="L221" s="13">
        <v>2</v>
      </c>
      <c r="M221" s="13">
        <v>2</v>
      </c>
      <c r="N221" s="13">
        <v>25</v>
      </c>
      <c r="O221" s="14">
        <f t="shared" si="42"/>
        <v>50</v>
      </c>
    </row>
    <row r="222" spans="1:15" ht="15" x14ac:dyDescent="0.25">
      <c r="A222" s="516"/>
      <c r="B222" s="12" t="s">
        <v>19</v>
      </c>
      <c r="C222" s="13">
        <v>0</v>
      </c>
      <c r="D222" s="24">
        <f t="shared" si="34"/>
        <v>0</v>
      </c>
      <c r="E222" s="13">
        <f t="shared" si="46"/>
        <v>0</v>
      </c>
      <c r="F222" s="13">
        <v>2000</v>
      </c>
      <c r="G222" s="402">
        <f t="shared" si="45"/>
        <v>0</v>
      </c>
      <c r="H222" s="13">
        <v>285</v>
      </c>
      <c r="I222" s="24">
        <f t="shared" si="47"/>
        <v>285</v>
      </c>
      <c r="J222" s="15">
        <v>3.3</v>
      </c>
      <c r="K222" s="14">
        <f t="shared" si="40"/>
        <v>940.5</v>
      </c>
      <c r="L222" s="13">
        <v>1</v>
      </c>
      <c r="M222" s="13">
        <v>1</v>
      </c>
      <c r="N222" s="13">
        <v>25</v>
      </c>
      <c r="O222" s="14">
        <f t="shared" si="42"/>
        <v>25</v>
      </c>
    </row>
    <row r="223" spans="1:15" ht="15" x14ac:dyDescent="0.25">
      <c r="A223" s="516"/>
      <c r="B223" s="12" t="s">
        <v>20</v>
      </c>
      <c r="C223" s="13">
        <v>0</v>
      </c>
      <c r="D223" s="24">
        <f t="shared" si="34"/>
        <v>0</v>
      </c>
      <c r="E223" s="13">
        <f t="shared" si="46"/>
        <v>0</v>
      </c>
      <c r="F223" s="13">
        <v>2000</v>
      </c>
      <c r="G223" s="402">
        <f t="shared" si="45"/>
        <v>0</v>
      </c>
      <c r="H223" s="13">
        <v>297</v>
      </c>
      <c r="I223" s="24">
        <f t="shared" si="47"/>
        <v>297</v>
      </c>
      <c r="J223" s="15">
        <v>3.3</v>
      </c>
      <c r="K223" s="14">
        <f t="shared" si="40"/>
        <v>980.09999999999991</v>
      </c>
      <c r="L223" s="13">
        <v>1</v>
      </c>
      <c r="M223" s="13">
        <v>2</v>
      </c>
      <c r="N223" s="13">
        <v>25</v>
      </c>
      <c r="O223" s="14">
        <f t="shared" si="42"/>
        <v>50</v>
      </c>
    </row>
    <row r="224" spans="1:15" ht="15" x14ac:dyDescent="0.25">
      <c r="A224" s="516"/>
      <c r="B224" s="12" t="s">
        <v>21</v>
      </c>
      <c r="C224" s="13">
        <v>0</v>
      </c>
      <c r="D224" s="24">
        <f t="shared" si="34"/>
        <v>0</v>
      </c>
      <c r="E224" s="13">
        <f t="shared" si="46"/>
        <v>0</v>
      </c>
      <c r="F224" s="13">
        <v>2000</v>
      </c>
      <c r="G224" s="402">
        <f t="shared" si="45"/>
        <v>0</v>
      </c>
      <c r="H224" s="13">
        <v>104</v>
      </c>
      <c r="I224" s="24">
        <f t="shared" si="47"/>
        <v>104</v>
      </c>
      <c r="J224" s="15">
        <v>3.3</v>
      </c>
      <c r="K224" s="14">
        <f t="shared" si="40"/>
        <v>343.2</v>
      </c>
      <c r="L224" s="13">
        <v>2</v>
      </c>
      <c r="M224" s="13">
        <v>2</v>
      </c>
      <c r="N224" s="13">
        <v>25</v>
      </c>
      <c r="O224" s="14">
        <f t="shared" si="42"/>
        <v>50</v>
      </c>
    </row>
    <row r="225" spans="1:15" ht="15" x14ac:dyDescent="0.25">
      <c r="A225" s="516"/>
      <c r="B225" s="12" t="s">
        <v>22</v>
      </c>
      <c r="C225" s="13">
        <v>2</v>
      </c>
      <c r="D225" s="24">
        <f t="shared" si="34"/>
        <v>2</v>
      </c>
      <c r="E225" s="13">
        <f t="shared" si="46"/>
        <v>2</v>
      </c>
      <c r="F225" s="13">
        <v>2000</v>
      </c>
      <c r="G225" s="402">
        <f t="shared" si="45"/>
        <v>4000</v>
      </c>
      <c r="H225" s="13">
        <v>108</v>
      </c>
      <c r="I225" s="24">
        <f t="shared" si="47"/>
        <v>108</v>
      </c>
      <c r="J225" s="15">
        <v>3.3</v>
      </c>
      <c r="K225" s="14">
        <f t="shared" si="40"/>
        <v>356.4</v>
      </c>
      <c r="L225" s="13">
        <v>2</v>
      </c>
      <c r="M225" s="13">
        <v>3</v>
      </c>
      <c r="N225" s="13">
        <v>25</v>
      </c>
      <c r="O225" s="14">
        <f t="shared" si="42"/>
        <v>75</v>
      </c>
    </row>
    <row r="226" spans="1:15" ht="15" x14ac:dyDescent="0.25">
      <c r="A226" s="516"/>
      <c r="B226" s="18" t="s">
        <v>23</v>
      </c>
      <c r="C226" s="13">
        <v>4</v>
      </c>
      <c r="D226" s="24">
        <f t="shared" si="34"/>
        <v>4</v>
      </c>
      <c r="E226" s="13">
        <f t="shared" si="46"/>
        <v>4</v>
      </c>
      <c r="F226" s="13">
        <v>2000</v>
      </c>
      <c r="G226" s="402">
        <f t="shared" si="45"/>
        <v>8000</v>
      </c>
      <c r="H226" s="13">
        <v>129</v>
      </c>
      <c r="I226" s="24">
        <f t="shared" si="47"/>
        <v>129</v>
      </c>
      <c r="J226" s="15">
        <v>3.3</v>
      </c>
      <c r="K226" s="28">
        <f t="shared" si="40"/>
        <v>425.7</v>
      </c>
      <c r="L226" s="13">
        <v>3</v>
      </c>
      <c r="M226" s="13">
        <v>3</v>
      </c>
      <c r="N226" s="13">
        <v>25</v>
      </c>
      <c r="O226" s="14">
        <f t="shared" si="42"/>
        <v>75</v>
      </c>
    </row>
    <row r="227" spans="1:15" ht="15" x14ac:dyDescent="0.25">
      <c r="A227" s="516"/>
      <c r="B227" s="18" t="s">
        <v>24</v>
      </c>
      <c r="C227" s="13">
        <v>6.1728286600000004</v>
      </c>
      <c r="D227" s="24">
        <f t="shared" si="34"/>
        <v>6.1728286600000004</v>
      </c>
      <c r="E227" s="13">
        <f t="shared" si="46"/>
        <v>6.1728286600000004</v>
      </c>
      <c r="F227" s="13">
        <v>2000</v>
      </c>
      <c r="G227" s="402">
        <f t="shared" si="45"/>
        <v>12345.65732</v>
      </c>
      <c r="H227" s="13">
        <v>95</v>
      </c>
      <c r="I227" s="24">
        <f t="shared" si="47"/>
        <v>95</v>
      </c>
      <c r="J227" s="15">
        <v>3.3</v>
      </c>
      <c r="K227" s="28">
        <f t="shared" si="40"/>
        <v>313.5</v>
      </c>
      <c r="L227" s="13">
        <v>3</v>
      </c>
      <c r="M227" s="13">
        <v>4</v>
      </c>
      <c r="N227" s="13">
        <v>25</v>
      </c>
      <c r="O227" s="14">
        <f t="shared" si="42"/>
        <v>100</v>
      </c>
    </row>
    <row r="228" spans="1:15" ht="15.75" thickBot="1" x14ac:dyDescent="0.3">
      <c r="A228" s="516"/>
      <c r="B228" s="20" t="s">
        <v>25</v>
      </c>
      <c r="C228" s="20">
        <f>SUM(C216:C227)</f>
        <v>19.873628660000001</v>
      </c>
      <c r="D228" s="20">
        <f t="shared" ref="D228:E228" si="48">SUM(D216:D227)</f>
        <v>19.873628660000001</v>
      </c>
      <c r="E228" s="20">
        <f t="shared" si="48"/>
        <v>19.873628660000001</v>
      </c>
      <c r="F228" s="13">
        <v>2000</v>
      </c>
      <c r="G228" s="401">
        <f t="shared" si="45"/>
        <v>39747.257320000004</v>
      </c>
      <c r="H228" s="20">
        <f>SUM(H216:H227)</f>
        <v>1516</v>
      </c>
      <c r="I228" s="20">
        <f>SUM(I216:I227)</f>
        <v>1516</v>
      </c>
      <c r="J228" s="15">
        <v>3.3</v>
      </c>
      <c r="K228" s="21">
        <f t="shared" si="40"/>
        <v>5002.8</v>
      </c>
      <c r="L228" s="20">
        <f>SUM(L216:L227)</f>
        <v>24</v>
      </c>
      <c r="M228" s="20">
        <f>SUM(M216:M227)</f>
        <v>27</v>
      </c>
      <c r="N228" s="13">
        <v>25</v>
      </c>
      <c r="O228" s="21">
        <f t="shared" si="42"/>
        <v>675</v>
      </c>
    </row>
    <row r="229" spans="1:15" ht="15" x14ac:dyDescent="0.25">
      <c r="A229" s="516" t="s">
        <v>40</v>
      </c>
      <c r="B229" s="23" t="s">
        <v>12</v>
      </c>
      <c r="C229" s="24">
        <v>8.3933999999999997</v>
      </c>
      <c r="D229" s="24">
        <f t="shared" ref="D229:D291" si="49">C229</f>
        <v>8.3933999999999997</v>
      </c>
      <c r="E229" s="13">
        <f>C229</f>
        <v>8.3933999999999997</v>
      </c>
      <c r="F229" s="13">
        <v>2000</v>
      </c>
      <c r="G229" s="402">
        <f t="shared" si="45"/>
        <v>16786.8</v>
      </c>
      <c r="H229" s="24">
        <v>162</v>
      </c>
      <c r="I229" s="24">
        <f>H229</f>
        <v>162</v>
      </c>
      <c r="J229" s="15">
        <v>3.3</v>
      </c>
      <c r="K229" s="25">
        <f t="shared" si="40"/>
        <v>534.6</v>
      </c>
      <c r="L229" s="24">
        <v>0</v>
      </c>
      <c r="M229" s="24">
        <v>2</v>
      </c>
      <c r="N229" s="13">
        <v>25</v>
      </c>
      <c r="O229" s="25">
        <f t="shared" si="42"/>
        <v>50</v>
      </c>
    </row>
    <row r="230" spans="1:15" ht="15" x14ac:dyDescent="0.25">
      <c r="A230" s="516"/>
      <c r="B230" s="12" t="s">
        <v>14</v>
      </c>
      <c r="C230" s="13">
        <v>6.3205999999999998</v>
      </c>
      <c r="D230" s="24">
        <f t="shared" si="49"/>
        <v>6.3205999999999998</v>
      </c>
      <c r="E230" s="13">
        <f t="shared" ref="E230:E240" si="50">C230</f>
        <v>6.3205999999999998</v>
      </c>
      <c r="F230" s="13">
        <v>2000</v>
      </c>
      <c r="G230" s="402">
        <f t="shared" si="45"/>
        <v>12641.199999999999</v>
      </c>
      <c r="H230" s="13">
        <v>147</v>
      </c>
      <c r="I230" s="24">
        <f t="shared" ref="I230:I240" si="51">H230</f>
        <v>147</v>
      </c>
      <c r="J230" s="15">
        <v>3.3</v>
      </c>
      <c r="K230" s="14">
        <f t="shared" si="40"/>
        <v>485.09999999999997</v>
      </c>
      <c r="L230" s="13">
        <v>0</v>
      </c>
      <c r="M230" s="13">
        <v>2</v>
      </c>
      <c r="N230" s="13">
        <v>25</v>
      </c>
      <c r="O230" s="14">
        <f t="shared" si="42"/>
        <v>50</v>
      </c>
    </row>
    <row r="231" spans="1:15" ht="15" x14ac:dyDescent="0.25">
      <c r="A231" s="516"/>
      <c r="B231" s="12" t="s">
        <v>15</v>
      </c>
      <c r="C231" s="13">
        <v>6.3452000000000002</v>
      </c>
      <c r="D231" s="24">
        <f t="shared" si="49"/>
        <v>6.3452000000000002</v>
      </c>
      <c r="E231" s="13">
        <f t="shared" si="50"/>
        <v>6.3452000000000002</v>
      </c>
      <c r="F231" s="13">
        <v>2000</v>
      </c>
      <c r="G231" s="402">
        <f t="shared" si="45"/>
        <v>12690.4</v>
      </c>
      <c r="H231" s="13">
        <v>118</v>
      </c>
      <c r="I231" s="24">
        <f t="shared" si="51"/>
        <v>118</v>
      </c>
      <c r="J231" s="15">
        <v>3.3</v>
      </c>
      <c r="K231" s="14">
        <f t="shared" si="40"/>
        <v>389.4</v>
      </c>
      <c r="L231" s="13">
        <v>0</v>
      </c>
      <c r="M231" s="13">
        <v>2</v>
      </c>
      <c r="N231" s="13">
        <v>25</v>
      </c>
      <c r="O231" s="14">
        <f t="shared" si="42"/>
        <v>50</v>
      </c>
    </row>
    <row r="232" spans="1:15" ht="15" x14ac:dyDescent="0.25">
      <c r="A232" s="516"/>
      <c r="B232" s="12" t="s">
        <v>16</v>
      </c>
      <c r="C232" s="13">
        <v>0.91059999999999997</v>
      </c>
      <c r="D232" s="24">
        <f t="shared" si="49"/>
        <v>0.91059999999999997</v>
      </c>
      <c r="E232" s="13">
        <f t="shared" si="50"/>
        <v>0.91059999999999997</v>
      </c>
      <c r="F232" s="13">
        <v>2000</v>
      </c>
      <c r="G232" s="402">
        <f t="shared" si="45"/>
        <v>1821.1999999999998</v>
      </c>
      <c r="H232" s="13">
        <v>78</v>
      </c>
      <c r="I232" s="24">
        <f t="shared" si="51"/>
        <v>78</v>
      </c>
      <c r="J232" s="15">
        <v>3.3</v>
      </c>
      <c r="K232" s="14">
        <f t="shared" si="40"/>
        <v>257.39999999999998</v>
      </c>
      <c r="L232" s="13">
        <v>8</v>
      </c>
      <c r="M232" s="13">
        <v>8</v>
      </c>
      <c r="N232" s="13">
        <v>25</v>
      </c>
      <c r="O232" s="14">
        <f t="shared" si="42"/>
        <v>200</v>
      </c>
    </row>
    <row r="233" spans="1:15" ht="15" x14ac:dyDescent="0.25">
      <c r="A233" s="516"/>
      <c r="B233" s="12" t="s">
        <v>17</v>
      </c>
      <c r="C233" s="13">
        <v>0</v>
      </c>
      <c r="D233" s="24">
        <f t="shared" si="49"/>
        <v>0</v>
      </c>
      <c r="E233" s="13">
        <f t="shared" si="50"/>
        <v>0</v>
      </c>
      <c r="F233" s="13">
        <v>2000</v>
      </c>
      <c r="G233" s="402">
        <f t="shared" si="45"/>
        <v>0</v>
      </c>
      <c r="H233" s="13">
        <v>67</v>
      </c>
      <c r="I233" s="24">
        <f t="shared" si="51"/>
        <v>67</v>
      </c>
      <c r="J233" s="15">
        <v>3.3</v>
      </c>
      <c r="K233" s="14">
        <f t="shared" si="40"/>
        <v>221.1</v>
      </c>
      <c r="L233" s="13">
        <v>4</v>
      </c>
      <c r="M233" s="13">
        <v>4</v>
      </c>
      <c r="N233" s="13">
        <v>25</v>
      </c>
      <c r="O233" s="14">
        <f t="shared" si="42"/>
        <v>100</v>
      </c>
    </row>
    <row r="234" spans="1:15" ht="15" x14ac:dyDescent="0.25">
      <c r="A234" s="516"/>
      <c r="B234" s="12" t="s">
        <v>18</v>
      </c>
      <c r="C234" s="13">
        <v>0</v>
      </c>
      <c r="D234" s="24">
        <f t="shared" si="49"/>
        <v>0</v>
      </c>
      <c r="E234" s="13">
        <f t="shared" si="50"/>
        <v>0</v>
      </c>
      <c r="F234" s="13">
        <v>2000</v>
      </c>
      <c r="G234" s="402">
        <f t="shared" si="45"/>
        <v>0</v>
      </c>
      <c r="H234" s="13">
        <v>79</v>
      </c>
      <c r="I234" s="24">
        <f t="shared" si="51"/>
        <v>79</v>
      </c>
      <c r="J234" s="15">
        <v>3.3</v>
      </c>
      <c r="K234" s="14">
        <f t="shared" si="40"/>
        <v>260.7</v>
      </c>
      <c r="L234" s="13">
        <v>4</v>
      </c>
      <c r="M234" s="13">
        <v>4</v>
      </c>
      <c r="N234" s="13">
        <v>25</v>
      </c>
      <c r="O234" s="14">
        <f t="shared" si="42"/>
        <v>100</v>
      </c>
    </row>
    <row r="235" spans="1:15" ht="15" x14ac:dyDescent="0.25">
      <c r="A235" s="516"/>
      <c r="B235" s="12" t="s">
        <v>19</v>
      </c>
      <c r="C235" s="13">
        <v>0</v>
      </c>
      <c r="D235" s="24">
        <f t="shared" si="49"/>
        <v>0</v>
      </c>
      <c r="E235" s="13">
        <f t="shared" si="50"/>
        <v>0</v>
      </c>
      <c r="F235" s="13">
        <v>2000</v>
      </c>
      <c r="G235" s="402">
        <f t="shared" si="45"/>
        <v>0</v>
      </c>
      <c r="H235" s="13">
        <v>173</v>
      </c>
      <c r="I235" s="24">
        <f t="shared" si="51"/>
        <v>173</v>
      </c>
      <c r="J235" s="15">
        <v>3.3</v>
      </c>
      <c r="K235" s="14">
        <f t="shared" si="40"/>
        <v>570.9</v>
      </c>
      <c r="L235" s="13">
        <v>1</v>
      </c>
      <c r="M235" s="13">
        <v>1</v>
      </c>
      <c r="N235" s="13">
        <v>25</v>
      </c>
      <c r="O235" s="14">
        <f t="shared" si="42"/>
        <v>25</v>
      </c>
    </row>
    <row r="236" spans="1:15" ht="15" x14ac:dyDescent="0.25">
      <c r="A236" s="516"/>
      <c r="B236" s="12" t="s">
        <v>20</v>
      </c>
      <c r="C236" s="13">
        <v>0</v>
      </c>
      <c r="D236" s="24">
        <f t="shared" si="49"/>
        <v>0</v>
      </c>
      <c r="E236" s="13">
        <f t="shared" si="50"/>
        <v>0</v>
      </c>
      <c r="F236" s="13">
        <v>2000</v>
      </c>
      <c r="G236" s="402">
        <f t="shared" si="45"/>
        <v>0</v>
      </c>
      <c r="H236" s="13">
        <v>169</v>
      </c>
      <c r="I236" s="24">
        <f t="shared" si="51"/>
        <v>169</v>
      </c>
      <c r="J236" s="15">
        <v>3.3</v>
      </c>
      <c r="K236" s="14">
        <f t="shared" si="40"/>
        <v>557.69999999999993</v>
      </c>
      <c r="L236" s="13">
        <v>1</v>
      </c>
      <c r="M236" s="13">
        <v>1</v>
      </c>
      <c r="N236" s="13">
        <v>25</v>
      </c>
      <c r="O236" s="14">
        <f t="shared" si="42"/>
        <v>25</v>
      </c>
    </row>
    <row r="237" spans="1:15" ht="15" x14ac:dyDescent="0.25">
      <c r="A237" s="516"/>
      <c r="B237" s="12" t="s">
        <v>21</v>
      </c>
      <c r="C237" s="13">
        <v>0</v>
      </c>
      <c r="D237" s="24">
        <f t="shared" si="49"/>
        <v>0</v>
      </c>
      <c r="E237" s="13">
        <f t="shared" si="50"/>
        <v>0</v>
      </c>
      <c r="F237" s="13">
        <v>2000</v>
      </c>
      <c r="G237" s="402">
        <f t="shared" si="45"/>
        <v>0</v>
      </c>
      <c r="H237" s="13">
        <v>96</v>
      </c>
      <c r="I237" s="24">
        <f t="shared" si="51"/>
        <v>96</v>
      </c>
      <c r="J237" s="15">
        <v>3.3</v>
      </c>
      <c r="K237" s="14">
        <f t="shared" si="40"/>
        <v>316.79999999999995</v>
      </c>
      <c r="L237" s="13">
        <v>1</v>
      </c>
      <c r="M237" s="13">
        <v>1</v>
      </c>
      <c r="N237" s="13">
        <v>25</v>
      </c>
      <c r="O237" s="14">
        <f t="shared" si="42"/>
        <v>25</v>
      </c>
    </row>
    <row r="238" spans="1:15" ht="15" x14ac:dyDescent="0.25">
      <c r="A238" s="516"/>
      <c r="B238" s="12" t="s">
        <v>22</v>
      </c>
      <c r="C238" s="13">
        <v>3</v>
      </c>
      <c r="D238" s="24">
        <f t="shared" si="49"/>
        <v>3</v>
      </c>
      <c r="E238" s="13">
        <f t="shared" si="50"/>
        <v>3</v>
      </c>
      <c r="F238" s="13">
        <v>2000</v>
      </c>
      <c r="G238" s="402">
        <f t="shared" si="45"/>
        <v>6000</v>
      </c>
      <c r="H238" s="13">
        <v>200</v>
      </c>
      <c r="I238" s="24">
        <f t="shared" si="51"/>
        <v>200</v>
      </c>
      <c r="J238" s="15">
        <v>3.3</v>
      </c>
      <c r="K238" s="14">
        <f t="shared" si="40"/>
        <v>660</v>
      </c>
      <c r="L238" s="13">
        <v>2</v>
      </c>
      <c r="M238" s="13">
        <v>1</v>
      </c>
      <c r="N238" s="13">
        <v>25</v>
      </c>
      <c r="O238" s="14">
        <f t="shared" si="42"/>
        <v>25</v>
      </c>
    </row>
    <row r="239" spans="1:15" ht="15" x14ac:dyDescent="0.25">
      <c r="A239" s="516"/>
      <c r="B239" s="18" t="s">
        <v>23</v>
      </c>
      <c r="C239" s="13">
        <v>13</v>
      </c>
      <c r="D239" s="24">
        <f t="shared" si="49"/>
        <v>13</v>
      </c>
      <c r="E239" s="13">
        <f t="shared" si="50"/>
        <v>13</v>
      </c>
      <c r="F239" s="13">
        <v>2000</v>
      </c>
      <c r="G239" s="402">
        <f t="shared" si="45"/>
        <v>26000</v>
      </c>
      <c r="H239" s="13">
        <v>200</v>
      </c>
      <c r="I239" s="24">
        <f t="shared" si="51"/>
        <v>200</v>
      </c>
      <c r="J239" s="15">
        <v>3.3</v>
      </c>
      <c r="K239" s="28">
        <f t="shared" si="40"/>
        <v>660</v>
      </c>
      <c r="L239" s="13">
        <v>1</v>
      </c>
      <c r="M239" s="13">
        <v>2</v>
      </c>
      <c r="N239" s="13">
        <v>25</v>
      </c>
      <c r="O239" s="14">
        <f t="shared" si="42"/>
        <v>50</v>
      </c>
    </row>
    <row r="240" spans="1:15" ht="15" x14ac:dyDescent="0.25">
      <c r="A240" s="516"/>
      <c r="B240" s="18" t="s">
        <v>24</v>
      </c>
      <c r="C240" s="13">
        <v>15</v>
      </c>
      <c r="D240" s="24">
        <f t="shared" si="49"/>
        <v>15</v>
      </c>
      <c r="E240" s="13">
        <f t="shared" si="50"/>
        <v>15</v>
      </c>
      <c r="F240" s="13">
        <v>2000</v>
      </c>
      <c r="G240" s="402">
        <f t="shared" si="45"/>
        <v>30000</v>
      </c>
      <c r="H240" s="13">
        <v>300</v>
      </c>
      <c r="I240" s="24">
        <f t="shared" si="51"/>
        <v>300</v>
      </c>
      <c r="J240" s="15">
        <v>3.3</v>
      </c>
      <c r="K240" s="28">
        <f t="shared" si="40"/>
        <v>990</v>
      </c>
      <c r="L240" s="13">
        <v>2</v>
      </c>
      <c r="M240" s="13">
        <v>2</v>
      </c>
      <c r="N240" s="13">
        <v>25</v>
      </c>
      <c r="O240" s="14">
        <f t="shared" si="42"/>
        <v>50</v>
      </c>
    </row>
    <row r="241" spans="1:15" ht="15.75" thickBot="1" x14ac:dyDescent="0.3">
      <c r="A241" s="516"/>
      <c r="B241" s="20" t="s">
        <v>25</v>
      </c>
      <c r="C241" s="20">
        <f>SUM(C229:C240)</f>
        <v>52.969799999999992</v>
      </c>
      <c r="D241" s="20">
        <f t="shared" ref="D241:E241" si="52">SUM(D229:D240)</f>
        <v>52.969799999999992</v>
      </c>
      <c r="E241" s="20">
        <f t="shared" si="52"/>
        <v>52.969799999999992</v>
      </c>
      <c r="F241" s="13">
        <v>2000</v>
      </c>
      <c r="G241" s="405">
        <f t="shared" si="45"/>
        <v>105939.59999999999</v>
      </c>
      <c r="H241" s="20">
        <f>SUM(H229:H240)</f>
        <v>1789</v>
      </c>
      <c r="I241" s="20">
        <f>SUM(I229:I240)</f>
        <v>1789</v>
      </c>
      <c r="J241" s="15">
        <v>3.3</v>
      </c>
      <c r="K241" s="21">
        <f t="shared" si="40"/>
        <v>5903.7</v>
      </c>
      <c r="L241" s="20">
        <f>SUM(L229:L240)</f>
        <v>24</v>
      </c>
      <c r="M241" s="20">
        <f>SUM(M229:M240)</f>
        <v>30</v>
      </c>
      <c r="N241" s="13">
        <v>25</v>
      </c>
      <c r="O241" s="21">
        <f t="shared" si="42"/>
        <v>750</v>
      </c>
    </row>
    <row r="242" spans="1:15" ht="15" x14ac:dyDescent="0.25">
      <c r="A242" s="514" t="s">
        <v>41</v>
      </c>
      <c r="B242" s="23" t="s">
        <v>12</v>
      </c>
      <c r="C242" s="24">
        <v>6.4331620000000003</v>
      </c>
      <c r="D242" s="24">
        <f t="shared" si="49"/>
        <v>6.4331620000000003</v>
      </c>
      <c r="E242" s="13">
        <f>C242</f>
        <v>6.4331620000000003</v>
      </c>
      <c r="F242" s="13">
        <v>2000</v>
      </c>
      <c r="G242" s="402">
        <f t="shared" si="45"/>
        <v>12866.324000000001</v>
      </c>
      <c r="H242" s="24">
        <v>132</v>
      </c>
      <c r="I242" s="24">
        <f>H242</f>
        <v>132</v>
      </c>
      <c r="J242" s="15">
        <v>3.3</v>
      </c>
      <c r="K242" s="25">
        <f t="shared" si="40"/>
        <v>435.59999999999997</v>
      </c>
      <c r="L242" s="24">
        <v>4</v>
      </c>
      <c r="M242" s="24">
        <v>4</v>
      </c>
      <c r="N242" s="13">
        <v>25</v>
      </c>
      <c r="O242" s="25">
        <f t="shared" si="42"/>
        <v>100</v>
      </c>
    </row>
    <row r="243" spans="1:15" ht="15" x14ac:dyDescent="0.25">
      <c r="A243" s="514"/>
      <c r="B243" s="12" t="s">
        <v>14</v>
      </c>
      <c r="C243" s="13">
        <v>5.2187599999999996</v>
      </c>
      <c r="D243" s="24">
        <f t="shared" si="49"/>
        <v>5.2187599999999996</v>
      </c>
      <c r="E243" s="13">
        <f t="shared" ref="E243:E253" si="53">C243</f>
        <v>5.2187599999999996</v>
      </c>
      <c r="F243" s="13">
        <v>2000</v>
      </c>
      <c r="G243" s="402">
        <f t="shared" si="45"/>
        <v>10437.519999999999</v>
      </c>
      <c r="H243" s="13">
        <v>139</v>
      </c>
      <c r="I243" s="24">
        <f t="shared" ref="I243:I253" si="54">H243</f>
        <v>139</v>
      </c>
      <c r="J243" s="15">
        <v>3.3</v>
      </c>
      <c r="K243" s="14">
        <f t="shared" si="40"/>
        <v>458.7</v>
      </c>
      <c r="L243" s="13">
        <v>5</v>
      </c>
      <c r="M243" s="13">
        <v>5</v>
      </c>
      <c r="N243" s="13">
        <v>25</v>
      </c>
      <c r="O243" s="14">
        <f t="shared" si="42"/>
        <v>125</v>
      </c>
    </row>
    <row r="244" spans="1:15" ht="15" x14ac:dyDescent="0.25">
      <c r="A244" s="514"/>
      <c r="B244" s="12" t="s">
        <v>15</v>
      </c>
      <c r="C244" s="13">
        <v>4.3897399999999998</v>
      </c>
      <c r="D244" s="24">
        <f t="shared" si="49"/>
        <v>4.3897399999999998</v>
      </c>
      <c r="E244" s="13">
        <f t="shared" si="53"/>
        <v>4.3897399999999998</v>
      </c>
      <c r="F244" s="13">
        <v>2000</v>
      </c>
      <c r="G244" s="402">
        <f t="shared" si="45"/>
        <v>8779.48</v>
      </c>
      <c r="H244" s="13">
        <v>134</v>
      </c>
      <c r="I244" s="24">
        <f t="shared" si="54"/>
        <v>134</v>
      </c>
      <c r="J244" s="15">
        <v>3.3</v>
      </c>
      <c r="K244" s="14">
        <f t="shared" ref="K244:K307" si="55">I244*J244</f>
        <v>442.2</v>
      </c>
      <c r="L244" s="13">
        <v>5</v>
      </c>
      <c r="M244" s="13">
        <v>5</v>
      </c>
      <c r="N244" s="13">
        <v>25</v>
      </c>
      <c r="O244" s="14">
        <f t="shared" si="42"/>
        <v>125</v>
      </c>
    </row>
    <row r="245" spans="1:15" ht="15" x14ac:dyDescent="0.25">
      <c r="A245" s="514"/>
      <c r="B245" s="12" t="s">
        <v>16</v>
      </c>
      <c r="C245" s="13">
        <v>2.8971800000000001</v>
      </c>
      <c r="D245" s="24">
        <f t="shared" si="49"/>
        <v>2.8971800000000001</v>
      </c>
      <c r="E245" s="13">
        <f t="shared" si="53"/>
        <v>2.8971800000000001</v>
      </c>
      <c r="F245" s="13">
        <v>2000</v>
      </c>
      <c r="G245" s="402">
        <f t="shared" si="45"/>
        <v>5794.3600000000006</v>
      </c>
      <c r="H245" s="13">
        <v>130</v>
      </c>
      <c r="I245" s="24">
        <f t="shared" si="54"/>
        <v>130</v>
      </c>
      <c r="J245" s="15">
        <v>3.3</v>
      </c>
      <c r="K245" s="14">
        <f t="shared" si="55"/>
        <v>429</v>
      </c>
      <c r="L245" s="13">
        <v>6</v>
      </c>
      <c r="M245" s="13">
        <v>6</v>
      </c>
      <c r="N245" s="13">
        <v>25</v>
      </c>
      <c r="O245" s="14">
        <f t="shared" si="42"/>
        <v>150</v>
      </c>
    </row>
    <row r="246" spans="1:15" ht="15" x14ac:dyDescent="0.25">
      <c r="A246" s="514"/>
      <c r="B246" s="12" t="s">
        <v>17</v>
      </c>
      <c r="C246" s="13">
        <v>0</v>
      </c>
      <c r="D246" s="24">
        <f t="shared" si="49"/>
        <v>0</v>
      </c>
      <c r="E246" s="13">
        <f t="shared" si="53"/>
        <v>0</v>
      </c>
      <c r="F246" s="13">
        <v>2000</v>
      </c>
      <c r="G246" s="402">
        <f t="shared" si="45"/>
        <v>0</v>
      </c>
      <c r="H246" s="13">
        <v>124</v>
      </c>
      <c r="I246" s="24">
        <f t="shared" si="54"/>
        <v>124</v>
      </c>
      <c r="J246" s="15">
        <v>3.3</v>
      </c>
      <c r="K246" s="14">
        <f t="shared" si="55"/>
        <v>409.2</v>
      </c>
      <c r="L246" s="13">
        <v>7</v>
      </c>
      <c r="M246" s="13">
        <v>7</v>
      </c>
      <c r="N246" s="13">
        <v>25</v>
      </c>
      <c r="O246" s="14">
        <f t="shared" si="42"/>
        <v>175</v>
      </c>
    </row>
    <row r="247" spans="1:15" ht="15" x14ac:dyDescent="0.25">
      <c r="A247" s="514"/>
      <c r="B247" s="12" t="s">
        <v>18</v>
      </c>
      <c r="C247" s="13">
        <v>0</v>
      </c>
      <c r="D247" s="24">
        <f t="shared" si="49"/>
        <v>0</v>
      </c>
      <c r="E247" s="13">
        <f t="shared" si="53"/>
        <v>0</v>
      </c>
      <c r="F247" s="13">
        <v>2000</v>
      </c>
      <c r="G247" s="402">
        <f t="shared" si="45"/>
        <v>0</v>
      </c>
      <c r="H247" s="13">
        <v>134</v>
      </c>
      <c r="I247" s="24">
        <f t="shared" si="54"/>
        <v>134</v>
      </c>
      <c r="J247" s="15">
        <v>3.3</v>
      </c>
      <c r="K247" s="14">
        <f t="shared" si="55"/>
        <v>442.2</v>
      </c>
      <c r="L247" s="13">
        <v>4</v>
      </c>
      <c r="M247" s="13">
        <v>4</v>
      </c>
      <c r="N247" s="13">
        <v>25</v>
      </c>
      <c r="O247" s="14">
        <f t="shared" si="42"/>
        <v>100</v>
      </c>
    </row>
    <row r="248" spans="1:15" ht="15" x14ac:dyDescent="0.25">
      <c r="A248" s="514"/>
      <c r="B248" s="12" t="s">
        <v>19</v>
      </c>
      <c r="C248" s="13">
        <v>0</v>
      </c>
      <c r="D248" s="24">
        <f t="shared" si="49"/>
        <v>0</v>
      </c>
      <c r="E248" s="13">
        <f t="shared" si="53"/>
        <v>0</v>
      </c>
      <c r="F248" s="13">
        <v>2000</v>
      </c>
      <c r="G248" s="402">
        <f t="shared" si="45"/>
        <v>0</v>
      </c>
      <c r="H248" s="13">
        <v>102</v>
      </c>
      <c r="I248" s="24">
        <f t="shared" si="54"/>
        <v>102</v>
      </c>
      <c r="J248" s="15">
        <v>3.3</v>
      </c>
      <c r="K248" s="14">
        <f t="shared" si="55"/>
        <v>336.59999999999997</v>
      </c>
      <c r="L248" s="13">
        <v>1</v>
      </c>
      <c r="M248" s="13">
        <v>1</v>
      </c>
      <c r="N248" s="13">
        <v>25</v>
      </c>
      <c r="O248" s="14">
        <f t="shared" si="42"/>
        <v>25</v>
      </c>
    </row>
    <row r="249" spans="1:15" ht="15" x14ac:dyDescent="0.25">
      <c r="A249" s="514"/>
      <c r="B249" s="12" t="s">
        <v>20</v>
      </c>
      <c r="C249" s="13">
        <v>0</v>
      </c>
      <c r="D249" s="24">
        <f t="shared" si="49"/>
        <v>0</v>
      </c>
      <c r="E249" s="13">
        <f t="shared" si="53"/>
        <v>0</v>
      </c>
      <c r="F249" s="13">
        <v>2000</v>
      </c>
      <c r="G249" s="402">
        <f t="shared" si="45"/>
        <v>0</v>
      </c>
      <c r="H249" s="13">
        <v>106</v>
      </c>
      <c r="I249" s="24">
        <f t="shared" si="54"/>
        <v>106</v>
      </c>
      <c r="J249" s="15">
        <v>3.3</v>
      </c>
      <c r="K249" s="14">
        <f t="shared" si="55"/>
        <v>349.79999999999995</v>
      </c>
      <c r="L249" s="13">
        <v>2</v>
      </c>
      <c r="M249" s="13">
        <v>3</v>
      </c>
      <c r="N249" s="13">
        <v>25</v>
      </c>
      <c r="O249" s="14">
        <f t="shared" si="42"/>
        <v>75</v>
      </c>
    </row>
    <row r="250" spans="1:15" ht="15" x14ac:dyDescent="0.25">
      <c r="A250" s="514"/>
      <c r="B250" s="12" t="s">
        <v>21</v>
      </c>
      <c r="C250" s="13">
        <v>0</v>
      </c>
      <c r="D250" s="24">
        <f t="shared" si="49"/>
        <v>0</v>
      </c>
      <c r="E250" s="13">
        <f t="shared" si="53"/>
        <v>0</v>
      </c>
      <c r="F250" s="13">
        <v>2000</v>
      </c>
      <c r="G250" s="402">
        <f t="shared" si="45"/>
        <v>0</v>
      </c>
      <c r="H250" s="13">
        <v>119</v>
      </c>
      <c r="I250" s="24">
        <f t="shared" si="54"/>
        <v>119</v>
      </c>
      <c r="J250" s="15">
        <v>3.3</v>
      </c>
      <c r="K250" s="14">
        <f t="shared" si="55"/>
        <v>392.7</v>
      </c>
      <c r="L250" s="13">
        <v>4</v>
      </c>
      <c r="M250" s="13">
        <v>4</v>
      </c>
      <c r="N250" s="13">
        <v>25</v>
      </c>
      <c r="O250" s="14">
        <f t="shared" si="42"/>
        <v>100</v>
      </c>
    </row>
    <row r="251" spans="1:15" ht="15" x14ac:dyDescent="0.25">
      <c r="A251" s="514"/>
      <c r="B251" s="12" t="s">
        <v>22</v>
      </c>
      <c r="C251" s="13">
        <v>7</v>
      </c>
      <c r="D251" s="24">
        <f t="shared" si="49"/>
        <v>7</v>
      </c>
      <c r="E251" s="13">
        <f t="shared" si="53"/>
        <v>7</v>
      </c>
      <c r="F251" s="13">
        <v>2000</v>
      </c>
      <c r="G251" s="402">
        <f t="shared" si="45"/>
        <v>14000</v>
      </c>
      <c r="H251" s="13">
        <v>150</v>
      </c>
      <c r="I251" s="24">
        <f t="shared" si="54"/>
        <v>150</v>
      </c>
      <c r="J251" s="15">
        <v>3.3</v>
      </c>
      <c r="K251" s="14">
        <f t="shared" si="55"/>
        <v>495</v>
      </c>
      <c r="L251" s="13">
        <v>5</v>
      </c>
      <c r="M251" s="13">
        <v>5</v>
      </c>
      <c r="N251" s="13">
        <v>25</v>
      </c>
      <c r="O251" s="14">
        <f t="shared" si="42"/>
        <v>125</v>
      </c>
    </row>
    <row r="252" spans="1:15" ht="15" x14ac:dyDescent="0.25">
      <c r="A252" s="514"/>
      <c r="B252" s="18" t="s">
        <v>23</v>
      </c>
      <c r="C252" s="13">
        <v>10</v>
      </c>
      <c r="D252" s="24">
        <f t="shared" si="49"/>
        <v>10</v>
      </c>
      <c r="E252" s="13">
        <f t="shared" si="53"/>
        <v>10</v>
      </c>
      <c r="F252" s="13">
        <v>2000</v>
      </c>
      <c r="G252" s="402">
        <f t="shared" si="45"/>
        <v>20000</v>
      </c>
      <c r="H252" s="13">
        <v>150</v>
      </c>
      <c r="I252" s="24">
        <f t="shared" si="54"/>
        <v>150</v>
      </c>
      <c r="J252" s="15">
        <v>3.3</v>
      </c>
      <c r="K252" s="28">
        <f t="shared" si="55"/>
        <v>495</v>
      </c>
      <c r="L252" s="13">
        <v>4</v>
      </c>
      <c r="M252" s="13">
        <v>4</v>
      </c>
      <c r="N252" s="13">
        <v>25</v>
      </c>
      <c r="O252" s="14">
        <f t="shared" si="42"/>
        <v>100</v>
      </c>
    </row>
    <row r="253" spans="1:15" ht="15" x14ac:dyDescent="0.25">
      <c r="A253" s="514"/>
      <c r="B253" s="18" t="s">
        <v>24</v>
      </c>
      <c r="C253" s="13">
        <v>16.6189</v>
      </c>
      <c r="D253" s="24">
        <f t="shared" si="49"/>
        <v>16.6189</v>
      </c>
      <c r="E253" s="13">
        <f t="shared" si="53"/>
        <v>16.6189</v>
      </c>
      <c r="F253" s="13">
        <v>2000</v>
      </c>
      <c r="G253" s="402">
        <f t="shared" si="45"/>
        <v>33237.800000000003</v>
      </c>
      <c r="H253" s="13">
        <v>200</v>
      </c>
      <c r="I253" s="24">
        <f t="shared" si="54"/>
        <v>200</v>
      </c>
      <c r="J253" s="15">
        <v>3.3</v>
      </c>
      <c r="K253" s="28">
        <f t="shared" si="55"/>
        <v>660</v>
      </c>
      <c r="L253" s="13">
        <v>8</v>
      </c>
      <c r="M253" s="13">
        <v>8</v>
      </c>
      <c r="N253" s="13">
        <v>25</v>
      </c>
      <c r="O253" s="14">
        <f t="shared" ref="O253:O284" si="56">M253*N253</f>
        <v>200</v>
      </c>
    </row>
    <row r="254" spans="1:15" ht="15.75" thickBot="1" x14ac:dyDescent="0.3">
      <c r="A254" s="514"/>
      <c r="B254" s="20" t="s">
        <v>25</v>
      </c>
      <c r="C254" s="20">
        <f>SUM(C242:C253)</f>
        <v>52.55774199999999</v>
      </c>
      <c r="D254" s="20">
        <f t="shared" ref="D254:E254" si="57">SUM(D242:D253)</f>
        <v>52.55774199999999</v>
      </c>
      <c r="E254" s="20">
        <f t="shared" si="57"/>
        <v>52.55774199999999</v>
      </c>
      <c r="F254" s="13">
        <v>2000</v>
      </c>
      <c r="G254" s="401">
        <f t="shared" si="45"/>
        <v>105115.48399999998</v>
      </c>
      <c r="H254" s="20">
        <f>SUM(H242:H253)</f>
        <v>1620</v>
      </c>
      <c r="I254" s="20">
        <f>SUM(I242:I253)</f>
        <v>1620</v>
      </c>
      <c r="J254" s="15">
        <v>3.3</v>
      </c>
      <c r="K254" s="21">
        <f t="shared" si="55"/>
        <v>5346</v>
      </c>
      <c r="L254" s="20">
        <f>SUM(L242:L253)</f>
        <v>55</v>
      </c>
      <c r="M254" s="20">
        <f>SUM(M242:M253)</f>
        <v>56</v>
      </c>
      <c r="N254" s="13">
        <v>25</v>
      </c>
      <c r="O254" s="21">
        <f t="shared" si="56"/>
        <v>1400</v>
      </c>
    </row>
    <row r="255" spans="1:15" ht="15" x14ac:dyDescent="0.25">
      <c r="A255" s="514" t="s">
        <v>42</v>
      </c>
      <c r="B255" s="23" t="s">
        <v>12</v>
      </c>
      <c r="C255" s="24">
        <v>3.433271</v>
      </c>
      <c r="D255" s="24">
        <f t="shared" si="49"/>
        <v>3.433271</v>
      </c>
      <c r="E255" s="13">
        <f>C255</f>
        <v>3.433271</v>
      </c>
      <c r="F255" s="13">
        <v>2000</v>
      </c>
      <c r="G255" s="402">
        <f t="shared" si="45"/>
        <v>6866.5420000000004</v>
      </c>
      <c r="H255" s="24">
        <v>96</v>
      </c>
      <c r="I255" s="24">
        <f>H255</f>
        <v>96</v>
      </c>
      <c r="J255" s="15">
        <v>3.3</v>
      </c>
      <c r="K255" s="25">
        <f t="shared" si="55"/>
        <v>316.79999999999995</v>
      </c>
      <c r="L255" s="24">
        <v>2</v>
      </c>
      <c r="M255" s="24">
        <v>2</v>
      </c>
      <c r="N255" s="13">
        <v>25</v>
      </c>
      <c r="O255" s="25">
        <f t="shared" si="56"/>
        <v>50</v>
      </c>
    </row>
    <row r="256" spans="1:15" ht="15" x14ac:dyDescent="0.25">
      <c r="A256" s="514"/>
      <c r="B256" s="12" t="s">
        <v>14</v>
      </c>
      <c r="C256" s="13">
        <v>3.1010110000000002</v>
      </c>
      <c r="D256" s="24">
        <f t="shared" si="49"/>
        <v>3.1010110000000002</v>
      </c>
      <c r="E256" s="13">
        <f t="shared" ref="E256:E266" si="58">C256</f>
        <v>3.1010110000000002</v>
      </c>
      <c r="F256" s="13">
        <v>2000</v>
      </c>
      <c r="G256" s="402">
        <f t="shared" si="45"/>
        <v>6202.0219999999999</v>
      </c>
      <c r="H256" s="13">
        <v>115</v>
      </c>
      <c r="I256" s="24">
        <f t="shared" ref="I256:I266" si="59">H256</f>
        <v>115</v>
      </c>
      <c r="J256" s="15">
        <v>3.3</v>
      </c>
      <c r="K256" s="14">
        <f t="shared" si="55"/>
        <v>379.5</v>
      </c>
      <c r="L256" s="13">
        <v>1</v>
      </c>
      <c r="M256" s="13">
        <v>2</v>
      </c>
      <c r="N256" s="13">
        <v>25</v>
      </c>
      <c r="O256" s="14">
        <f t="shared" si="56"/>
        <v>50</v>
      </c>
    </row>
    <row r="257" spans="1:15" ht="15" x14ac:dyDescent="0.25">
      <c r="A257" s="514"/>
      <c r="B257" s="12" t="s">
        <v>15</v>
      </c>
      <c r="C257" s="13">
        <v>3.4332699999999998</v>
      </c>
      <c r="D257" s="24">
        <f t="shared" si="49"/>
        <v>3.4332699999999998</v>
      </c>
      <c r="E257" s="13">
        <f t="shared" si="58"/>
        <v>3.4332699999999998</v>
      </c>
      <c r="F257" s="13">
        <v>2000</v>
      </c>
      <c r="G257" s="402">
        <f t="shared" si="45"/>
        <v>6866.54</v>
      </c>
      <c r="H257" s="13">
        <v>95</v>
      </c>
      <c r="I257" s="24">
        <f t="shared" si="59"/>
        <v>95</v>
      </c>
      <c r="J257" s="15">
        <v>3.3</v>
      </c>
      <c r="K257" s="14">
        <f t="shared" si="55"/>
        <v>313.5</v>
      </c>
      <c r="L257" s="13">
        <v>1</v>
      </c>
      <c r="M257" s="13">
        <v>2</v>
      </c>
      <c r="N257" s="13">
        <v>25</v>
      </c>
      <c r="O257" s="14">
        <f t="shared" si="56"/>
        <v>50</v>
      </c>
    </row>
    <row r="258" spans="1:15" ht="15" x14ac:dyDescent="0.25">
      <c r="A258" s="514"/>
      <c r="B258" s="12" t="s">
        <v>16</v>
      </c>
      <c r="C258" s="13">
        <v>0.81574000000000002</v>
      </c>
      <c r="D258" s="24">
        <f t="shared" si="49"/>
        <v>0.81574000000000002</v>
      </c>
      <c r="E258" s="13">
        <f t="shared" si="58"/>
        <v>0.81574000000000002</v>
      </c>
      <c r="F258" s="13">
        <v>2000</v>
      </c>
      <c r="G258" s="402">
        <f t="shared" si="45"/>
        <v>1631.48</v>
      </c>
      <c r="H258" s="13">
        <v>61</v>
      </c>
      <c r="I258" s="24">
        <f t="shared" si="59"/>
        <v>61</v>
      </c>
      <c r="J258" s="15">
        <v>3.3</v>
      </c>
      <c r="K258" s="14">
        <f t="shared" si="55"/>
        <v>201.29999999999998</v>
      </c>
      <c r="L258" s="13">
        <v>3</v>
      </c>
      <c r="M258" s="13">
        <v>3</v>
      </c>
      <c r="N258" s="13">
        <v>25</v>
      </c>
      <c r="O258" s="14">
        <f t="shared" si="56"/>
        <v>75</v>
      </c>
    </row>
    <row r="259" spans="1:15" ht="15" x14ac:dyDescent="0.25">
      <c r="A259" s="514"/>
      <c r="B259" s="12" t="s">
        <v>17</v>
      </c>
      <c r="C259" s="13">
        <v>0</v>
      </c>
      <c r="D259" s="24">
        <f t="shared" si="49"/>
        <v>0</v>
      </c>
      <c r="E259" s="13">
        <f t="shared" si="58"/>
        <v>0</v>
      </c>
      <c r="F259" s="13">
        <v>2000</v>
      </c>
      <c r="G259" s="402">
        <f t="shared" si="45"/>
        <v>0</v>
      </c>
      <c r="H259" s="13">
        <v>53</v>
      </c>
      <c r="I259" s="24">
        <f t="shared" si="59"/>
        <v>53</v>
      </c>
      <c r="J259" s="15">
        <v>3.3</v>
      </c>
      <c r="K259" s="14">
        <f t="shared" si="55"/>
        <v>174.89999999999998</v>
      </c>
      <c r="L259" s="13">
        <v>2</v>
      </c>
      <c r="M259" s="13">
        <v>2</v>
      </c>
      <c r="N259" s="13">
        <v>25</v>
      </c>
      <c r="O259" s="14">
        <f t="shared" si="56"/>
        <v>50</v>
      </c>
    </row>
    <row r="260" spans="1:15" ht="15" x14ac:dyDescent="0.25">
      <c r="A260" s="514"/>
      <c r="B260" s="12" t="s">
        <v>18</v>
      </c>
      <c r="C260" s="13">
        <v>0</v>
      </c>
      <c r="D260" s="24">
        <f t="shared" si="49"/>
        <v>0</v>
      </c>
      <c r="E260" s="13">
        <f t="shared" si="58"/>
        <v>0</v>
      </c>
      <c r="F260" s="13">
        <v>2000</v>
      </c>
      <c r="G260" s="402">
        <f t="shared" si="45"/>
        <v>0</v>
      </c>
      <c r="H260" s="13">
        <v>47</v>
      </c>
      <c r="I260" s="24">
        <f t="shared" si="59"/>
        <v>47</v>
      </c>
      <c r="J260" s="15">
        <v>3.3</v>
      </c>
      <c r="K260" s="14">
        <f t="shared" si="55"/>
        <v>155.1</v>
      </c>
      <c r="L260" s="13">
        <v>2</v>
      </c>
      <c r="M260" s="13">
        <v>2</v>
      </c>
      <c r="N260" s="13">
        <v>25</v>
      </c>
      <c r="O260" s="14">
        <f t="shared" si="56"/>
        <v>50</v>
      </c>
    </row>
    <row r="261" spans="1:15" ht="15" x14ac:dyDescent="0.25">
      <c r="A261" s="514"/>
      <c r="B261" s="12" t="s">
        <v>19</v>
      </c>
      <c r="C261" s="13">
        <v>0</v>
      </c>
      <c r="D261" s="24">
        <f t="shared" si="49"/>
        <v>0</v>
      </c>
      <c r="E261" s="13">
        <f t="shared" si="58"/>
        <v>0</v>
      </c>
      <c r="F261" s="13">
        <v>2000</v>
      </c>
      <c r="G261" s="402">
        <f t="shared" si="45"/>
        <v>0</v>
      </c>
      <c r="H261" s="13">
        <v>40</v>
      </c>
      <c r="I261" s="24">
        <f t="shared" si="59"/>
        <v>40</v>
      </c>
      <c r="J261" s="15">
        <v>3.3</v>
      </c>
      <c r="K261" s="14">
        <f t="shared" si="55"/>
        <v>132</v>
      </c>
      <c r="L261" s="13">
        <v>2</v>
      </c>
      <c r="M261" s="13">
        <v>3</v>
      </c>
      <c r="N261" s="13">
        <v>25</v>
      </c>
      <c r="O261" s="14">
        <f t="shared" si="56"/>
        <v>75</v>
      </c>
    </row>
    <row r="262" spans="1:15" ht="15" x14ac:dyDescent="0.25">
      <c r="A262" s="514"/>
      <c r="B262" s="12" t="s">
        <v>20</v>
      </c>
      <c r="C262" s="13">
        <v>0</v>
      </c>
      <c r="D262" s="24">
        <f t="shared" si="49"/>
        <v>0</v>
      </c>
      <c r="E262" s="13">
        <f t="shared" si="58"/>
        <v>0</v>
      </c>
      <c r="F262" s="13">
        <v>2000</v>
      </c>
      <c r="G262" s="402">
        <f t="shared" si="45"/>
        <v>0</v>
      </c>
      <c r="H262" s="13">
        <v>50</v>
      </c>
      <c r="I262" s="24">
        <f t="shared" si="59"/>
        <v>50</v>
      </c>
      <c r="J262" s="15">
        <v>3.3</v>
      </c>
      <c r="K262" s="14">
        <f t="shared" si="55"/>
        <v>165</v>
      </c>
      <c r="L262" s="13">
        <v>1</v>
      </c>
      <c r="M262" s="13">
        <v>2</v>
      </c>
      <c r="N262" s="13">
        <v>25</v>
      </c>
      <c r="O262" s="14">
        <f t="shared" si="56"/>
        <v>50</v>
      </c>
    </row>
    <row r="263" spans="1:15" ht="15" x14ac:dyDescent="0.25">
      <c r="A263" s="514"/>
      <c r="B263" s="12" t="s">
        <v>21</v>
      </c>
      <c r="C263" s="13">
        <v>0</v>
      </c>
      <c r="D263" s="24">
        <f t="shared" si="49"/>
        <v>0</v>
      </c>
      <c r="E263" s="13">
        <f t="shared" si="58"/>
        <v>0</v>
      </c>
      <c r="F263" s="13">
        <v>2000</v>
      </c>
      <c r="G263" s="402">
        <f t="shared" si="45"/>
        <v>0</v>
      </c>
      <c r="H263" s="13">
        <v>43</v>
      </c>
      <c r="I263" s="24">
        <f t="shared" si="59"/>
        <v>43</v>
      </c>
      <c r="J263" s="15">
        <v>3.3</v>
      </c>
      <c r="K263" s="14">
        <f t="shared" si="55"/>
        <v>141.9</v>
      </c>
      <c r="L263" s="13">
        <v>2</v>
      </c>
      <c r="M263" s="13">
        <v>2</v>
      </c>
      <c r="N263" s="13">
        <v>25</v>
      </c>
      <c r="O263" s="14">
        <f t="shared" si="56"/>
        <v>50</v>
      </c>
    </row>
    <row r="264" spans="1:15" ht="15" x14ac:dyDescent="0.25">
      <c r="A264" s="514"/>
      <c r="B264" s="12" t="s">
        <v>22</v>
      </c>
      <c r="C264" s="13">
        <v>4</v>
      </c>
      <c r="D264" s="24">
        <f t="shared" si="49"/>
        <v>4</v>
      </c>
      <c r="E264" s="13">
        <f t="shared" si="58"/>
        <v>4</v>
      </c>
      <c r="F264" s="13">
        <v>2000</v>
      </c>
      <c r="G264" s="402">
        <f t="shared" si="45"/>
        <v>8000</v>
      </c>
      <c r="H264" s="13">
        <v>55</v>
      </c>
      <c r="I264" s="24">
        <f t="shared" si="59"/>
        <v>55</v>
      </c>
      <c r="J264" s="15">
        <v>3.3</v>
      </c>
      <c r="K264" s="14">
        <f t="shared" si="55"/>
        <v>181.5</v>
      </c>
      <c r="L264" s="13">
        <v>2</v>
      </c>
      <c r="M264" s="13">
        <v>2</v>
      </c>
      <c r="N264" s="13">
        <v>25</v>
      </c>
      <c r="O264" s="14">
        <f t="shared" si="56"/>
        <v>50</v>
      </c>
    </row>
    <row r="265" spans="1:15" ht="15" x14ac:dyDescent="0.25">
      <c r="A265" s="514"/>
      <c r="B265" s="18" t="s">
        <v>23</v>
      </c>
      <c r="C265" s="13">
        <v>5</v>
      </c>
      <c r="D265" s="24">
        <f t="shared" si="49"/>
        <v>5</v>
      </c>
      <c r="E265" s="13">
        <f t="shared" si="58"/>
        <v>5</v>
      </c>
      <c r="F265" s="13">
        <v>2000</v>
      </c>
      <c r="G265" s="402">
        <f t="shared" si="45"/>
        <v>10000</v>
      </c>
      <c r="H265" s="13">
        <v>100</v>
      </c>
      <c r="I265" s="24">
        <f t="shared" si="59"/>
        <v>100</v>
      </c>
      <c r="J265" s="15">
        <v>3.3</v>
      </c>
      <c r="K265" s="28">
        <f t="shared" si="55"/>
        <v>330</v>
      </c>
      <c r="L265" s="13">
        <v>2</v>
      </c>
      <c r="M265" s="13">
        <v>2</v>
      </c>
      <c r="N265" s="13">
        <v>25</v>
      </c>
      <c r="O265" s="14">
        <f t="shared" si="56"/>
        <v>50</v>
      </c>
    </row>
    <row r="266" spans="1:15" ht="15" x14ac:dyDescent="0.25">
      <c r="A266" s="514"/>
      <c r="B266" s="18" t="s">
        <v>24</v>
      </c>
      <c r="C266" s="13">
        <v>4.0229299999999997</v>
      </c>
      <c r="D266" s="24">
        <f t="shared" si="49"/>
        <v>4.0229299999999997</v>
      </c>
      <c r="E266" s="13">
        <f t="shared" si="58"/>
        <v>4.0229299999999997</v>
      </c>
      <c r="F266" s="13">
        <v>2000</v>
      </c>
      <c r="G266" s="402">
        <f t="shared" si="45"/>
        <v>8045.86</v>
      </c>
      <c r="H266" s="13">
        <v>120</v>
      </c>
      <c r="I266" s="24">
        <f t="shared" si="59"/>
        <v>120</v>
      </c>
      <c r="J266" s="15">
        <v>3.3</v>
      </c>
      <c r="K266" s="28">
        <f t="shared" si="55"/>
        <v>396</v>
      </c>
      <c r="L266" s="13">
        <v>2</v>
      </c>
      <c r="M266" s="13">
        <v>2</v>
      </c>
      <c r="N266" s="13">
        <v>25</v>
      </c>
      <c r="O266" s="14">
        <f t="shared" si="56"/>
        <v>50</v>
      </c>
    </row>
    <row r="267" spans="1:15" ht="15.75" thickBot="1" x14ac:dyDescent="0.3">
      <c r="A267" s="514"/>
      <c r="B267" s="20" t="s">
        <v>25</v>
      </c>
      <c r="C267" s="20">
        <f>SUM(C255:C266)</f>
        <v>23.806221999999998</v>
      </c>
      <c r="D267" s="20">
        <f t="shared" ref="D267:E267" si="60">SUM(D255:D266)</f>
        <v>23.806221999999998</v>
      </c>
      <c r="E267" s="20">
        <f t="shared" si="60"/>
        <v>23.806221999999998</v>
      </c>
      <c r="F267" s="13">
        <v>2000</v>
      </c>
      <c r="G267" s="401">
        <f t="shared" si="45"/>
        <v>47612.443999999996</v>
      </c>
      <c r="H267" s="20">
        <f>SUM(H255:H266)</f>
        <v>875</v>
      </c>
      <c r="I267" s="20">
        <f>SUM(I255:I266)</f>
        <v>875</v>
      </c>
      <c r="J267" s="15">
        <v>3.3</v>
      </c>
      <c r="K267" s="21">
        <f t="shared" si="55"/>
        <v>2887.5</v>
      </c>
      <c r="L267" s="20">
        <f>SUM(L255:L266)</f>
        <v>22</v>
      </c>
      <c r="M267" s="20">
        <f>SUM(M255:M266)</f>
        <v>26</v>
      </c>
      <c r="N267" s="13">
        <v>25</v>
      </c>
      <c r="O267" s="21">
        <f t="shared" si="56"/>
        <v>650</v>
      </c>
    </row>
    <row r="268" spans="1:15" ht="15" x14ac:dyDescent="0.25">
      <c r="A268" s="517" t="s">
        <v>43</v>
      </c>
      <c r="B268" s="23" t="s">
        <v>12</v>
      </c>
      <c r="C268" s="24">
        <v>9.1949000000000005</v>
      </c>
      <c r="D268" s="24">
        <f t="shared" si="49"/>
        <v>9.1949000000000005</v>
      </c>
      <c r="E268" s="13">
        <f>C268</f>
        <v>9.1949000000000005</v>
      </c>
      <c r="F268" s="13">
        <v>2000</v>
      </c>
      <c r="G268" s="402">
        <f t="shared" si="45"/>
        <v>18389.8</v>
      </c>
      <c r="H268" s="24">
        <v>559</v>
      </c>
      <c r="I268" s="24">
        <f>H268</f>
        <v>559</v>
      </c>
      <c r="J268" s="15">
        <v>3.3</v>
      </c>
      <c r="K268" s="25">
        <f t="shared" si="55"/>
        <v>1844.6999999999998</v>
      </c>
      <c r="L268" s="24">
        <v>6</v>
      </c>
      <c r="M268" s="24">
        <v>6</v>
      </c>
      <c r="N268" s="13">
        <v>25</v>
      </c>
      <c r="O268" s="25">
        <f t="shared" si="56"/>
        <v>150</v>
      </c>
    </row>
    <row r="269" spans="1:15" ht="15" x14ac:dyDescent="0.25">
      <c r="A269" s="517"/>
      <c r="B269" s="12" t="s">
        <v>14</v>
      </c>
      <c r="C269" s="13">
        <v>7.7427000000000001</v>
      </c>
      <c r="D269" s="24">
        <f t="shared" si="49"/>
        <v>7.7427000000000001</v>
      </c>
      <c r="E269" s="13">
        <f t="shared" ref="E269:E279" si="61">C269</f>
        <v>7.7427000000000001</v>
      </c>
      <c r="F269" s="13">
        <v>2000</v>
      </c>
      <c r="G269" s="402">
        <f t="shared" si="45"/>
        <v>15485.4</v>
      </c>
      <c r="H269" s="13">
        <v>794</v>
      </c>
      <c r="I269" s="24">
        <f t="shared" ref="I269:I279" si="62">H269</f>
        <v>794</v>
      </c>
      <c r="J269" s="15">
        <v>3.3</v>
      </c>
      <c r="K269" s="14">
        <f t="shared" si="55"/>
        <v>2620.1999999999998</v>
      </c>
      <c r="L269" s="13">
        <v>4</v>
      </c>
      <c r="M269" s="13">
        <v>5</v>
      </c>
      <c r="N269" s="13">
        <v>25</v>
      </c>
      <c r="O269" s="14">
        <f t="shared" si="56"/>
        <v>125</v>
      </c>
    </row>
    <row r="270" spans="1:15" ht="15" x14ac:dyDescent="0.25">
      <c r="A270" s="517"/>
      <c r="B270" s="12" t="s">
        <v>15</v>
      </c>
      <c r="C270" s="13">
        <v>7.4615</v>
      </c>
      <c r="D270" s="24">
        <f t="shared" si="49"/>
        <v>7.4615</v>
      </c>
      <c r="E270" s="13">
        <f t="shared" si="61"/>
        <v>7.4615</v>
      </c>
      <c r="F270" s="13">
        <v>2000</v>
      </c>
      <c r="G270" s="402">
        <f t="shared" si="45"/>
        <v>14923</v>
      </c>
      <c r="H270" s="13">
        <v>514</v>
      </c>
      <c r="I270" s="24">
        <f t="shared" si="62"/>
        <v>514</v>
      </c>
      <c r="J270" s="15">
        <v>3.3</v>
      </c>
      <c r="K270" s="14">
        <f t="shared" si="55"/>
        <v>1696.1999999999998</v>
      </c>
      <c r="L270" s="13">
        <v>5</v>
      </c>
      <c r="M270" s="13">
        <v>5</v>
      </c>
      <c r="N270" s="13">
        <v>25</v>
      </c>
      <c r="O270" s="14">
        <f t="shared" si="56"/>
        <v>125</v>
      </c>
    </row>
    <row r="271" spans="1:15" ht="15" x14ac:dyDescent="0.25">
      <c r="A271" s="517"/>
      <c r="B271" s="12" t="s">
        <v>16</v>
      </c>
      <c r="C271" s="13">
        <v>1.1347</v>
      </c>
      <c r="D271" s="24">
        <f t="shared" si="49"/>
        <v>1.1347</v>
      </c>
      <c r="E271" s="13">
        <f t="shared" si="61"/>
        <v>1.1347</v>
      </c>
      <c r="F271" s="13">
        <v>2000</v>
      </c>
      <c r="G271" s="402">
        <f t="shared" si="45"/>
        <v>2269.4</v>
      </c>
      <c r="H271" s="13">
        <v>427</v>
      </c>
      <c r="I271" s="24">
        <f t="shared" si="62"/>
        <v>427</v>
      </c>
      <c r="J271" s="15">
        <v>3.3</v>
      </c>
      <c r="K271" s="14">
        <f t="shared" si="55"/>
        <v>1409.1</v>
      </c>
      <c r="L271" s="13">
        <v>3</v>
      </c>
      <c r="M271" s="13">
        <v>3</v>
      </c>
      <c r="N271" s="13">
        <v>25</v>
      </c>
      <c r="O271" s="14">
        <f t="shared" si="56"/>
        <v>75</v>
      </c>
    </row>
    <row r="272" spans="1:15" ht="15" x14ac:dyDescent="0.25">
      <c r="A272" s="517"/>
      <c r="B272" s="12" t="s">
        <v>17</v>
      </c>
      <c r="C272" s="13">
        <v>0</v>
      </c>
      <c r="D272" s="24">
        <f t="shared" si="49"/>
        <v>0</v>
      </c>
      <c r="E272" s="13">
        <f t="shared" si="61"/>
        <v>0</v>
      </c>
      <c r="F272" s="13">
        <v>2000</v>
      </c>
      <c r="G272" s="402">
        <f t="shared" si="45"/>
        <v>0</v>
      </c>
      <c r="H272" s="13">
        <v>454</v>
      </c>
      <c r="I272" s="24">
        <f t="shared" si="62"/>
        <v>454</v>
      </c>
      <c r="J272" s="15">
        <v>3.3</v>
      </c>
      <c r="K272" s="14">
        <f t="shared" si="55"/>
        <v>1498.1999999999998</v>
      </c>
      <c r="L272" s="13">
        <v>6</v>
      </c>
      <c r="M272" s="13">
        <v>6</v>
      </c>
      <c r="N272" s="13">
        <v>25</v>
      </c>
      <c r="O272" s="14">
        <f t="shared" si="56"/>
        <v>150</v>
      </c>
    </row>
    <row r="273" spans="1:15" ht="15" x14ac:dyDescent="0.25">
      <c r="A273" s="517"/>
      <c r="B273" s="12" t="s">
        <v>18</v>
      </c>
      <c r="C273" s="13">
        <v>0</v>
      </c>
      <c r="D273" s="24">
        <f t="shared" si="49"/>
        <v>0</v>
      </c>
      <c r="E273" s="13">
        <f t="shared" si="61"/>
        <v>0</v>
      </c>
      <c r="F273" s="13">
        <v>2000</v>
      </c>
      <c r="G273" s="402">
        <f t="shared" si="45"/>
        <v>0</v>
      </c>
      <c r="H273" s="13">
        <v>721</v>
      </c>
      <c r="I273" s="24">
        <f t="shared" si="62"/>
        <v>721</v>
      </c>
      <c r="J273" s="15">
        <v>3.3</v>
      </c>
      <c r="K273" s="14">
        <f t="shared" si="55"/>
        <v>2379.2999999999997</v>
      </c>
      <c r="L273" s="13">
        <v>6</v>
      </c>
      <c r="M273" s="13">
        <v>6</v>
      </c>
      <c r="N273" s="13">
        <v>25</v>
      </c>
      <c r="O273" s="14">
        <f t="shared" si="56"/>
        <v>150</v>
      </c>
    </row>
    <row r="274" spans="1:15" ht="15" x14ac:dyDescent="0.25">
      <c r="A274" s="517"/>
      <c r="B274" s="12" t="s">
        <v>19</v>
      </c>
      <c r="C274" s="13">
        <v>0</v>
      </c>
      <c r="D274" s="24">
        <f t="shared" si="49"/>
        <v>0</v>
      </c>
      <c r="E274" s="13">
        <f t="shared" si="61"/>
        <v>0</v>
      </c>
      <c r="F274" s="13">
        <v>2000</v>
      </c>
      <c r="G274" s="402">
        <f t="shared" si="45"/>
        <v>0</v>
      </c>
      <c r="H274" s="13">
        <v>678</v>
      </c>
      <c r="I274" s="24">
        <f t="shared" si="62"/>
        <v>678</v>
      </c>
      <c r="J274" s="15">
        <v>3.3</v>
      </c>
      <c r="K274" s="14">
        <f t="shared" si="55"/>
        <v>2237.4</v>
      </c>
      <c r="L274" s="13">
        <v>3</v>
      </c>
      <c r="M274" s="13">
        <v>5</v>
      </c>
      <c r="N274" s="13">
        <v>25</v>
      </c>
      <c r="O274" s="14">
        <f t="shared" si="56"/>
        <v>125</v>
      </c>
    </row>
    <row r="275" spans="1:15" ht="15" x14ac:dyDescent="0.25">
      <c r="A275" s="517"/>
      <c r="B275" s="12" t="s">
        <v>20</v>
      </c>
      <c r="C275" s="13">
        <v>0</v>
      </c>
      <c r="D275" s="24">
        <f t="shared" si="49"/>
        <v>0</v>
      </c>
      <c r="E275" s="13">
        <f t="shared" si="61"/>
        <v>0</v>
      </c>
      <c r="F275" s="13">
        <v>2000</v>
      </c>
      <c r="G275" s="402">
        <f t="shared" si="45"/>
        <v>0</v>
      </c>
      <c r="H275" s="13">
        <v>406</v>
      </c>
      <c r="I275" s="24">
        <f t="shared" si="62"/>
        <v>406</v>
      </c>
      <c r="J275" s="15">
        <v>3.3</v>
      </c>
      <c r="K275" s="14">
        <f t="shared" si="55"/>
        <v>1339.8</v>
      </c>
      <c r="L275" s="13">
        <v>3</v>
      </c>
      <c r="M275" s="13">
        <v>4</v>
      </c>
      <c r="N275" s="13">
        <v>25</v>
      </c>
      <c r="O275" s="14">
        <f t="shared" si="56"/>
        <v>100</v>
      </c>
    </row>
    <row r="276" spans="1:15" ht="15" x14ac:dyDescent="0.25">
      <c r="A276" s="517"/>
      <c r="B276" s="12" t="s">
        <v>21</v>
      </c>
      <c r="C276" s="13">
        <v>0</v>
      </c>
      <c r="D276" s="24">
        <f t="shared" si="49"/>
        <v>0</v>
      </c>
      <c r="E276" s="13">
        <f t="shared" si="61"/>
        <v>0</v>
      </c>
      <c r="F276" s="13">
        <v>2000</v>
      </c>
      <c r="G276" s="402">
        <f t="shared" si="45"/>
        <v>0</v>
      </c>
      <c r="H276" s="13">
        <v>728</v>
      </c>
      <c r="I276" s="24">
        <f t="shared" si="62"/>
        <v>728</v>
      </c>
      <c r="J276" s="15">
        <v>3.3</v>
      </c>
      <c r="K276" s="14">
        <f t="shared" si="55"/>
        <v>2402.4</v>
      </c>
      <c r="L276" s="13">
        <v>5</v>
      </c>
      <c r="M276" s="13">
        <v>5</v>
      </c>
      <c r="N276" s="13">
        <v>25</v>
      </c>
      <c r="O276" s="14">
        <f t="shared" si="56"/>
        <v>125</v>
      </c>
    </row>
    <row r="277" spans="1:15" ht="15" x14ac:dyDescent="0.25">
      <c r="A277" s="517"/>
      <c r="B277" s="12" t="s">
        <v>22</v>
      </c>
      <c r="C277" s="13">
        <v>3</v>
      </c>
      <c r="D277" s="24">
        <f t="shared" si="49"/>
        <v>3</v>
      </c>
      <c r="E277" s="13">
        <f t="shared" si="61"/>
        <v>3</v>
      </c>
      <c r="F277" s="13">
        <v>2000</v>
      </c>
      <c r="G277" s="402">
        <f t="shared" si="45"/>
        <v>6000</v>
      </c>
      <c r="H277" s="13">
        <v>400</v>
      </c>
      <c r="I277" s="24">
        <f t="shared" si="62"/>
        <v>400</v>
      </c>
      <c r="J277" s="15">
        <v>3.3</v>
      </c>
      <c r="K277" s="14">
        <f t="shared" si="55"/>
        <v>1320</v>
      </c>
      <c r="L277" s="13">
        <v>3</v>
      </c>
      <c r="M277" s="13">
        <v>4</v>
      </c>
      <c r="N277" s="13">
        <v>25</v>
      </c>
      <c r="O277" s="14">
        <f t="shared" si="56"/>
        <v>100</v>
      </c>
    </row>
    <row r="278" spans="1:15" ht="15" x14ac:dyDescent="0.25">
      <c r="A278" s="517"/>
      <c r="B278" s="18" t="s">
        <v>23</v>
      </c>
      <c r="C278" s="13">
        <v>8</v>
      </c>
      <c r="D278" s="24">
        <f t="shared" si="49"/>
        <v>8</v>
      </c>
      <c r="E278" s="13">
        <f t="shared" si="61"/>
        <v>8</v>
      </c>
      <c r="F278" s="13">
        <v>2000</v>
      </c>
      <c r="G278" s="402">
        <f t="shared" si="45"/>
        <v>16000</v>
      </c>
      <c r="H278" s="13">
        <v>550</v>
      </c>
      <c r="I278" s="24">
        <f t="shared" si="62"/>
        <v>550</v>
      </c>
      <c r="J278" s="15">
        <v>3.3</v>
      </c>
      <c r="K278" s="28">
        <f t="shared" si="55"/>
        <v>1815</v>
      </c>
      <c r="L278" s="13">
        <v>7</v>
      </c>
      <c r="M278" s="13">
        <v>7</v>
      </c>
      <c r="N278" s="13">
        <v>25</v>
      </c>
      <c r="O278" s="14">
        <f t="shared" si="56"/>
        <v>175</v>
      </c>
    </row>
    <row r="279" spans="1:15" ht="15" x14ac:dyDescent="0.25">
      <c r="A279" s="517"/>
      <c r="B279" s="18" t="s">
        <v>24</v>
      </c>
      <c r="C279" s="13">
        <v>10</v>
      </c>
      <c r="D279" s="24">
        <f t="shared" si="49"/>
        <v>10</v>
      </c>
      <c r="E279" s="13">
        <f t="shared" si="61"/>
        <v>10</v>
      </c>
      <c r="F279" s="13">
        <v>2000</v>
      </c>
      <c r="G279" s="402">
        <f t="shared" ref="G279:G342" si="63">E279*F279</f>
        <v>20000</v>
      </c>
      <c r="H279" s="13">
        <v>620</v>
      </c>
      <c r="I279" s="24">
        <f t="shared" si="62"/>
        <v>620</v>
      </c>
      <c r="J279" s="15">
        <v>3.3</v>
      </c>
      <c r="K279" s="28">
        <f t="shared" si="55"/>
        <v>2046</v>
      </c>
      <c r="L279" s="13">
        <v>10</v>
      </c>
      <c r="M279" s="13">
        <v>10</v>
      </c>
      <c r="N279" s="13">
        <v>25</v>
      </c>
      <c r="O279" s="14">
        <f t="shared" si="56"/>
        <v>250</v>
      </c>
    </row>
    <row r="280" spans="1:15" ht="15.75" thickBot="1" x14ac:dyDescent="0.3">
      <c r="A280" s="517"/>
      <c r="B280" s="20" t="s">
        <v>25</v>
      </c>
      <c r="C280" s="20">
        <f>SUM(C268:C279)</f>
        <v>46.533799999999999</v>
      </c>
      <c r="D280" s="20">
        <f t="shared" ref="D280:E280" si="64">SUM(D268:D279)</f>
        <v>46.533799999999999</v>
      </c>
      <c r="E280" s="20">
        <f t="shared" si="64"/>
        <v>46.533799999999999</v>
      </c>
      <c r="F280" s="13">
        <v>2000</v>
      </c>
      <c r="G280" s="401">
        <f t="shared" si="63"/>
        <v>93067.6</v>
      </c>
      <c r="H280" s="20">
        <f>SUM(H268:H279)</f>
        <v>6851</v>
      </c>
      <c r="I280" s="20">
        <f>SUM(I268:I279)</f>
        <v>6851</v>
      </c>
      <c r="J280" s="15">
        <v>3.3</v>
      </c>
      <c r="K280" s="21">
        <f t="shared" si="55"/>
        <v>22608.3</v>
      </c>
      <c r="L280" s="20">
        <f>SUM(L268:L279)</f>
        <v>61</v>
      </c>
      <c r="M280" s="20">
        <f>SUM(M268:M279)</f>
        <v>66</v>
      </c>
      <c r="N280" s="13">
        <v>25</v>
      </c>
      <c r="O280" s="21">
        <f t="shared" si="56"/>
        <v>1650</v>
      </c>
    </row>
    <row r="281" spans="1:15" ht="15" x14ac:dyDescent="0.25">
      <c r="A281" s="517" t="s">
        <v>44</v>
      </c>
      <c r="B281" s="23" t="s">
        <v>12</v>
      </c>
      <c r="C281" s="24">
        <v>13.8375</v>
      </c>
      <c r="D281" s="24">
        <f t="shared" si="49"/>
        <v>13.8375</v>
      </c>
      <c r="E281" s="13">
        <f>C281</f>
        <v>13.8375</v>
      </c>
      <c r="F281" s="13">
        <v>2000</v>
      </c>
      <c r="G281" s="402">
        <f t="shared" si="63"/>
        <v>27675</v>
      </c>
      <c r="H281" s="24">
        <v>823.9</v>
      </c>
      <c r="I281" s="24">
        <f>H281</f>
        <v>823.9</v>
      </c>
      <c r="J281" s="15">
        <v>3.3</v>
      </c>
      <c r="K281" s="25">
        <f t="shared" si="55"/>
        <v>2718.87</v>
      </c>
      <c r="L281" s="24">
        <v>6</v>
      </c>
      <c r="M281" s="24">
        <v>6</v>
      </c>
      <c r="N281" s="13">
        <v>25</v>
      </c>
      <c r="O281" s="25">
        <f t="shared" si="56"/>
        <v>150</v>
      </c>
    </row>
    <row r="282" spans="1:15" ht="15" x14ac:dyDescent="0.25">
      <c r="A282" s="517"/>
      <c r="B282" s="12" t="s">
        <v>14</v>
      </c>
      <c r="C282" s="13">
        <v>10.274100000000001</v>
      </c>
      <c r="D282" s="24">
        <f t="shared" si="49"/>
        <v>10.274100000000001</v>
      </c>
      <c r="E282" s="13">
        <f t="shared" ref="E282:E292" si="65">C282</f>
        <v>10.274100000000001</v>
      </c>
      <c r="F282" s="13">
        <v>2000</v>
      </c>
      <c r="G282" s="402">
        <f t="shared" si="63"/>
        <v>20548.2</v>
      </c>
      <c r="H282" s="13">
        <v>739.4</v>
      </c>
      <c r="I282" s="24">
        <f t="shared" ref="I282:I292" si="66">H282</f>
        <v>739.4</v>
      </c>
      <c r="J282" s="15">
        <v>3.3</v>
      </c>
      <c r="K282" s="14">
        <f t="shared" si="55"/>
        <v>2440.02</v>
      </c>
      <c r="L282" s="13">
        <v>7</v>
      </c>
      <c r="M282" s="13">
        <v>7</v>
      </c>
      <c r="N282" s="13">
        <v>25</v>
      </c>
      <c r="O282" s="14">
        <f t="shared" si="56"/>
        <v>175</v>
      </c>
    </row>
    <row r="283" spans="1:15" ht="15" x14ac:dyDescent="0.25">
      <c r="A283" s="517"/>
      <c r="B283" s="12" t="s">
        <v>15</v>
      </c>
      <c r="C283" s="13">
        <v>10.510899999999999</v>
      </c>
      <c r="D283" s="24">
        <f t="shared" si="49"/>
        <v>10.510899999999999</v>
      </c>
      <c r="E283" s="13">
        <f t="shared" si="65"/>
        <v>10.510899999999999</v>
      </c>
      <c r="F283" s="13">
        <v>2000</v>
      </c>
      <c r="G283" s="402">
        <f t="shared" si="63"/>
        <v>21021.8</v>
      </c>
      <c r="H283" s="13">
        <v>538</v>
      </c>
      <c r="I283" s="24">
        <f t="shared" si="66"/>
        <v>538</v>
      </c>
      <c r="J283" s="15">
        <v>3.3</v>
      </c>
      <c r="K283" s="14">
        <f t="shared" si="55"/>
        <v>1775.3999999999999</v>
      </c>
      <c r="L283" s="13">
        <v>5</v>
      </c>
      <c r="M283" s="13">
        <v>8</v>
      </c>
      <c r="N283" s="13">
        <v>25</v>
      </c>
      <c r="O283" s="14">
        <f t="shared" si="56"/>
        <v>200</v>
      </c>
    </row>
    <row r="284" spans="1:15" ht="15" x14ac:dyDescent="0.25">
      <c r="A284" s="517"/>
      <c r="B284" s="12" t="s">
        <v>16</v>
      </c>
      <c r="C284" s="13">
        <v>1.7224999999999999</v>
      </c>
      <c r="D284" s="24">
        <f t="shared" si="49"/>
        <v>1.7224999999999999</v>
      </c>
      <c r="E284" s="13">
        <f t="shared" si="65"/>
        <v>1.7224999999999999</v>
      </c>
      <c r="F284" s="13">
        <v>2000</v>
      </c>
      <c r="G284" s="402">
        <f t="shared" si="63"/>
        <v>3445</v>
      </c>
      <c r="H284" s="13">
        <v>320</v>
      </c>
      <c r="I284" s="24">
        <f t="shared" si="66"/>
        <v>320</v>
      </c>
      <c r="J284" s="15">
        <v>3.3</v>
      </c>
      <c r="K284" s="14">
        <f t="shared" si="55"/>
        <v>1056</v>
      </c>
      <c r="L284" s="13">
        <v>2</v>
      </c>
      <c r="M284" s="13">
        <v>2</v>
      </c>
      <c r="N284" s="13">
        <v>25</v>
      </c>
      <c r="O284" s="14">
        <f t="shared" si="56"/>
        <v>50</v>
      </c>
    </row>
    <row r="285" spans="1:15" ht="15" x14ac:dyDescent="0.25">
      <c r="A285" s="517"/>
      <c r="B285" s="12" t="s">
        <v>17</v>
      </c>
      <c r="C285" s="13">
        <v>0</v>
      </c>
      <c r="D285" s="24">
        <f t="shared" si="49"/>
        <v>0</v>
      </c>
      <c r="E285" s="13">
        <f t="shared" si="65"/>
        <v>0</v>
      </c>
      <c r="F285" s="13">
        <v>2000</v>
      </c>
      <c r="G285" s="402">
        <f t="shared" si="63"/>
        <v>0</v>
      </c>
      <c r="H285" s="13">
        <v>734</v>
      </c>
      <c r="I285" s="24">
        <f t="shared" si="66"/>
        <v>734</v>
      </c>
      <c r="J285" s="15">
        <v>3.3</v>
      </c>
      <c r="K285" s="14">
        <f t="shared" si="55"/>
        <v>2422.1999999999998</v>
      </c>
      <c r="L285" s="13">
        <v>8</v>
      </c>
      <c r="M285" s="13">
        <v>8</v>
      </c>
      <c r="N285" s="13">
        <v>25</v>
      </c>
      <c r="O285" s="14">
        <f>M285*N285</f>
        <v>200</v>
      </c>
    </row>
    <row r="286" spans="1:15" ht="15" x14ac:dyDescent="0.25">
      <c r="A286" s="517"/>
      <c r="B286" s="12" t="s">
        <v>18</v>
      </c>
      <c r="C286" s="13">
        <v>0</v>
      </c>
      <c r="D286" s="24">
        <f t="shared" si="49"/>
        <v>0</v>
      </c>
      <c r="E286" s="13">
        <f t="shared" si="65"/>
        <v>0</v>
      </c>
      <c r="F286" s="13">
        <v>2000</v>
      </c>
      <c r="G286" s="402">
        <f t="shared" si="63"/>
        <v>0</v>
      </c>
      <c r="H286" s="13">
        <v>358</v>
      </c>
      <c r="I286" s="24">
        <f t="shared" si="66"/>
        <v>358</v>
      </c>
      <c r="J286" s="15">
        <v>3.3</v>
      </c>
      <c r="K286" s="14">
        <f t="shared" si="55"/>
        <v>1181.3999999999999</v>
      </c>
      <c r="L286" s="13">
        <v>6</v>
      </c>
      <c r="M286" s="13">
        <v>6</v>
      </c>
      <c r="N286" s="13">
        <v>25</v>
      </c>
      <c r="O286" s="14">
        <f>M286*N286</f>
        <v>150</v>
      </c>
    </row>
    <row r="287" spans="1:15" ht="15" x14ac:dyDescent="0.25">
      <c r="A287" s="517"/>
      <c r="B287" s="12" t="s">
        <v>19</v>
      </c>
      <c r="C287" s="13">
        <v>0</v>
      </c>
      <c r="D287" s="24">
        <f t="shared" si="49"/>
        <v>0</v>
      </c>
      <c r="E287" s="13">
        <f t="shared" si="65"/>
        <v>0</v>
      </c>
      <c r="F287" s="13">
        <v>2000</v>
      </c>
      <c r="G287" s="402">
        <f t="shared" si="63"/>
        <v>0</v>
      </c>
      <c r="H287" s="13">
        <v>530</v>
      </c>
      <c r="I287" s="24">
        <f t="shared" si="66"/>
        <v>530</v>
      </c>
      <c r="J287" s="15">
        <v>3.3</v>
      </c>
      <c r="K287" s="14">
        <f t="shared" si="55"/>
        <v>1749</v>
      </c>
      <c r="L287" s="13">
        <v>7</v>
      </c>
      <c r="M287" s="13">
        <v>7</v>
      </c>
      <c r="N287" s="13">
        <v>25</v>
      </c>
      <c r="O287" s="14">
        <f>M288*N288</f>
        <v>125</v>
      </c>
    </row>
    <row r="288" spans="1:15" ht="15" x14ac:dyDescent="0.25">
      <c r="A288" s="517"/>
      <c r="B288" s="12" t="s">
        <v>20</v>
      </c>
      <c r="C288" s="13">
        <v>0</v>
      </c>
      <c r="D288" s="24">
        <f t="shared" si="49"/>
        <v>0</v>
      </c>
      <c r="E288" s="13">
        <f t="shared" si="65"/>
        <v>0</v>
      </c>
      <c r="F288" s="13">
        <v>2000</v>
      </c>
      <c r="G288" s="402">
        <f t="shared" si="63"/>
        <v>0</v>
      </c>
      <c r="H288" s="13">
        <v>273.7</v>
      </c>
      <c r="I288" s="24">
        <f t="shared" si="66"/>
        <v>273.7</v>
      </c>
      <c r="J288" s="15">
        <v>3.3</v>
      </c>
      <c r="K288" s="14">
        <f t="shared" si="55"/>
        <v>903.20999999999992</v>
      </c>
      <c r="L288" s="13">
        <v>4</v>
      </c>
      <c r="M288" s="13">
        <v>5</v>
      </c>
      <c r="N288" s="13">
        <v>25</v>
      </c>
      <c r="O288" s="14">
        <f>M288*N288</f>
        <v>125</v>
      </c>
    </row>
    <row r="289" spans="1:15" ht="15" x14ac:dyDescent="0.25">
      <c r="A289" s="517"/>
      <c r="B289" s="12" t="s">
        <v>21</v>
      </c>
      <c r="C289" s="13">
        <v>0</v>
      </c>
      <c r="D289" s="24">
        <f t="shared" si="49"/>
        <v>0</v>
      </c>
      <c r="E289" s="13">
        <f t="shared" si="65"/>
        <v>0</v>
      </c>
      <c r="F289" s="13">
        <v>2000</v>
      </c>
      <c r="G289" s="402">
        <f t="shared" si="63"/>
        <v>0</v>
      </c>
      <c r="H289" s="13">
        <v>219</v>
      </c>
      <c r="I289" s="24">
        <f t="shared" si="66"/>
        <v>219</v>
      </c>
      <c r="J289" s="15">
        <v>3.3</v>
      </c>
      <c r="K289" s="14">
        <f t="shared" si="55"/>
        <v>722.69999999999993</v>
      </c>
      <c r="L289" s="13">
        <v>3</v>
      </c>
      <c r="M289" s="13">
        <v>3</v>
      </c>
      <c r="N289" s="13">
        <v>25</v>
      </c>
      <c r="O289" s="14">
        <f>M289*N289</f>
        <v>75</v>
      </c>
    </row>
    <row r="290" spans="1:15" ht="15" x14ac:dyDescent="0.25">
      <c r="A290" s="517"/>
      <c r="B290" s="12" t="s">
        <v>22</v>
      </c>
      <c r="C290" s="13">
        <v>5.5</v>
      </c>
      <c r="D290" s="24">
        <f t="shared" si="49"/>
        <v>5.5</v>
      </c>
      <c r="E290" s="13">
        <f t="shared" si="65"/>
        <v>5.5</v>
      </c>
      <c r="F290" s="13">
        <v>2000</v>
      </c>
      <c r="G290" s="402">
        <f t="shared" si="63"/>
        <v>11000</v>
      </c>
      <c r="H290" s="13">
        <v>355</v>
      </c>
      <c r="I290" s="24">
        <f t="shared" si="66"/>
        <v>355</v>
      </c>
      <c r="J290" s="15">
        <v>3.3</v>
      </c>
      <c r="K290" s="14">
        <f t="shared" si="55"/>
        <v>1171.5</v>
      </c>
      <c r="L290" s="13">
        <v>1</v>
      </c>
      <c r="M290" s="13">
        <v>1</v>
      </c>
      <c r="N290" s="13">
        <v>25</v>
      </c>
      <c r="O290" s="14">
        <f>M290*N290</f>
        <v>25</v>
      </c>
    </row>
    <row r="291" spans="1:15" ht="15" x14ac:dyDescent="0.25">
      <c r="A291" s="517"/>
      <c r="B291" s="18" t="s">
        <v>23</v>
      </c>
      <c r="C291" s="13">
        <v>8</v>
      </c>
      <c r="D291" s="24">
        <f t="shared" si="49"/>
        <v>8</v>
      </c>
      <c r="E291" s="13">
        <f t="shared" si="65"/>
        <v>8</v>
      </c>
      <c r="F291" s="13">
        <v>2000</v>
      </c>
      <c r="G291" s="402">
        <f t="shared" si="63"/>
        <v>16000</v>
      </c>
      <c r="H291" s="13">
        <v>500</v>
      </c>
      <c r="I291" s="24">
        <f t="shared" si="66"/>
        <v>500</v>
      </c>
      <c r="J291" s="15">
        <v>3.3</v>
      </c>
      <c r="K291" s="28">
        <f t="shared" si="55"/>
        <v>1650</v>
      </c>
      <c r="L291" s="13">
        <v>8</v>
      </c>
      <c r="M291" s="13">
        <v>8</v>
      </c>
      <c r="N291" s="13">
        <v>25</v>
      </c>
      <c r="O291" s="14">
        <f>M291*N291</f>
        <v>200</v>
      </c>
    </row>
    <row r="292" spans="1:15" ht="15" x14ac:dyDescent="0.25">
      <c r="A292" s="517"/>
      <c r="B292" s="18" t="s">
        <v>24</v>
      </c>
      <c r="C292" s="13">
        <v>11</v>
      </c>
      <c r="D292" s="24">
        <f t="shared" ref="D292:D331" si="67">C292</f>
        <v>11</v>
      </c>
      <c r="E292" s="13">
        <f t="shared" si="65"/>
        <v>11</v>
      </c>
      <c r="F292" s="13">
        <v>2000</v>
      </c>
      <c r="G292" s="402">
        <f t="shared" si="63"/>
        <v>22000</v>
      </c>
      <c r="H292" s="13">
        <v>950</v>
      </c>
      <c r="I292" s="24">
        <f t="shared" si="66"/>
        <v>950</v>
      </c>
      <c r="J292" s="15">
        <v>3.3</v>
      </c>
      <c r="K292" s="28">
        <f t="shared" si="55"/>
        <v>3135</v>
      </c>
      <c r="L292" s="13">
        <v>8</v>
      </c>
      <c r="M292" s="13">
        <v>8</v>
      </c>
      <c r="N292" s="13">
        <v>25</v>
      </c>
      <c r="O292" s="14">
        <f>M292*N292</f>
        <v>200</v>
      </c>
    </row>
    <row r="293" spans="1:15" ht="15.75" thickBot="1" x14ac:dyDescent="0.3">
      <c r="A293" s="517"/>
      <c r="B293" s="20" t="s">
        <v>25</v>
      </c>
      <c r="C293" s="20">
        <f>SUM(C281:C292)</f>
        <v>60.844999999999999</v>
      </c>
      <c r="D293" s="20">
        <f t="shared" ref="D293:E293" si="68">SUM(D281:D292)</f>
        <v>60.844999999999999</v>
      </c>
      <c r="E293" s="20">
        <f t="shared" si="68"/>
        <v>60.844999999999999</v>
      </c>
      <c r="F293" s="13">
        <v>2000</v>
      </c>
      <c r="G293" s="401">
        <f t="shared" si="63"/>
        <v>121690</v>
      </c>
      <c r="H293" s="20">
        <f>SUM(H281:H292)</f>
        <v>6341</v>
      </c>
      <c r="I293" s="20">
        <f>SUM(I281:I292)</f>
        <v>6341</v>
      </c>
      <c r="J293" s="15">
        <v>3.3</v>
      </c>
      <c r="K293" s="21">
        <f t="shared" si="55"/>
        <v>20925.3</v>
      </c>
      <c r="L293" s="20">
        <f>SUM(L281:L292)</f>
        <v>65</v>
      </c>
      <c r="M293" s="20">
        <f>SUM(M281:M292)</f>
        <v>69</v>
      </c>
      <c r="N293" s="13">
        <v>25</v>
      </c>
      <c r="O293" s="21">
        <f>SUM(O281:O292)</f>
        <v>1675</v>
      </c>
    </row>
    <row r="294" spans="1:15" ht="18" x14ac:dyDescent="0.25">
      <c r="A294" s="513" t="s">
        <v>45</v>
      </c>
      <c r="B294" s="23" t="s">
        <v>12</v>
      </c>
      <c r="C294" s="24">
        <v>12.660322000000001</v>
      </c>
      <c r="D294" s="24">
        <f t="shared" si="67"/>
        <v>12.660322000000001</v>
      </c>
      <c r="E294" s="13">
        <f>C294</f>
        <v>12.660322000000001</v>
      </c>
      <c r="F294" s="13">
        <v>2000</v>
      </c>
      <c r="G294" s="402">
        <f t="shared" si="63"/>
        <v>25320.644</v>
      </c>
      <c r="H294" s="24">
        <v>464</v>
      </c>
      <c r="I294" s="24">
        <f>H294</f>
        <v>464</v>
      </c>
      <c r="J294" s="15">
        <v>3.3</v>
      </c>
      <c r="K294" s="25">
        <f t="shared" si="55"/>
        <v>1531.1999999999998</v>
      </c>
      <c r="L294" s="192">
        <v>3</v>
      </c>
      <c r="M294" s="192">
        <v>3</v>
      </c>
      <c r="N294" s="13">
        <v>25</v>
      </c>
      <c r="O294" s="25">
        <f t="shared" ref="O294:O357" si="69">M294*N294</f>
        <v>75</v>
      </c>
    </row>
    <row r="295" spans="1:15" ht="18" x14ac:dyDescent="0.25">
      <c r="A295" s="514"/>
      <c r="B295" s="12" t="s">
        <v>14</v>
      </c>
      <c r="C295" s="13">
        <v>11.382156999999999</v>
      </c>
      <c r="D295" s="24">
        <f t="shared" si="67"/>
        <v>11.382156999999999</v>
      </c>
      <c r="E295" s="13">
        <f t="shared" ref="E295:E305" si="70">C295</f>
        <v>11.382156999999999</v>
      </c>
      <c r="F295" s="13">
        <v>2000</v>
      </c>
      <c r="G295" s="402">
        <f t="shared" si="63"/>
        <v>22764.313999999998</v>
      </c>
      <c r="H295" s="13">
        <v>515</v>
      </c>
      <c r="I295" s="24">
        <f t="shared" ref="I295:I305" si="71">H295</f>
        <v>515</v>
      </c>
      <c r="J295" s="15">
        <v>3.3</v>
      </c>
      <c r="K295" s="14">
        <f t="shared" si="55"/>
        <v>1699.5</v>
      </c>
      <c r="L295" s="192">
        <v>0</v>
      </c>
      <c r="M295" s="192">
        <v>2</v>
      </c>
      <c r="N295" s="13">
        <v>25</v>
      </c>
      <c r="O295" s="14">
        <f t="shared" si="69"/>
        <v>50</v>
      </c>
    </row>
    <row r="296" spans="1:15" ht="18" x14ac:dyDescent="0.25">
      <c r="A296" s="514"/>
      <c r="B296" s="12" t="s">
        <v>15</v>
      </c>
      <c r="C296" s="13">
        <v>12.60168</v>
      </c>
      <c r="D296" s="24">
        <f t="shared" si="67"/>
        <v>12.60168</v>
      </c>
      <c r="E296" s="13">
        <f t="shared" si="70"/>
        <v>12.60168</v>
      </c>
      <c r="F296" s="13">
        <v>2000</v>
      </c>
      <c r="G296" s="402">
        <f t="shared" si="63"/>
        <v>25203.360000000001</v>
      </c>
      <c r="H296" s="13">
        <v>518</v>
      </c>
      <c r="I296" s="24">
        <f t="shared" si="71"/>
        <v>518</v>
      </c>
      <c r="J296" s="15">
        <v>3.3</v>
      </c>
      <c r="K296" s="14">
        <f t="shared" si="55"/>
        <v>1709.3999999999999</v>
      </c>
      <c r="L296" s="192">
        <v>0</v>
      </c>
      <c r="M296" s="192">
        <v>10</v>
      </c>
      <c r="N296" s="13">
        <v>25</v>
      </c>
      <c r="O296" s="14">
        <f t="shared" si="69"/>
        <v>250</v>
      </c>
    </row>
    <row r="297" spans="1:15" ht="18" x14ac:dyDescent="0.25">
      <c r="A297" s="514"/>
      <c r="B297" s="12" t="s">
        <v>16</v>
      </c>
      <c r="C297" s="13">
        <v>1.05809</v>
      </c>
      <c r="D297" s="24">
        <f t="shared" si="67"/>
        <v>1.05809</v>
      </c>
      <c r="E297" s="13">
        <f t="shared" si="70"/>
        <v>1.05809</v>
      </c>
      <c r="F297" s="13">
        <v>2000</v>
      </c>
      <c r="G297" s="402">
        <f t="shared" si="63"/>
        <v>2116.1799999999998</v>
      </c>
      <c r="H297" s="13">
        <v>518</v>
      </c>
      <c r="I297" s="24">
        <f t="shared" si="71"/>
        <v>518</v>
      </c>
      <c r="J297" s="15">
        <v>3.3</v>
      </c>
      <c r="K297" s="14">
        <f t="shared" si="55"/>
        <v>1709.3999999999999</v>
      </c>
      <c r="L297" s="192">
        <v>0</v>
      </c>
      <c r="M297" s="192">
        <v>3</v>
      </c>
      <c r="N297" s="13">
        <v>25</v>
      </c>
      <c r="O297" s="14">
        <f t="shared" si="69"/>
        <v>75</v>
      </c>
    </row>
    <row r="298" spans="1:15" ht="18" x14ac:dyDescent="0.25">
      <c r="A298" s="514"/>
      <c r="B298" s="12" t="s">
        <v>17</v>
      </c>
      <c r="C298" s="13">
        <v>0</v>
      </c>
      <c r="D298" s="24">
        <f t="shared" si="67"/>
        <v>0</v>
      </c>
      <c r="E298" s="13">
        <f t="shared" si="70"/>
        <v>0</v>
      </c>
      <c r="F298" s="13">
        <v>2000</v>
      </c>
      <c r="G298" s="402">
        <f t="shared" si="63"/>
        <v>0</v>
      </c>
      <c r="H298" s="13">
        <v>474</v>
      </c>
      <c r="I298" s="24">
        <f t="shared" si="71"/>
        <v>474</v>
      </c>
      <c r="J298" s="15">
        <v>3.3</v>
      </c>
      <c r="K298" s="14">
        <f t="shared" si="55"/>
        <v>1564.1999999999998</v>
      </c>
      <c r="L298" s="192">
        <v>0</v>
      </c>
      <c r="M298" s="192">
        <v>2</v>
      </c>
      <c r="N298" s="13">
        <v>25</v>
      </c>
      <c r="O298" s="14">
        <f t="shared" si="69"/>
        <v>50</v>
      </c>
    </row>
    <row r="299" spans="1:15" ht="18" x14ac:dyDescent="0.25">
      <c r="A299" s="514"/>
      <c r="B299" s="12" t="s">
        <v>18</v>
      </c>
      <c r="C299" s="13">
        <v>0</v>
      </c>
      <c r="D299" s="24">
        <f t="shared" si="67"/>
        <v>0</v>
      </c>
      <c r="E299" s="13">
        <f t="shared" si="70"/>
        <v>0</v>
      </c>
      <c r="F299" s="13">
        <v>2000</v>
      </c>
      <c r="G299" s="402">
        <f t="shared" si="63"/>
        <v>0</v>
      </c>
      <c r="H299" s="13">
        <v>482</v>
      </c>
      <c r="I299" s="24">
        <f t="shared" si="71"/>
        <v>482</v>
      </c>
      <c r="J299" s="15">
        <v>3.3</v>
      </c>
      <c r="K299" s="14">
        <f t="shared" si="55"/>
        <v>1590.6</v>
      </c>
      <c r="L299" s="192">
        <v>0</v>
      </c>
      <c r="M299" s="192">
        <v>2</v>
      </c>
      <c r="N299" s="13">
        <v>25</v>
      </c>
      <c r="O299" s="14">
        <f t="shared" si="69"/>
        <v>50</v>
      </c>
    </row>
    <row r="300" spans="1:15" ht="18" x14ac:dyDescent="0.25">
      <c r="A300" s="514"/>
      <c r="B300" s="12" t="s">
        <v>19</v>
      </c>
      <c r="C300" s="13">
        <v>0</v>
      </c>
      <c r="D300" s="24">
        <f t="shared" si="67"/>
        <v>0</v>
      </c>
      <c r="E300" s="13">
        <f t="shared" si="70"/>
        <v>0</v>
      </c>
      <c r="F300" s="13">
        <v>2000</v>
      </c>
      <c r="G300" s="402">
        <f t="shared" si="63"/>
        <v>0</v>
      </c>
      <c r="H300" s="13">
        <v>463</v>
      </c>
      <c r="I300" s="24">
        <f t="shared" si="71"/>
        <v>463</v>
      </c>
      <c r="J300" s="15">
        <v>3.3</v>
      </c>
      <c r="K300" s="14">
        <f t="shared" si="55"/>
        <v>1527.8999999999999</v>
      </c>
      <c r="L300" s="192">
        <v>0</v>
      </c>
      <c r="M300" s="192">
        <v>1</v>
      </c>
      <c r="N300" s="13">
        <v>25</v>
      </c>
      <c r="O300" s="14">
        <f t="shared" si="69"/>
        <v>25</v>
      </c>
    </row>
    <row r="301" spans="1:15" ht="18" x14ac:dyDescent="0.25">
      <c r="A301" s="514"/>
      <c r="B301" s="12" t="s">
        <v>20</v>
      </c>
      <c r="C301" s="13">
        <v>0</v>
      </c>
      <c r="D301" s="24">
        <f t="shared" si="67"/>
        <v>0</v>
      </c>
      <c r="E301" s="13">
        <f t="shared" si="70"/>
        <v>0</v>
      </c>
      <c r="F301" s="13">
        <v>2000</v>
      </c>
      <c r="G301" s="402">
        <f t="shared" si="63"/>
        <v>0</v>
      </c>
      <c r="H301" s="13">
        <v>587</v>
      </c>
      <c r="I301" s="24">
        <f t="shared" si="71"/>
        <v>587</v>
      </c>
      <c r="J301" s="15">
        <v>3.3</v>
      </c>
      <c r="K301" s="14">
        <f t="shared" si="55"/>
        <v>1937.1</v>
      </c>
      <c r="L301" s="192">
        <v>0</v>
      </c>
      <c r="M301" s="192">
        <v>2</v>
      </c>
      <c r="N301" s="13">
        <v>25</v>
      </c>
      <c r="O301" s="14">
        <f t="shared" si="69"/>
        <v>50</v>
      </c>
    </row>
    <row r="302" spans="1:15" ht="18" x14ac:dyDescent="0.25">
      <c r="A302" s="514"/>
      <c r="B302" s="12" t="s">
        <v>21</v>
      </c>
      <c r="C302" s="13">
        <v>0</v>
      </c>
      <c r="D302" s="24">
        <f t="shared" si="67"/>
        <v>0</v>
      </c>
      <c r="E302" s="13">
        <f t="shared" si="70"/>
        <v>0</v>
      </c>
      <c r="F302" s="13">
        <v>2000</v>
      </c>
      <c r="G302" s="402">
        <f t="shared" si="63"/>
        <v>0</v>
      </c>
      <c r="H302" s="13">
        <v>497</v>
      </c>
      <c r="I302" s="24">
        <f t="shared" si="71"/>
        <v>497</v>
      </c>
      <c r="J302" s="15">
        <v>3.3</v>
      </c>
      <c r="K302" s="14">
        <f t="shared" si="55"/>
        <v>1640.1</v>
      </c>
      <c r="L302" s="192">
        <v>0</v>
      </c>
      <c r="M302" s="192">
        <v>7</v>
      </c>
      <c r="N302" s="13">
        <v>25</v>
      </c>
      <c r="O302" s="14">
        <f t="shared" si="69"/>
        <v>175</v>
      </c>
    </row>
    <row r="303" spans="1:15" ht="18" x14ac:dyDescent="0.25">
      <c r="A303" s="514"/>
      <c r="B303" s="12" t="s">
        <v>22</v>
      </c>
      <c r="C303" s="13">
        <v>6.2280874946600004</v>
      </c>
      <c r="D303" s="24">
        <f t="shared" si="67"/>
        <v>6.2280874946600004</v>
      </c>
      <c r="E303" s="13">
        <f t="shared" si="70"/>
        <v>6.2280874946600004</v>
      </c>
      <c r="F303" s="13">
        <v>2000</v>
      </c>
      <c r="G303" s="402">
        <f t="shared" si="63"/>
        <v>12456.174989320001</v>
      </c>
      <c r="H303" s="13">
        <v>499</v>
      </c>
      <c r="I303" s="24">
        <f t="shared" si="71"/>
        <v>499</v>
      </c>
      <c r="J303" s="15">
        <v>3.3</v>
      </c>
      <c r="K303" s="14">
        <f t="shared" si="55"/>
        <v>1646.6999999999998</v>
      </c>
      <c r="L303" s="192">
        <v>0</v>
      </c>
      <c r="M303" s="192">
        <v>3</v>
      </c>
      <c r="N303" s="13">
        <v>25</v>
      </c>
      <c r="O303" s="14">
        <f t="shared" si="69"/>
        <v>75</v>
      </c>
    </row>
    <row r="304" spans="1:15" ht="18" x14ac:dyDescent="0.25">
      <c r="A304" s="514"/>
      <c r="B304" s="18" t="s">
        <v>23</v>
      </c>
      <c r="C304" s="13">
        <v>20</v>
      </c>
      <c r="D304" s="24">
        <f t="shared" si="67"/>
        <v>20</v>
      </c>
      <c r="E304" s="13">
        <f t="shared" si="70"/>
        <v>20</v>
      </c>
      <c r="F304" s="13">
        <v>2000</v>
      </c>
      <c r="G304" s="402">
        <f t="shared" si="63"/>
        <v>40000</v>
      </c>
      <c r="H304" s="13">
        <v>549</v>
      </c>
      <c r="I304" s="24">
        <f t="shared" si="71"/>
        <v>549</v>
      </c>
      <c r="J304" s="15">
        <v>3.3</v>
      </c>
      <c r="K304" s="14">
        <f t="shared" si="55"/>
        <v>1811.6999999999998</v>
      </c>
      <c r="L304" s="192">
        <v>0</v>
      </c>
      <c r="M304" s="192">
        <v>3</v>
      </c>
      <c r="N304" s="13">
        <v>25</v>
      </c>
      <c r="O304" s="14">
        <f t="shared" si="69"/>
        <v>75</v>
      </c>
    </row>
    <row r="305" spans="1:15" ht="18" x14ac:dyDescent="0.25">
      <c r="A305" s="514"/>
      <c r="B305" s="18" t="s">
        <v>24</v>
      </c>
      <c r="C305" s="13">
        <v>16.2536077275</v>
      </c>
      <c r="D305" s="24">
        <f t="shared" si="67"/>
        <v>16.2536077275</v>
      </c>
      <c r="E305" s="13">
        <f t="shared" si="70"/>
        <v>16.2536077275</v>
      </c>
      <c r="F305" s="13">
        <v>2000</v>
      </c>
      <c r="G305" s="402">
        <f t="shared" si="63"/>
        <v>32507.215455000001</v>
      </c>
      <c r="H305" s="13">
        <v>564</v>
      </c>
      <c r="I305" s="24">
        <f t="shared" si="71"/>
        <v>564</v>
      </c>
      <c r="J305" s="15">
        <v>3.3</v>
      </c>
      <c r="K305" s="14">
        <f t="shared" si="55"/>
        <v>1861.1999999999998</v>
      </c>
      <c r="L305" s="231">
        <v>0</v>
      </c>
      <c r="M305" s="192">
        <v>4</v>
      </c>
      <c r="N305" s="13">
        <v>25</v>
      </c>
      <c r="O305" s="14">
        <f t="shared" si="69"/>
        <v>100</v>
      </c>
    </row>
    <row r="306" spans="1:15" ht="15.75" thickBot="1" x14ac:dyDescent="0.3">
      <c r="A306" s="514"/>
      <c r="B306" s="20" t="s">
        <v>25</v>
      </c>
      <c r="C306" s="20">
        <f>SUM(C294:C305)</f>
        <v>80.183944222160008</v>
      </c>
      <c r="D306" s="20">
        <f t="shared" ref="D306:E306" si="72">SUM(D294:D305)</f>
        <v>80.183944222160008</v>
      </c>
      <c r="E306" s="20">
        <f t="shared" si="72"/>
        <v>80.183944222160008</v>
      </c>
      <c r="F306" s="13">
        <v>2000</v>
      </c>
      <c r="G306" s="401">
        <f t="shared" si="63"/>
        <v>160367.88844432001</v>
      </c>
      <c r="H306" s="20">
        <f>SUM(H294:H305)</f>
        <v>6130</v>
      </c>
      <c r="I306" s="20">
        <f>SUM(I294:I305)</f>
        <v>6130</v>
      </c>
      <c r="J306" s="15">
        <v>3.3</v>
      </c>
      <c r="K306" s="21">
        <f t="shared" si="55"/>
        <v>20229</v>
      </c>
      <c r="L306" s="20">
        <f>SUM(L294:L305)</f>
        <v>3</v>
      </c>
      <c r="M306" s="20">
        <f>SUM(M294:M305)</f>
        <v>42</v>
      </c>
      <c r="N306" s="13">
        <v>25</v>
      </c>
      <c r="O306" s="21">
        <f t="shared" si="69"/>
        <v>1050</v>
      </c>
    </row>
    <row r="307" spans="1:15" ht="15" x14ac:dyDescent="0.25">
      <c r="A307" s="515" t="s">
        <v>46</v>
      </c>
      <c r="B307" s="23" t="s">
        <v>12</v>
      </c>
      <c r="C307" s="24">
        <v>8.5063859999999991</v>
      </c>
      <c r="D307" s="24">
        <f t="shared" si="67"/>
        <v>8.5063859999999991</v>
      </c>
      <c r="E307" s="13">
        <f>C307</f>
        <v>8.5063859999999991</v>
      </c>
      <c r="F307" s="13">
        <v>2000</v>
      </c>
      <c r="G307" s="402">
        <f t="shared" si="63"/>
        <v>17012.771999999997</v>
      </c>
      <c r="H307" s="24">
        <v>476</v>
      </c>
      <c r="I307" s="24">
        <f>H307</f>
        <v>476</v>
      </c>
      <c r="J307" s="15">
        <v>3.3</v>
      </c>
      <c r="K307" s="25">
        <f t="shared" si="55"/>
        <v>1570.8</v>
      </c>
      <c r="L307" s="24">
        <v>5</v>
      </c>
      <c r="M307" s="24">
        <v>5</v>
      </c>
      <c r="N307" s="13">
        <v>25</v>
      </c>
      <c r="O307" s="25">
        <f t="shared" si="69"/>
        <v>125</v>
      </c>
    </row>
    <row r="308" spans="1:15" ht="15" x14ac:dyDescent="0.25">
      <c r="A308" s="515"/>
      <c r="B308" s="12" t="s">
        <v>14</v>
      </c>
      <c r="C308" s="13">
        <v>7.6880759999999997</v>
      </c>
      <c r="D308" s="24">
        <f t="shared" si="67"/>
        <v>7.6880759999999997</v>
      </c>
      <c r="E308" s="13">
        <f t="shared" ref="E308:E318" si="73">C308</f>
        <v>7.6880759999999997</v>
      </c>
      <c r="F308" s="13">
        <v>2000</v>
      </c>
      <c r="G308" s="402">
        <f t="shared" si="63"/>
        <v>15376.152</v>
      </c>
      <c r="H308" s="13">
        <v>556</v>
      </c>
      <c r="I308" s="24">
        <f t="shared" ref="I308:I318" si="74">H308</f>
        <v>556</v>
      </c>
      <c r="J308" s="15">
        <v>3.3</v>
      </c>
      <c r="K308" s="14">
        <f t="shared" ref="K308:K352" si="75">I308*J308</f>
        <v>1834.8</v>
      </c>
      <c r="L308" s="13">
        <v>4</v>
      </c>
      <c r="M308" s="13">
        <v>4</v>
      </c>
      <c r="N308" s="13">
        <v>25</v>
      </c>
      <c r="O308" s="14">
        <f t="shared" si="69"/>
        <v>100</v>
      </c>
    </row>
    <row r="309" spans="1:15" ht="15" x14ac:dyDescent="0.25">
      <c r="A309" s="515"/>
      <c r="B309" s="12" t="s">
        <v>15</v>
      </c>
      <c r="C309" s="13">
        <v>8.4340600000000006</v>
      </c>
      <c r="D309" s="24">
        <f t="shared" si="67"/>
        <v>8.4340600000000006</v>
      </c>
      <c r="E309" s="13">
        <f t="shared" si="73"/>
        <v>8.4340600000000006</v>
      </c>
      <c r="F309" s="13">
        <v>2000</v>
      </c>
      <c r="G309" s="402">
        <f t="shared" si="63"/>
        <v>16868.120000000003</v>
      </c>
      <c r="H309" s="13">
        <v>0</v>
      </c>
      <c r="I309" s="24">
        <f t="shared" si="74"/>
        <v>0</v>
      </c>
      <c r="J309" s="15">
        <v>3.3</v>
      </c>
      <c r="K309" s="14">
        <f t="shared" si="75"/>
        <v>0</v>
      </c>
      <c r="L309" s="13">
        <v>4</v>
      </c>
      <c r="M309" s="13">
        <v>4</v>
      </c>
      <c r="N309" s="13">
        <v>25</v>
      </c>
      <c r="O309" s="14">
        <f t="shared" si="69"/>
        <v>100</v>
      </c>
    </row>
    <row r="310" spans="1:15" ht="15" x14ac:dyDescent="0.25">
      <c r="A310" s="515"/>
      <c r="B310" s="12" t="s">
        <v>16</v>
      </c>
      <c r="C310" s="13">
        <v>2.3504</v>
      </c>
      <c r="D310" s="24">
        <f t="shared" si="67"/>
        <v>2.3504</v>
      </c>
      <c r="E310" s="13">
        <f t="shared" si="73"/>
        <v>2.3504</v>
      </c>
      <c r="F310" s="13">
        <v>2000</v>
      </c>
      <c r="G310" s="402">
        <f t="shared" si="63"/>
        <v>4700.8</v>
      </c>
      <c r="H310" s="13">
        <v>901</v>
      </c>
      <c r="I310" s="24">
        <f t="shared" si="74"/>
        <v>901</v>
      </c>
      <c r="J310" s="15">
        <v>3.3</v>
      </c>
      <c r="K310" s="14">
        <f t="shared" si="75"/>
        <v>2973.2999999999997</v>
      </c>
      <c r="L310" s="13">
        <v>4</v>
      </c>
      <c r="M310" s="13">
        <v>4</v>
      </c>
      <c r="N310" s="13">
        <v>25</v>
      </c>
      <c r="O310" s="14">
        <f t="shared" si="69"/>
        <v>100</v>
      </c>
    </row>
    <row r="311" spans="1:15" ht="15" x14ac:dyDescent="0.25">
      <c r="A311" s="515"/>
      <c r="B311" s="12" t="s">
        <v>17</v>
      </c>
      <c r="C311" s="13">
        <v>0</v>
      </c>
      <c r="D311" s="24">
        <f t="shared" si="67"/>
        <v>0</v>
      </c>
      <c r="E311" s="13">
        <f t="shared" si="73"/>
        <v>0</v>
      </c>
      <c r="F311" s="13">
        <v>2000</v>
      </c>
      <c r="G311" s="402">
        <f t="shared" si="63"/>
        <v>0</v>
      </c>
      <c r="H311" s="13">
        <v>496</v>
      </c>
      <c r="I311" s="24">
        <f t="shared" si="74"/>
        <v>496</v>
      </c>
      <c r="J311" s="15">
        <v>3.3</v>
      </c>
      <c r="K311" s="14">
        <f t="shared" si="75"/>
        <v>1636.8</v>
      </c>
      <c r="L311" s="13">
        <v>4</v>
      </c>
      <c r="M311" s="13">
        <v>4</v>
      </c>
      <c r="N311" s="13">
        <v>25</v>
      </c>
      <c r="O311" s="14">
        <f t="shared" si="69"/>
        <v>100</v>
      </c>
    </row>
    <row r="312" spans="1:15" ht="15" x14ac:dyDescent="0.25">
      <c r="A312" s="515"/>
      <c r="B312" s="12" t="s">
        <v>18</v>
      </c>
      <c r="C312" s="13">
        <v>0</v>
      </c>
      <c r="D312" s="24">
        <f t="shared" si="67"/>
        <v>0</v>
      </c>
      <c r="E312" s="13">
        <f t="shared" si="73"/>
        <v>0</v>
      </c>
      <c r="F312" s="13">
        <v>2000</v>
      </c>
      <c r="G312" s="402">
        <f t="shared" si="63"/>
        <v>0</v>
      </c>
      <c r="H312" s="13">
        <v>538</v>
      </c>
      <c r="I312" s="24">
        <f t="shared" si="74"/>
        <v>538</v>
      </c>
      <c r="J312" s="15">
        <v>3.3</v>
      </c>
      <c r="K312" s="14">
        <f t="shared" si="75"/>
        <v>1775.3999999999999</v>
      </c>
      <c r="L312" s="13">
        <v>6</v>
      </c>
      <c r="M312" s="13">
        <v>6</v>
      </c>
      <c r="N312" s="13">
        <v>25</v>
      </c>
      <c r="O312" s="14">
        <f t="shared" si="69"/>
        <v>150</v>
      </c>
    </row>
    <row r="313" spans="1:15" ht="15" x14ac:dyDescent="0.25">
      <c r="A313" s="515"/>
      <c r="B313" s="12" t="s">
        <v>19</v>
      </c>
      <c r="C313" s="13">
        <v>0</v>
      </c>
      <c r="D313" s="24">
        <f t="shared" si="67"/>
        <v>0</v>
      </c>
      <c r="E313" s="13">
        <f t="shared" si="73"/>
        <v>0</v>
      </c>
      <c r="F313" s="13">
        <v>2000</v>
      </c>
      <c r="G313" s="402">
        <f t="shared" si="63"/>
        <v>0</v>
      </c>
      <c r="H313" s="13">
        <v>366</v>
      </c>
      <c r="I313" s="24">
        <f t="shared" si="74"/>
        <v>366</v>
      </c>
      <c r="J313" s="15">
        <v>3.3</v>
      </c>
      <c r="K313" s="14">
        <f t="shared" si="75"/>
        <v>1207.8</v>
      </c>
      <c r="L313" s="13">
        <v>4</v>
      </c>
      <c r="M313" s="13">
        <v>4</v>
      </c>
      <c r="N313" s="13">
        <v>25</v>
      </c>
      <c r="O313" s="14">
        <f t="shared" si="69"/>
        <v>100</v>
      </c>
    </row>
    <row r="314" spans="1:15" ht="15" x14ac:dyDescent="0.25">
      <c r="A314" s="515"/>
      <c r="B314" s="12" t="s">
        <v>20</v>
      </c>
      <c r="C314" s="13">
        <v>0</v>
      </c>
      <c r="D314" s="24">
        <f t="shared" si="67"/>
        <v>0</v>
      </c>
      <c r="E314" s="13">
        <f t="shared" si="73"/>
        <v>0</v>
      </c>
      <c r="F314" s="13">
        <v>2000</v>
      </c>
      <c r="G314" s="402">
        <f t="shared" si="63"/>
        <v>0</v>
      </c>
      <c r="H314" s="13">
        <v>288</v>
      </c>
      <c r="I314" s="24">
        <f t="shared" si="74"/>
        <v>288</v>
      </c>
      <c r="J314" s="15">
        <v>3.3</v>
      </c>
      <c r="K314" s="14">
        <f t="shared" si="75"/>
        <v>950.4</v>
      </c>
      <c r="L314" s="13">
        <v>3</v>
      </c>
      <c r="M314" s="13">
        <v>3</v>
      </c>
      <c r="N314" s="13">
        <v>25</v>
      </c>
      <c r="O314" s="14">
        <f t="shared" si="69"/>
        <v>75</v>
      </c>
    </row>
    <row r="315" spans="1:15" ht="15" x14ac:dyDescent="0.25">
      <c r="A315" s="515"/>
      <c r="B315" s="12" t="s">
        <v>21</v>
      </c>
      <c r="C315" s="13">
        <v>0</v>
      </c>
      <c r="D315" s="24">
        <f t="shared" si="67"/>
        <v>0</v>
      </c>
      <c r="E315" s="13">
        <f t="shared" si="73"/>
        <v>0</v>
      </c>
      <c r="F315" s="13">
        <v>2000</v>
      </c>
      <c r="G315" s="402">
        <f t="shared" si="63"/>
        <v>0</v>
      </c>
      <c r="H315" s="13">
        <v>296</v>
      </c>
      <c r="I315" s="24">
        <f t="shared" si="74"/>
        <v>296</v>
      </c>
      <c r="J315" s="15">
        <v>3.3</v>
      </c>
      <c r="K315" s="14">
        <f t="shared" si="75"/>
        <v>976.8</v>
      </c>
      <c r="L315" s="13">
        <v>4</v>
      </c>
      <c r="M315" s="13">
        <v>4</v>
      </c>
      <c r="N315" s="13">
        <v>25</v>
      </c>
      <c r="O315" s="14">
        <f t="shared" si="69"/>
        <v>100</v>
      </c>
    </row>
    <row r="316" spans="1:15" ht="15" x14ac:dyDescent="0.25">
      <c r="A316" s="515"/>
      <c r="B316" s="12" t="s">
        <v>22</v>
      </c>
      <c r="C316" s="13">
        <v>12.825574097700001</v>
      </c>
      <c r="D316" s="24">
        <f t="shared" si="67"/>
        <v>12.825574097700001</v>
      </c>
      <c r="E316" s="13">
        <f t="shared" si="73"/>
        <v>12.825574097700001</v>
      </c>
      <c r="F316" s="13">
        <v>2000</v>
      </c>
      <c r="G316" s="402">
        <f t="shared" si="63"/>
        <v>25651.148195400001</v>
      </c>
      <c r="H316" s="13">
        <v>400</v>
      </c>
      <c r="I316" s="24">
        <f t="shared" si="74"/>
        <v>400</v>
      </c>
      <c r="J316" s="15">
        <v>3.3</v>
      </c>
      <c r="K316" s="14">
        <f t="shared" si="75"/>
        <v>1320</v>
      </c>
      <c r="L316" s="13">
        <v>4</v>
      </c>
      <c r="M316" s="13">
        <v>4</v>
      </c>
      <c r="N316" s="13">
        <v>25</v>
      </c>
      <c r="O316" s="14">
        <f t="shared" si="69"/>
        <v>100</v>
      </c>
    </row>
    <row r="317" spans="1:15" ht="15" x14ac:dyDescent="0.25">
      <c r="A317" s="515"/>
      <c r="B317" s="18" t="s">
        <v>23</v>
      </c>
      <c r="C317" s="13">
        <v>15.775160726755001</v>
      </c>
      <c r="D317" s="24">
        <f t="shared" si="67"/>
        <v>15.775160726755001</v>
      </c>
      <c r="E317" s="13">
        <f t="shared" si="73"/>
        <v>15.775160726755001</v>
      </c>
      <c r="F317" s="13">
        <v>2000</v>
      </c>
      <c r="G317" s="402">
        <f t="shared" si="63"/>
        <v>31550.321453510001</v>
      </c>
      <c r="H317" s="13">
        <v>600</v>
      </c>
      <c r="I317" s="24">
        <f t="shared" si="74"/>
        <v>600</v>
      </c>
      <c r="J317" s="15">
        <v>3.3</v>
      </c>
      <c r="K317" s="28">
        <f t="shared" si="75"/>
        <v>1980</v>
      </c>
      <c r="L317" s="13">
        <v>5</v>
      </c>
      <c r="M317" s="13">
        <v>5</v>
      </c>
      <c r="N317" s="13">
        <v>25</v>
      </c>
      <c r="O317" s="14">
        <f t="shared" si="69"/>
        <v>125</v>
      </c>
    </row>
    <row r="318" spans="1:15" ht="15" x14ac:dyDescent="0.25">
      <c r="A318" s="515"/>
      <c r="B318" s="18" t="s">
        <v>24</v>
      </c>
      <c r="C318" s="13">
        <v>19.391144739014997</v>
      </c>
      <c r="D318" s="24">
        <f t="shared" si="67"/>
        <v>19.391144739014997</v>
      </c>
      <c r="E318" s="13">
        <f t="shared" si="73"/>
        <v>19.391144739014997</v>
      </c>
      <c r="F318" s="13">
        <v>2000</v>
      </c>
      <c r="G318" s="402">
        <f t="shared" si="63"/>
        <v>38782.289478029998</v>
      </c>
      <c r="H318" s="13">
        <v>750</v>
      </c>
      <c r="I318" s="24">
        <f t="shared" si="74"/>
        <v>750</v>
      </c>
      <c r="J318" s="15">
        <v>3.3</v>
      </c>
      <c r="K318" s="28">
        <f t="shared" si="75"/>
        <v>2475</v>
      </c>
      <c r="L318" s="13">
        <v>4</v>
      </c>
      <c r="M318" s="13">
        <v>4</v>
      </c>
      <c r="N318" s="13">
        <v>25</v>
      </c>
      <c r="O318" s="14">
        <f t="shared" si="69"/>
        <v>100</v>
      </c>
    </row>
    <row r="319" spans="1:15" ht="15.75" thickBot="1" x14ac:dyDescent="0.3">
      <c r="A319" s="515"/>
      <c r="B319" s="20" t="s">
        <v>25</v>
      </c>
      <c r="C319" s="20">
        <f>SUM(C307:C318)</f>
        <v>74.97080156346999</v>
      </c>
      <c r="D319" s="20">
        <f t="shared" ref="D319:E319" si="76">SUM(D307:D318)</f>
        <v>74.97080156346999</v>
      </c>
      <c r="E319" s="20">
        <f t="shared" si="76"/>
        <v>74.97080156346999</v>
      </c>
      <c r="F319" s="13">
        <v>2000</v>
      </c>
      <c r="G319" s="401">
        <f t="shared" si="63"/>
        <v>149941.60312693997</v>
      </c>
      <c r="H319" s="20">
        <f>SUM(H307:H318)</f>
        <v>5667</v>
      </c>
      <c r="I319" s="20">
        <f>SUM(I307:I318)</f>
        <v>5667</v>
      </c>
      <c r="J319" s="15">
        <v>3.3</v>
      </c>
      <c r="K319" s="21">
        <f t="shared" si="75"/>
        <v>18701.099999999999</v>
      </c>
      <c r="L319" s="20">
        <f>SUM(L307:L318)</f>
        <v>51</v>
      </c>
      <c r="M319" s="20">
        <f>SUM(M307:M318)</f>
        <v>51</v>
      </c>
      <c r="N319" s="13">
        <v>25</v>
      </c>
      <c r="O319" s="21">
        <f t="shared" si="69"/>
        <v>1275</v>
      </c>
    </row>
    <row r="320" spans="1:15" ht="15" x14ac:dyDescent="0.25">
      <c r="A320" s="516" t="s">
        <v>47</v>
      </c>
      <c r="B320" s="23" t="s">
        <v>12</v>
      </c>
      <c r="C320" s="24">
        <v>5.6002000000000001</v>
      </c>
      <c r="D320" s="24">
        <f t="shared" si="67"/>
        <v>5.6002000000000001</v>
      </c>
      <c r="E320" s="13">
        <f>C320</f>
        <v>5.6002000000000001</v>
      </c>
      <c r="F320" s="13">
        <v>2000</v>
      </c>
      <c r="G320" s="402">
        <f t="shared" si="63"/>
        <v>11200.4</v>
      </c>
      <c r="H320" s="24">
        <v>345.9</v>
      </c>
      <c r="I320" s="24">
        <v>400</v>
      </c>
      <c r="J320" s="15">
        <v>3.3</v>
      </c>
      <c r="K320" s="25">
        <f t="shared" si="75"/>
        <v>1320</v>
      </c>
      <c r="L320" s="24">
        <v>6</v>
      </c>
      <c r="M320" s="26">
        <v>9</v>
      </c>
      <c r="N320" s="13">
        <v>25</v>
      </c>
      <c r="O320" s="25">
        <f t="shared" si="69"/>
        <v>225</v>
      </c>
    </row>
    <row r="321" spans="1:15" ht="15" x14ac:dyDescent="0.25">
      <c r="A321" s="516"/>
      <c r="B321" s="12" t="s">
        <v>14</v>
      </c>
      <c r="C321" s="13">
        <v>4.4725999999999999</v>
      </c>
      <c r="D321" s="24">
        <f t="shared" si="67"/>
        <v>4.4725999999999999</v>
      </c>
      <c r="E321" s="13">
        <f t="shared" ref="E321:E331" si="77">C321</f>
        <v>4.4725999999999999</v>
      </c>
      <c r="F321" s="13">
        <v>2000</v>
      </c>
      <c r="G321" s="402">
        <f t="shared" si="63"/>
        <v>8945.2000000000007</v>
      </c>
      <c r="H321" s="13">
        <v>374.9</v>
      </c>
      <c r="I321" s="24">
        <v>400</v>
      </c>
      <c r="J321" s="15">
        <v>3.3</v>
      </c>
      <c r="K321" s="14">
        <f t="shared" si="75"/>
        <v>1320</v>
      </c>
      <c r="L321" s="13">
        <v>2</v>
      </c>
      <c r="M321" s="26">
        <v>5</v>
      </c>
      <c r="N321" s="13">
        <v>25</v>
      </c>
      <c r="O321" s="14">
        <f t="shared" si="69"/>
        <v>125</v>
      </c>
    </row>
    <row r="322" spans="1:15" ht="15" x14ac:dyDescent="0.25">
      <c r="A322" s="516"/>
      <c r="B322" s="12" t="s">
        <v>15</v>
      </c>
      <c r="C322" s="13">
        <v>2.8858999999999999</v>
      </c>
      <c r="D322" s="24">
        <f t="shared" si="67"/>
        <v>2.8858999999999999</v>
      </c>
      <c r="E322" s="13">
        <f t="shared" si="77"/>
        <v>2.8858999999999999</v>
      </c>
      <c r="F322" s="13">
        <v>2000</v>
      </c>
      <c r="G322" s="402">
        <f t="shared" si="63"/>
        <v>5771.8</v>
      </c>
      <c r="H322" s="13">
        <v>249</v>
      </c>
      <c r="I322" s="24">
        <f t="shared" ref="I322:I331" si="78">H322</f>
        <v>249</v>
      </c>
      <c r="J322" s="15">
        <v>3.3</v>
      </c>
      <c r="K322" s="14">
        <f t="shared" si="75"/>
        <v>821.69999999999993</v>
      </c>
      <c r="L322" s="13">
        <v>4</v>
      </c>
      <c r="M322" s="26">
        <v>7</v>
      </c>
      <c r="N322" s="13">
        <v>25</v>
      </c>
      <c r="O322" s="14">
        <f t="shared" si="69"/>
        <v>175</v>
      </c>
    </row>
    <row r="323" spans="1:15" ht="15" x14ac:dyDescent="0.25">
      <c r="A323" s="516"/>
      <c r="B323" s="12" t="s">
        <v>16</v>
      </c>
      <c r="C323" s="13">
        <v>0.4844</v>
      </c>
      <c r="D323" s="24">
        <f t="shared" si="67"/>
        <v>0.4844</v>
      </c>
      <c r="E323" s="13">
        <f t="shared" si="77"/>
        <v>0.4844</v>
      </c>
      <c r="F323" s="13">
        <v>2000</v>
      </c>
      <c r="G323" s="402">
        <f t="shared" si="63"/>
        <v>968.8</v>
      </c>
      <c r="H323" s="13">
        <v>145</v>
      </c>
      <c r="I323" s="24">
        <f t="shared" si="78"/>
        <v>145</v>
      </c>
      <c r="J323" s="15">
        <v>3.3</v>
      </c>
      <c r="K323" s="14">
        <f t="shared" si="75"/>
        <v>478.5</v>
      </c>
      <c r="L323" s="13">
        <v>6</v>
      </c>
      <c r="M323" s="26">
        <v>9</v>
      </c>
      <c r="N323" s="13">
        <v>25</v>
      </c>
      <c r="O323" s="14">
        <f t="shared" si="69"/>
        <v>225</v>
      </c>
    </row>
    <row r="324" spans="1:15" ht="15" x14ac:dyDescent="0.25">
      <c r="A324" s="516"/>
      <c r="B324" s="12" t="s">
        <v>17</v>
      </c>
      <c r="C324" s="13">
        <v>0</v>
      </c>
      <c r="D324" s="24">
        <f t="shared" si="67"/>
        <v>0</v>
      </c>
      <c r="E324" s="13">
        <f t="shared" si="77"/>
        <v>0</v>
      </c>
      <c r="F324" s="13">
        <v>2000</v>
      </c>
      <c r="G324" s="402">
        <f t="shared" si="63"/>
        <v>0</v>
      </c>
      <c r="H324" s="13">
        <v>151</v>
      </c>
      <c r="I324" s="24">
        <f t="shared" si="78"/>
        <v>151</v>
      </c>
      <c r="J324" s="15">
        <v>3.3</v>
      </c>
      <c r="K324" s="14">
        <f t="shared" si="75"/>
        <v>498.29999999999995</v>
      </c>
      <c r="L324" s="13">
        <v>3</v>
      </c>
      <c r="M324" s="26">
        <v>6</v>
      </c>
      <c r="N324" s="13">
        <v>25</v>
      </c>
      <c r="O324" s="14">
        <f t="shared" si="69"/>
        <v>150</v>
      </c>
    </row>
    <row r="325" spans="1:15" ht="15" x14ac:dyDescent="0.25">
      <c r="A325" s="516"/>
      <c r="B325" s="12" t="s">
        <v>18</v>
      </c>
      <c r="C325" s="13">
        <v>0</v>
      </c>
      <c r="D325" s="24">
        <f t="shared" si="67"/>
        <v>0</v>
      </c>
      <c r="E325" s="13">
        <f t="shared" si="77"/>
        <v>0</v>
      </c>
      <c r="F325" s="13">
        <v>2000</v>
      </c>
      <c r="G325" s="402">
        <f t="shared" si="63"/>
        <v>0</v>
      </c>
      <c r="H325" s="13">
        <v>224</v>
      </c>
      <c r="I325" s="24">
        <f t="shared" si="78"/>
        <v>224</v>
      </c>
      <c r="J325" s="15">
        <v>3.3</v>
      </c>
      <c r="K325" s="14">
        <f t="shared" si="75"/>
        <v>739.19999999999993</v>
      </c>
      <c r="L325" s="13">
        <v>3</v>
      </c>
      <c r="M325" s="26">
        <v>6</v>
      </c>
      <c r="N325" s="13">
        <v>25</v>
      </c>
      <c r="O325" s="14">
        <f t="shared" si="69"/>
        <v>150</v>
      </c>
    </row>
    <row r="326" spans="1:15" ht="15" x14ac:dyDescent="0.25">
      <c r="A326" s="516"/>
      <c r="B326" s="12" t="s">
        <v>19</v>
      </c>
      <c r="C326" s="13">
        <v>0</v>
      </c>
      <c r="D326" s="24">
        <f t="shared" si="67"/>
        <v>0</v>
      </c>
      <c r="E326" s="13">
        <f t="shared" si="77"/>
        <v>0</v>
      </c>
      <c r="F326" s="13">
        <v>2000</v>
      </c>
      <c r="G326" s="402">
        <f t="shared" si="63"/>
        <v>0</v>
      </c>
      <c r="H326" s="13">
        <v>467</v>
      </c>
      <c r="I326" s="24">
        <f t="shared" si="78"/>
        <v>467</v>
      </c>
      <c r="J326" s="15">
        <v>3.3</v>
      </c>
      <c r="K326" s="14">
        <f t="shared" si="75"/>
        <v>1541.1</v>
      </c>
      <c r="L326" s="13">
        <v>3</v>
      </c>
      <c r="M326" s="26">
        <v>6</v>
      </c>
      <c r="N326" s="13">
        <v>25</v>
      </c>
      <c r="O326" s="14">
        <f t="shared" si="69"/>
        <v>150</v>
      </c>
    </row>
    <row r="327" spans="1:15" ht="15" x14ac:dyDescent="0.25">
      <c r="A327" s="516"/>
      <c r="B327" s="12" t="s">
        <v>20</v>
      </c>
      <c r="C327" s="13">
        <v>0</v>
      </c>
      <c r="D327" s="24">
        <f t="shared" si="67"/>
        <v>0</v>
      </c>
      <c r="E327" s="13">
        <f t="shared" si="77"/>
        <v>0</v>
      </c>
      <c r="F327" s="13">
        <v>2000</v>
      </c>
      <c r="G327" s="402">
        <f t="shared" si="63"/>
        <v>0</v>
      </c>
      <c r="H327" s="13">
        <v>94.3</v>
      </c>
      <c r="I327" s="24">
        <f t="shared" si="78"/>
        <v>94.3</v>
      </c>
      <c r="J327" s="15">
        <v>3.3</v>
      </c>
      <c r="K327" s="14">
        <f t="shared" si="75"/>
        <v>311.19</v>
      </c>
      <c r="L327" s="13">
        <v>2</v>
      </c>
      <c r="M327" s="26">
        <v>5</v>
      </c>
      <c r="N327" s="13">
        <v>25</v>
      </c>
      <c r="O327" s="14">
        <f t="shared" si="69"/>
        <v>125</v>
      </c>
    </row>
    <row r="328" spans="1:15" ht="15" x14ac:dyDescent="0.25">
      <c r="A328" s="516"/>
      <c r="B328" s="12" t="s">
        <v>21</v>
      </c>
      <c r="C328" s="13">
        <v>0</v>
      </c>
      <c r="D328" s="24">
        <f t="shared" si="67"/>
        <v>0</v>
      </c>
      <c r="E328" s="13">
        <f t="shared" si="77"/>
        <v>0</v>
      </c>
      <c r="F328" s="13">
        <v>2000</v>
      </c>
      <c r="G328" s="402">
        <f t="shared" si="63"/>
        <v>0</v>
      </c>
      <c r="H328" s="13">
        <v>135</v>
      </c>
      <c r="I328" s="24">
        <f t="shared" si="78"/>
        <v>135</v>
      </c>
      <c r="J328" s="15">
        <v>3.3</v>
      </c>
      <c r="K328" s="14">
        <f t="shared" si="75"/>
        <v>445.5</v>
      </c>
      <c r="L328" s="13">
        <v>5</v>
      </c>
      <c r="M328" s="26">
        <v>5</v>
      </c>
      <c r="N328" s="13">
        <v>25</v>
      </c>
      <c r="O328" s="14">
        <f t="shared" si="69"/>
        <v>125</v>
      </c>
    </row>
    <row r="329" spans="1:15" ht="15" x14ac:dyDescent="0.25">
      <c r="A329" s="516"/>
      <c r="B329" s="12" t="s">
        <v>22</v>
      </c>
      <c r="C329" s="13">
        <v>5.0462424326600006</v>
      </c>
      <c r="D329" s="24">
        <f t="shared" si="67"/>
        <v>5.0462424326600006</v>
      </c>
      <c r="E329" s="13">
        <f t="shared" si="77"/>
        <v>5.0462424326600006</v>
      </c>
      <c r="F329" s="13">
        <v>2000</v>
      </c>
      <c r="G329" s="402">
        <f t="shared" si="63"/>
        <v>10092.484865320001</v>
      </c>
      <c r="H329" s="13">
        <v>1000</v>
      </c>
      <c r="I329" s="24">
        <v>500</v>
      </c>
      <c r="J329" s="15">
        <v>3.3</v>
      </c>
      <c r="K329" s="14">
        <f t="shared" si="75"/>
        <v>1650</v>
      </c>
      <c r="L329" s="13">
        <v>7</v>
      </c>
      <c r="M329" s="26">
        <v>7</v>
      </c>
      <c r="N329" s="13">
        <v>25</v>
      </c>
      <c r="O329" s="14">
        <f t="shared" si="69"/>
        <v>175</v>
      </c>
    </row>
    <row r="330" spans="1:15" ht="15" x14ac:dyDescent="0.25">
      <c r="A330" s="516"/>
      <c r="B330" s="18" t="s">
        <v>23</v>
      </c>
      <c r="C330" s="13">
        <v>4.8682999999999996</v>
      </c>
      <c r="D330" s="24">
        <f t="shared" si="67"/>
        <v>4.8682999999999996</v>
      </c>
      <c r="E330" s="13">
        <f t="shared" si="77"/>
        <v>4.8682999999999996</v>
      </c>
      <c r="F330" s="13">
        <v>2000</v>
      </c>
      <c r="G330" s="402">
        <f t="shared" si="63"/>
        <v>9736.5999999999985</v>
      </c>
      <c r="H330" s="13">
        <v>1000</v>
      </c>
      <c r="I330" s="24">
        <v>600</v>
      </c>
      <c r="J330" s="15">
        <v>3.3</v>
      </c>
      <c r="K330" s="28">
        <f t="shared" si="75"/>
        <v>1980</v>
      </c>
      <c r="L330" s="13">
        <v>8</v>
      </c>
      <c r="M330" s="26">
        <v>8</v>
      </c>
      <c r="N330" s="13">
        <v>25</v>
      </c>
      <c r="O330" s="14">
        <f t="shared" si="69"/>
        <v>200</v>
      </c>
    </row>
    <row r="331" spans="1:15" ht="15" x14ac:dyDescent="0.25">
      <c r="A331" s="516"/>
      <c r="B331" s="18" t="s">
        <v>24</v>
      </c>
      <c r="C331" s="13">
        <v>8.8656042150000012</v>
      </c>
      <c r="D331" s="24">
        <f t="shared" si="67"/>
        <v>8.8656042150000012</v>
      </c>
      <c r="E331" s="13">
        <f t="shared" si="77"/>
        <v>8.8656042150000012</v>
      </c>
      <c r="F331" s="13">
        <v>2000</v>
      </c>
      <c r="G331" s="402">
        <f t="shared" si="63"/>
        <v>17731.208430000002</v>
      </c>
      <c r="H331" s="13">
        <v>1000</v>
      </c>
      <c r="I331" s="24">
        <f t="shared" si="78"/>
        <v>1000</v>
      </c>
      <c r="J331" s="15">
        <v>3.3</v>
      </c>
      <c r="K331" s="28">
        <f t="shared" si="75"/>
        <v>3300</v>
      </c>
      <c r="L331" s="13">
        <v>9</v>
      </c>
      <c r="M331" s="26">
        <v>9</v>
      </c>
      <c r="N331" s="13">
        <v>25</v>
      </c>
      <c r="O331" s="14">
        <f t="shared" si="69"/>
        <v>225</v>
      </c>
    </row>
    <row r="332" spans="1:15" ht="15.75" thickBot="1" x14ac:dyDescent="0.3">
      <c r="A332" s="516"/>
      <c r="B332" s="20" t="s">
        <v>25</v>
      </c>
      <c r="C332" s="20">
        <f>SUM(C320:C331)</f>
        <v>32.223246647660005</v>
      </c>
      <c r="D332" s="20">
        <f t="shared" ref="D332:E332" si="79">SUM(D320:D331)</f>
        <v>32.223246647660005</v>
      </c>
      <c r="E332" s="20">
        <f t="shared" si="79"/>
        <v>32.223246647660005</v>
      </c>
      <c r="F332" s="13">
        <v>2000</v>
      </c>
      <c r="G332" s="405">
        <f t="shared" si="63"/>
        <v>64446.493295320011</v>
      </c>
      <c r="H332" s="20">
        <f>SUM(H320:H331)</f>
        <v>5186.1000000000004</v>
      </c>
      <c r="I332" s="20">
        <f>SUM(I320:I331)</f>
        <v>4365.3</v>
      </c>
      <c r="J332" s="15">
        <v>3.3</v>
      </c>
      <c r="K332" s="21">
        <f t="shared" si="75"/>
        <v>14405.49</v>
      </c>
      <c r="L332" s="20">
        <f>SUM(L320:L331)</f>
        <v>58</v>
      </c>
      <c r="M332" s="20">
        <f>SUM(M320:M331)</f>
        <v>82</v>
      </c>
      <c r="N332" s="13">
        <v>25</v>
      </c>
      <c r="O332" s="21">
        <f t="shared" si="69"/>
        <v>2050</v>
      </c>
    </row>
    <row r="333" spans="1:15" ht="15" x14ac:dyDescent="0.25">
      <c r="A333" s="514" t="s">
        <v>48</v>
      </c>
      <c r="B333" s="23" t="s">
        <v>12</v>
      </c>
      <c r="C333" s="24">
        <v>1.8798495</v>
      </c>
      <c r="D333" s="24">
        <v>2</v>
      </c>
      <c r="E333" s="13">
        <f>D333</f>
        <v>2</v>
      </c>
      <c r="F333" s="13">
        <v>2000</v>
      </c>
      <c r="G333" s="402">
        <f t="shared" si="63"/>
        <v>4000</v>
      </c>
      <c r="H333" s="24">
        <v>755</v>
      </c>
      <c r="I333" s="24">
        <v>800</v>
      </c>
      <c r="J333" s="15">
        <v>3.3</v>
      </c>
      <c r="K333" s="25">
        <f t="shared" si="75"/>
        <v>2640</v>
      </c>
      <c r="L333" s="24">
        <v>0</v>
      </c>
      <c r="M333" s="24">
        <v>4</v>
      </c>
      <c r="N333" s="13">
        <v>25</v>
      </c>
      <c r="O333" s="25">
        <f t="shared" si="69"/>
        <v>100</v>
      </c>
    </row>
    <row r="334" spans="1:15" ht="15" x14ac:dyDescent="0.25">
      <c r="A334" s="514"/>
      <c r="B334" s="12" t="s">
        <v>14</v>
      </c>
      <c r="C334" s="13">
        <v>1.4764090000000001</v>
      </c>
      <c r="D334" s="24">
        <f>1.8+0.29</f>
        <v>2.09</v>
      </c>
      <c r="E334" s="13">
        <f t="shared" ref="E334:E344" si="80">D334</f>
        <v>2.09</v>
      </c>
      <c r="F334" s="13">
        <v>2000</v>
      </c>
      <c r="G334" s="402">
        <f t="shared" si="63"/>
        <v>4180</v>
      </c>
      <c r="H334" s="13">
        <v>345.5</v>
      </c>
      <c r="I334" s="13">
        <v>500</v>
      </c>
      <c r="J334" s="15">
        <v>3.3</v>
      </c>
      <c r="K334" s="14">
        <f t="shared" si="75"/>
        <v>1650</v>
      </c>
      <c r="L334" s="13">
        <v>3</v>
      </c>
      <c r="M334" s="13">
        <v>4</v>
      </c>
      <c r="N334" s="13">
        <v>25</v>
      </c>
      <c r="O334" s="14">
        <f t="shared" si="69"/>
        <v>100</v>
      </c>
    </row>
    <row r="335" spans="1:15" ht="15" x14ac:dyDescent="0.25">
      <c r="A335" s="514"/>
      <c r="B335" s="12" t="s">
        <v>15</v>
      </c>
      <c r="C335" s="13">
        <v>1.35318</v>
      </c>
      <c r="D335" s="24">
        <v>2</v>
      </c>
      <c r="E335" s="13">
        <f t="shared" si="80"/>
        <v>2</v>
      </c>
      <c r="F335" s="13">
        <v>2000</v>
      </c>
      <c r="G335" s="402">
        <f t="shared" si="63"/>
        <v>4000</v>
      </c>
      <c r="H335" s="13">
        <v>298</v>
      </c>
      <c r="I335" s="13">
        <v>400</v>
      </c>
      <c r="J335" s="15">
        <v>3.3</v>
      </c>
      <c r="K335" s="14">
        <f t="shared" si="75"/>
        <v>1320</v>
      </c>
      <c r="L335" s="13">
        <v>4</v>
      </c>
      <c r="M335" s="13">
        <v>4</v>
      </c>
      <c r="N335" s="13">
        <v>25</v>
      </c>
      <c r="O335" s="14">
        <f t="shared" si="69"/>
        <v>100</v>
      </c>
    </row>
    <row r="336" spans="1:15" ht="15" x14ac:dyDescent="0.25">
      <c r="A336" s="514"/>
      <c r="B336" s="12" t="s">
        <v>16</v>
      </c>
      <c r="C336" s="13">
        <v>0.80230000000000001</v>
      </c>
      <c r="D336" s="24">
        <v>0.9</v>
      </c>
      <c r="E336" s="13">
        <f t="shared" si="80"/>
        <v>0.9</v>
      </c>
      <c r="F336" s="13">
        <v>2000</v>
      </c>
      <c r="G336" s="402">
        <f t="shared" si="63"/>
        <v>1800</v>
      </c>
      <c r="H336" s="13">
        <v>297</v>
      </c>
      <c r="I336" s="13">
        <v>350</v>
      </c>
      <c r="J336" s="15">
        <v>3.3</v>
      </c>
      <c r="K336" s="14">
        <f t="shared" si="75"/>
        <v>1155</v>
      </c>
      <c r="L336" s="13">
        <v>4</v>
      </c>
      <c r="M336" s="13">
        <v>5</v>
      </c>
      <c r="N336" s="13">
        <v>25</v>
      </c>
      <c r="O336" s="14">
        <f t="shared" si="69"/>
        <v>125</v>
      </c>
    </row>
    <row r="337" spans="1:15" ht="15" x14ac:dyDescent="0.25">
      <c r="A337" s="514"/>
      <c r="B337" s="12" t="s">
        <v>17</v>
      </c>
      <c r="C337" s="13">
        <v>0</v>
      </c>
      <c r="D337" s="24">
        <v>0</v>
      </c>
      <c r="E337" s="13">
        <f t="shared" si="80"/>
        <v>0</v>
      </c>
      <c r="F337" s="13">
        <v>2000</v>
      </c>
      <c r="G337" s="402">
        <f t="shared" si="63"/>
        <v>0</v>
      </c>
      <c r="H337" s="13">
        <v>337</v>
      </c>
      <c r="I337" s="13">
        <v>350</v>
      </c>
      <c r="J337" s="15">
        <v>3.3</v>
      </c>
      <c r="K337" s="14">
        <f t="shared" si="75"/>
        <v>1155</v>
      </c>
      <c r="L337" s="13">
        <v>4</v>
      </c>
      <c r="M337" s="13">
        <v>4</v>
      </c>
      <c r="N337" s="13">
        <v>25</v>
      </c>
      <c r="O337" s="14">
        <f t="shared" si="69"/>
        <v>100</v>
      </c>
    </row>
    <row r="338" spans="1:15" ht="15" x14ac:dyDescent="0.25">
      <c r="A338" s="514"/>
      <c r="B338" s="12" t="s">
        <v>18</v>
      </c>
      <c r="C338" s="13">
        <v>0</v>
      </c>
      <c r="D338" s="24">
        <v>0</v>
      </c>
      <c r="E338" s="13">
        <f t="shared" si="80"/>
        <v>0</v>
      </c>
      <c r="F338" s="13">
        <v>2000</v>
      </c>
      <c r="G338" s="402">
        <f t="shared" si="63"/>
        <v>0</v>
      </c>
      <c r="H338" s="13">
        <v>319</v>
      </c>
      <c r="I338" s="13">
        <v>320</v>
      </c>
      <c r="J338" s="15">
        <v>3.3</v>
      </c>
      <c r="K338" s="14">
        <f t="shared" si="75"/>
        <v>1056</v>
      </c>
      <c r="L338" s="13">
        <v>4</v>
      </c>
      <c r="M338" s="13">
        <v>4</v>
      </c>
      <c r="N338" s="13">
        <v>25</v>
      </c>
      <c r="O338" s="14">
        <f t="shared" si="69"/>
        <v>100</v>
      </c>
    </row>
    <row r="339" spans="1:15" ht="15" x14ac:dyDescent="0.25">
      <c r="A339" s="514"/>
      <c r="B339" s="12" t="s">
        <v>19</v>
      </c>
      <c r="C339" s="13">
        <v>0</v>
      </c>
      <c r="D339" s="24">
        <v>0</v>
      </c>
      <c r="E339" s="13">
        <f t="shared" si="80"/>
        <v>0</v>
      </c>
      <c r="F339" s="13">
        <v>2000</v>
      </c>
      <c r="G339" s="402">
        <f t="shared" si="63"/>
        <v>0</v>
      </c>
      <c r="H339" s="13">
        <v>269.5</v>
      </c>
      <c r="I339" s="13">
        <v>320</v>
      </c>
      <c r="J339" s="15">
        <v>3.3</v>
      </c>
      <c r="K339" s="14">
        <f t="shared" si="75"/>
        <v>1056</v>
      </c>
      <c r="L339" s="13">
        <v>3</v>
      </c>
      <c r="M339" s="13">
        <v>4</v>
      </c>
      <c r="N339" s="13">
        <v>25</v>
      </c>
      <c r="O339" s="14">
        <f t="shared" si="69"/>
        <v>100</v>
      </c>
    </row>
    <row r="340" spans="1:15" ht="15" x14ac:dyDescent="0.25">
      <c r="A340" s="514"/>
      <c r="B340" s="12" t="s">
        <v>20</v>
      </c>
      <c r="C340" s="13">
        <v>0</v>
      </c>
      <c r="D340" s="24">
        <v>0</v>
      </c>
      <c r="E340" s="13">
        <f t="shared" si="80"/>
        <v>0</v>
      </c>
      <c r="F340" s="13">
        <v>2000</v>
      </c>
      <c r="G340" s="402">
        <f t="shared" si="63"/>
        <v>0</v>
      </c>
      <c r="H340" s="13">
        <v>420</v>
      </c>
      <c r="I340" s="13">
        <v>500</v>
      </c>
      <c r="J340" s="15">
        <v>3.3</v>
      </c>
      <c r="K340" s="14">
        <f t="shared" si="75"/>
        <v>1650</v>
      </c>
      <c r="L340" s="13">
        <v>4</v>
      </c>
      <c r="M340" s="13">
        <v>5</v>
      </c>
      <c r="N340" s="13">
        <v>25</v>
      </c>
      <c r="O340" s="14">
        <f t="shared" si="69"/>
        <v>125</v>
      </c>
    </row>
    <row r="341" spans="1:15" ht="15" x14ac:dyDescent="0.25">
      <c r="A341" s="514"/>
      <c r="B341" s="12" t="s">
        <v>21</v>
      </c>
      <c r="C341" s="13">
        <v>0</v>
      </c>
      <c r="D341" s="24">
        <v>0</v>
      </c>
      <c r="E341" s="13">
        <f t="shared" si="80"/>
        <v>0</v>
      </c>
      <c r="F341" s="13">
        <v>2000</v>
      </c>
      <c r="G341" s="402">
        <f t="shared" si="63"/>
        <v>0</v>
      </c>
      <c r="H341" s="13">
        <v>400</v>
      </c>
      <c r="I341" s="13">
        <v>500</v>
      </c>
      <c r="J341" s="15">
        <v>3.3</v>
      </c>
      <c r="K341" s="14">
        <f t="shared" si="75"/>
        <v>1650</v>
      </c>
      <c r="L341" s="13">
        <v>5</v>
      </c>
      <c r="M341" s="13">
        <v>5</v>
      </c>
      <c r="N341" s="13">
        <v>25</v>
      </c>
      <c r="O341" s="14">
        <f t="shared" si="69"/>
        <v>125</v>
      </c>
    </row>
    <row r="342" spans="1:15" ht="15" x14ac:dyDescent="0.25">
      <c r="A342" s="514"/>
      <c r="B342" s="12" t="s">
        <v>22</v>
      </c>
      <c r="C342" s="13">
        <v>1.6</v>
      </c>
      <c r="D342" s="24">
        <v>1.6</v>
      </c>
      <c r="E342" s="13">
        <f t="shared" si="80"/>
        <v>1.6</v>
      </c>
      <c r="F342" s="13">
        <v>2000</v>
      </c>
      <c r="G342" s="402">
        <f t="shared" si="63"/>
        <v>3200</v>
      </c>
      <c r="H342" s="13">
        <v>400</v>
      </c>
      <c r="I342" s="13">
        <v>550</v>
      </c>
      <c r="J342" s="15">
        <v>3.3</v>
      </c>
      <c r="K342" s="14">
        <f t="shared" si="75"/>
        <v>1815</v>
      </c>
      <c r="L342" s="13">
        <v>6</v>
      </c>
      <c r="M342" s="13">
        <v>5</v>
      </c>
      <c r="N342" s="13">
        <v>25</v>
      </c>
      <c r="O342" s="14">
        <f t="shared" si="69"/>
        <v>125</v>
      </c>
    </row>
    <row r="343" spans="1:15" ht="15" x14ac:dyDescent="0.25">
      <c r="A343" s="514"/>
      <c r="B343" s="18" t="s">
        <v>23</v>
      </c>
      <c r="C343" s="13">
        <v>2.36</v>
      </c>
      <c r="D343" s="24">
        <v>2.36</v>
      </c>
      <c r="E343" s="13">
        <f t="shared" si="80"/>
        <v>2.36</v>
      </c>
      <c r="F343" s="13">
        <v>2000</v>
      </c>
      <c r="G343" s="402">
        <f t="shared" ref="G343:G358" si="81">E343*F343</f>
        <v>4720</v>
      </c>
      <c r="H343" s="13">
        <v>505</v>
      </c>
      <c r="I343" s="13">
        <v>650</v>
      </c>
      <c r="J343" s="15">
        <v>3.3</v>
      </c>
      <c r="K343" s="28">
        <f t="shared" si="75"/>
        <v>2145</v>
      </c>
      <c r="L343" s="13">
        <v>6</v>
      </c>
      <c r="M343" s="13">
        <v>6</v>
      </c>
      <c r="N343" s="13">
        <v>25</v>
      </c>
      <c r="O343" s="14">
        <f t="shared" si="69"/>
        <v>150</v>
      </c>
    </row>
    <row r="344" spans="1:15" ht="15" x14ac:dyDescent="0.25">
      <c r="A344" s="514"/>
      <c r="B344" s="18" t="s">
        <v>24</v>
      </c>
      <c r="C344" s="13">
        <v>2.35</v>
      </c>
      <c r="D344" s="24">
        <v>2.35</v>
      </c>
      <c r="E344" s="13">
        <f t="shared" si="80"/>
        <v>2.35</v>
      </c>
      <c r="F344" s="13">
        <v>2000</v>
      </c>
      <c r="G344" s="402">
        <f t="shared" si="81"/>
        <v>4700</v>
      </c>
      <c r="H344" s="13">
        <v>505</v>
      </c>
      <c r="I344" s="13">
        <v>639</v>
      </c>
      <c r="J344" s="15">
        <v>3.3</v>
      </c>
      <c r="K344" s="28">
        <f t="shared" si="75"/>
        <v>2108.6999999999998</v>
      </c>
      <c r="L344" s="13">
        <v>6</v>
      </c>
      <c r="M344" s="13">
        <v>6</v>
      </c>
      <c r="N344" s="13">
        <v>25</v>
      </c>
      <c r="O344" s="14">
        <f t="shared" si="69"/>
        <v>150</v>
      </c>
    </row>
    <row r="345" spans="1:15" ht="15.75" thickBot="1" x14ac:dyDescent="0.3">
      <c r="A345" s="514"/>
      <c r="B345" s="20" t="s">
        <v>25</v>
      </c>
      <c r="C345" s="20">
        <f>SUM(C333:C344)</f>
        <v>11.821738499999999</v>
      </c>
      <c r="D345" s="20">
        <f t="shared" ref="D345:E345" si="82">SUM(D333:D344)</f>
        <v>13.299999999999999</v>
      </c>
      <c r="E345" s="20">
        <f t="shared" si="82"/>
        <v>13.299999999999999</v>
      </c>
      <c r="F345" s="13">
        <v>2000</v>
      </c>
      <c r="G345" s="403">
        <f t="shared" si="81"/>
        <v>26599.999999999996</v>
      </c>
      <c r="H345" s="20">
        <f>SUM(H333:H344)</f>
        <v>4851</v>
      </c>
      <c r="I345" s="20">
        <f>SUM(I333:I344)</f>
        <v>5879</v>
      </c>
      <c r="J345" s="15">
        <v>3.3</v>
      </c>
      <c r="K345" s="21">
        <f t="shared" si="75"/>
        <v>19400.7</v>
      </c>
      <c r="L345" s="20">
        <f>SUM(L333:L344)</f>
        <v>49</v>
      </c>
      <c r="M345" s="20">
        <f>SUM(M333:M344)</f>
        <v>56</v>
      </c>
      <c r="N345" s="13">
        <v>25</v>
      </c>
      <c r="O345" s="21">
        <f t="shared" si="69"/>
        <v>1400</v>
      </c>
    </row>
    <row r="346" spans="1:15" ht="15" x14ac:dyDescent="0.25">
      <c r="A346" s="514" t="s">
        <v>49</v>
      </c>
      <c r="B346" s="23" t="s">
        <v>12</v>
      </c>
      <c r="C346" s="24">
        <v>1.8798495</v>
      </c>
      <c r="D346" s="24">
        <v>2.2000000000000002</v>
      </c>
      <c r="E346" s="13">
        <v>2.8090000000000002</v>
      </c>
      <c r="F346" s="13">
        <v>2000</v>
      </c>
      <c r="G346" s="402">
        <f t="shared" si="81"/>
        <v>5618</v>
      </c>
      <c r="H346" s="24">
        <v>755</v>
      </c>
      <c r="I346" s="37">
        <v>754</v>
      </c>
      <c r="J346" s="15">
        <v>3.3</v>
      </c>
      <c r="K346" s="38">
        <f t="shared" si="75"/>
        <v>2488.1999999999998</v>
      </c>
      <c r="L346" s="24">
        <v>0</v>
      </c>
      <c r="M346" s="24">
        <v>5</v>
      </c>
      <c r="N346" s="13">
        <v>25</v>
      </c>
      <c r="O346" s="25">
        <f t="shared" si="69"/>
        <v>125</v>
      </c>
    </row>
    <row r="347" spans="1:15" ht="15" x14ac:dyDescent="0.25">
      <c r="A347" s="514"/>
      <c r="B347" s="12" t="s">
        <v>14</v>
      </c>
      <c r="C347" s="13">
        <v>1.4764090000000001</v>
      </c>
      <c r="D347" s="24">
        <v>2</v>
      </c>
      <c r="E347" s="13">
        <v>3</v>
      </c>
      <c r="F347" s="13">
        <v>2000</v>
      </c>
      <c r="G347" s="402">
        <f t="shared" si="81"/>
        <v>6000</v>
      </c>
      <c r="H347" s="13">
        <v>345.5</v>
      </c>
      <c r="I347" s="39">
        <v>400</v>
      </c>
      <c r="J347" s="15">
        <v>3.3</v>
      </c>
      <c r="K347" s="40">
        <f t="shared" si="75"/>
        <v>1320</v>
      </c>
      <c r="L347" s="13">
        <v>2</v>
      </c>
      <c r="M347" s="13">
        <v>5</v>
      </c>
      <c r="N347" s="13">
        <v>25</v>
      </c>
      <c r="O347" s="14">
        <f t="shared" si="69"/>
        <v>125</v>
      </c>
    </row>
    <row r="348" spans="1:15" ht="15" x14ac:dyDescent="0.25">
      <c r="A348" s="514"/>
      <c r="B348" s="12" t="s">
        <v>15</v>
      </c>
      <c r="C348" s="13">
        <v>1.35318</v>
      </c>
      <c r="D348" s="24">
        <v>2</v>
      </c>
      <c r="E348" s="13">
        <v>3</v>
      </c>
      <c r="F348" s="13">
        <v>2000</v>
      </c>
      <c r="G348" s="402">
        <f t="shared" si="81"/>
        <v>6000</v>
      </c>
      <c r="H348" s="13">
        <v>298</v>
      </c>
      <c r="I348" s="41">
        <v>300</v>
      </c>
      <c r="J348" s="15">
        <v>3.3</v>
      </c>
      <c r="K348" s="42">
        <f t="shared" si="75"/>
        <v>990</v>
      </c>
      <c r="L348" s="13">
        <v>3</v>
      </c>
      <c r="M348" s="13">
        <v>5</v>
      </c>
      <c r="N348" s="13">
        <v>25</v>
      </c>
      <c r="O348" s="14">
        <f t="shared" si="69"/>
        <v>125</v>
      </c>
    </row>
    <row r="349" spans="1:15" ht="15" x14ac:dyDescent="0.25">
      <c r="A349" s="514"/>
      <c r="B349" s="12" t="s">
        <v>16</v>
      </c>
      <c r="C349" s="13">
        <v>0.8024</v>
      </c>
      <c r="D349" s="24">
        <v>0.9</v>
      </c>
      <c r="E349" s="13">
        <v>1.179</v>
      </c>
      <c r="F349" s="13">
        <v>2000</v>
      </c>
      <c r="G349" s="402">
        <f t="shared" si="81"/>
        <v>2358</v>
      </c>
      <c r="H349" s="13">
        <v>297</v>
      </c>
      <c r="I349" s="41">
        <v>300</v>
      </c>
      <c r="J349" s="15">
        <v>3.3</v>
      </c>
      <c r="K349" s="42">
        <f t="shared" si="75"/>
        <v>990</v>
      </c>
      <c r="L349" s="13">
        <v>5</v>
      </c>
      <c r="M349" s="13">
        <v>5</v>
      </c>
      <c r="N349" s="13">
        <v>25</v>
      </c>
      <c r="O349" s="14">
        <f t="shared" si="69"/>
        <v>125</v>
      </c>
    </row>
    <row r="350" spans="1:15" ht="15" x14ac:dyDescent="0.25">
      <c r="A350" s="514"/>
      <c r="B350" s="12" t="s">
        <v>17</v>
      </c>
      <c r="C350" s="13">
        <v>0</v>
      </c>
      <c r="D350" s="24">
        <v>0</v>
      </c>
      <c r="E350" s="13">
        <v>0</v>
      </c>
      <c r="F350" s="13">
        <v>2000</v>
      </c>
      <c r="G350" s="402">
        <f t="shared" si="81"/>
        <v>0</v>
      </c>
      <c r="H350" s="13">
        <v>337</v>
      </c>
      <c r="I350" s="41">
        <v>350</v>
      </c>
      <c r="J350" s="15">
        <v>3.3</v>
      </c>
      <c r="K350" s="42">
        <f t="shared" si="75"/>
        <v>1155</v>
      </c>
      <c r="L350" s="13">
        <v>5</v>
      </c>
      <c r="M350" s="13">
        <v>4</v>
      </c>
      <c r="N350" s="13">
        <v>25</v>
      </c>
      <c r="O350" s="14">
        <f t="shared" si="69"/>
        <v>100</v>
      </c>
    </row>
    <row r="351" spans="1:15" ht="15" x14ac:dyDescent="0.25">
      <c r="A351" s="514"/>
      <c r="B351" s="12" t="s">
        <v>18</v>
      </c>
      <c r="C351" s="13">
        <v>0</v>
      </c>
      <c r="D351" s="24">
        <v>0</v>
      </c>
      <c r="E351" s="13">
        <v>0</v>
      </c>
      <c r="F351" s="13">
        <v>2000</v>
      </c>
      <c r="G351" s="402">
        <f t="shared" si="81"/>
        <v>0</v>
      </c>
      <c r="H351" s="13">
        <v>319</v>
      </c>
      <c r="I351" s="41">
        <v>320</v>
      </c>
      <c r="J351" s="15">
        <v>3.3</v>
      </c>
      <c r="K351" s="42">
        <f t="shared" si="75"/>
        <v>1056</v>
      </c>
      <c r="L351" s="13">
        <v>4</v>
      </c>
      <c r="M351" s="13">
        <v>4</v>
      </c>
      <c r="N351" s="13">
        <v>25</v>
      </c>
      <c r="O351" s="14">
        <f t="shared" si="69"/>
        <v>100</v>
      </c>
    </row>
    <row r="352" spans="1:15" ht="15" x14ac:dyDescent="0.25">
      <c r="A352" s="514"/>
      <c r="B352" s="12" t="s">
        <v>19</v>
      </c>
      <c r="C352" s="13">
        <v>0</v>
      </c>
      <c r="D352" s="24">
        <v>0</v>
      </c>
      <c r="E352" s="13">
        <v>0</v>
      </c>
      <c r="F352" s="13">
        <v>2000</v>
      </c>
      <c r="G352" s="402">
        <f t="shared" si="81"/>
        <v>0</v>
      </c>
      <c r="H352" s="13">
        <v>269.5</v>
      </c>
      <c r="I352" s="41">
        <v>320</v>
      </c>
      <c r="J352" s="15">
        <v>3.3</v>
      </c>
      <c r="K352" s="42">
        <f t="shared" si="75"/>
        <v>1056</v>
      </c>
      <c r="L352" s="13">
        <v>4</v>
      </c>
      <c r="M352" s="13">
        <v>4</v>
      </c>
      <c r="N352" s="13">
        <v>25</v>
      </c>
      <c r="O352" s="14">
        <f t="shared" si="69"/>
        <v>100</v>
      </c>
    </row>
    <row r="353" spans="1:18" ht="15" x14ac:dyDescent="0.25">
      <c r="A353" s="514"/>
      <c r="B353" s="12" t="s">
        <v>20</v>
      </c>
      <c r="C353" s="13">
        <v>0</v>
      </c>
      <c r="D353" s="24">
        <v>0</v>
      </c>
      <c r="E353" s="13">
        <v>0</v>
      </c>
      <c r="F353" s="13">
        <v>2000</v>
      </c>
      <c r="G353" s="402">
        <f t="shared" si="81"/>
        <v>0</v>
      </c>
      <c r="H353" s="13">
        <v>601</v>
      </c>
      <c r="I353" s="41">
        <v>601</v>
      </c>
      <c r="J353" s="15">
        <v>3.3</v>
      </c>
      <c r="K353" s="42">
        <f>I353*J354</f>
        <v>1983.3</v>
      </c>
      <c r="L353" s="13">
        <v>5</v>
      </c>
      <c r="M353" s="13">
        <v>5</v>
      </c>
      <c r="N353" s="13">
        <v>25</v>
      </c>
      <c r="O353" s="14">
        <f t="shared" si="69"/>
        <v>125</v>
      </c>
    </row>
    <row r="354" spans="1:18" ht="15" x14ac:dyDescent="0.25">
      <c r="A354" s="514"/>
      <c r="B354" s="12" t="s">
        <v>21</v>
      </c>
      <c r="C354" s="13">
        <v>0</v>
      </c>
      <c r="D354" s="24">
        <v>0</v>
      </c>
      <c r="E354" s="13">
        <v>0</v>
      </c>
      <c r="F354" s="13">
        <v>2000</v>
      </c>
      <c r="G354" s="402">
        <f t="shared" si="81"/>
        <v>0</v>
      </c>
      <c r="H354" s="13">
        <v>700</v>
      </c>
      <c r="I354" s="41">
        <v>355</v>
      </c>
      <c r="J354" s="15">
        <v>3.3</v>
      </c>
      <c r="K354" s="42">
        <f>I354*J354</f>
        <v>1171.5</v>
      </c>
      <c r="L354" s="13">
        <v>5</v>
      </c>
      <c r="M354" s="13">
        <v>5</v>
      </c>
      <c r="N354" s="13">
        <v>25</v>
      </c>
      <c r="O354" s="14">
        <f t="shared" si="69"/>
        <v>125</v>
      </c>
    </row>
    <row r="355" spans="1:18" ht="15" x14ac:dyDescent="0.25">
      <c r="A355" s="514"/>
      <c r="B355" s="12" t="s">
        <v>22</v>
      </c>
      <c r="C355" s="13">
        <v>2</v>
      </c>
      <c r="D355" s="24">
        <v>1.6</v>
      </c>
      <c r="E355" s="13">
        <v>2</v>
      </c>
      <c r="F355" s="13">
        <v>2000</v>
      </c>
      <c r="G355" s="402">
        <f t="shared" si="81"/>
        <v>4000</v>
      </c>
      <c r="H355" s="13">
        <v>350</v>
      </c>
      <c r="I355" s="41">
        <v>420</v>
      </c>
      <c r="J355" s="15">
        <v>3.3</v>
      </c>
      <c r="K355" s="42">
        <f>I355*J355</f>
        <v>1386</v>
      </c>
      <c r="L355" s="13">
        <v>6</v>
      </c>
      <c r="M355" s="13">
        <v>6</v>
      </c>
      <c r="N355" s="13">
        <v>25</v>
      </c>
      <c r="O355" s="14">
        <f t="shared" si="69"/>
        <v>150</v>
      </c>
    </row>
    <row r="356" spans="1:18" ht="15" x14ac:dyDescent="0.25">
      <c r="A356" s="514"/>
      <c r="B356" s="18" t="s">
        <v>23</v>
      </c>
      <c r="C356" s="13">
        <v>2.36</v>
      </c>
      <c r="D356" s="24">
        <v>2.36</v>
      </c>
      <c r="E356" s="13">
        <v>3</v>
      </c>
      <c r="F356" s="13">
        <v>2000</v>
      </c>
      <c r="G356" s="402">
        <f t="shared" si="81"/>
        <v>6000</v>
      </c>
      <c r="H356" s="13">
        <v>550</v>
      </c>
      <c r="I356" s="41">
        <v>550</v>
      </c>
      <c r="J356" s="15">
        <v>3.3</v>
      </c>
      <c r="K356" s="43">
        <f>I356*J356</f>
        <v>1815</v>
      </c>
      <c r="L356" s="13">
        <v>6</v>
      </c>
      <c r="M356" s="13">
        <v>6</v>
      </c>
      <c r="N356" s="13">
        <v>25</v>
      </c>
      <c r="O356" s="14">
        <f t="shared" si="69"/>
        <v>150</v>
      </c>
    </row>
    <row r="357" spans="1:18" ht="15" x14ac:dyDescent="0.25">
      <c r="A357" s="514"/>
      <c r="B357" s="18" t="s">
        <v>24</v>
      </c>
      <c r="C357" s="13">
        <v>3.17</v>
      </c>
      <c r="D357" s="24">
        <v>2.35</v>
      </c>
      <c r="E357" s="13">
        <v>3</v>
      </c>
      <c r="F357" s="13">
        <v>2000</v>
      </c>
      <c r="G357" s="406">
        <f t="shared" si="81"/>
        <v>6000</v>
      </c>
      <c r="H357" s="13">
        <v>550</v>
      </c>
      <c r="I357" s="41">
        <v>550</v>
      </c>
      <c r="J357" s="15">
        <v>3.3</v>
      </c>
      <c r="K357" s="43">
        <f>I357*J357</f>
        <v>1815</v>
      </c>
      <c r="L357" s="13">
        <v>6</v>
      </c>
      <c r="M357" s="13">
        <v>6</v>
      </c>
      <c r="N357" s="13">
        <v>25</v>
      </c>
      <c r="O357" s="14">
        <f t="shared" si="69"/>
        <v>150</v>
      </c>
    </row>
    <row r="358" spans="1:18" ht="15.75" thickBot="1" x14ac:dyDescent="0.3">
      <c r="A358" s="514"/>
      <c r="B358" s="20" t="s">
        <v>25</v>
      </c>
      <c r="C358" s="20">
        <f>SUM(C346:C357)</f>
        <v>13.041838499999999</v>
      </c>
      <c r="D358" s="20">
        <f t="shared" ref="D358:E358" si="83">SUM(D346:D357)</f>
        <v>13.41</v>
      </c>
      <c r="E358" s="20">
        <f t="shared" si="83"/>
        <v>17.988</v>
      </c>
      <c r="F358" s="13">
        <v>2000</v>
      </c>
      <c r="G358" s="407">
        <f t="shared" si="81"/>
        <v>35976</v>
      </c>
      <c r="H358" s="387">
        <f>SUM(H346:H357)</f>
        <v>5372</v>
      </c>
      <c r="I358" s="387">
        <f>SUM(I346:I357)</f>
        <v>5220</v>
      </c>
      <c r="J358" s="15">
        <v>3.3</v>
      </c>
      <c r="K358" s="21">
        <f>I358*J358</f>
        <v>17226</v>
      </c>
      <c r="L358" s="20">
        <f>SUM(L346:L357)</f>
        <v>51</v>
      </c>
      <c r="M358" s="20">
        <f>SUM(M346:M357)</f>
        <v>60</v>
      </c>
      <c r="N358" s="13">
        <v>25</v>
      </c>
      <c r="O358" s="21">
        <f>SUM(O346:O357)</f>
        <v>1500</v>
      </c>
    </row>
    <row r="359" spans="1:18" ht="18.75" customHeight="1" x14ac:dyDescent="0.2">
      <c r="A359" s="508" t="s">
        <v>50</v>
      </c>
      <c r="B359" s="44" t="s">
        <v>12</v>
      </c>
      <c r="C359" s="45">
        <f t="shared" ref="C359:E370" si="84">C99+C112+C125+C138+C151+C164+C177+C190+C203+C216+C229+C242+C255+C268+C281+C294+C307+C320+C333</f>
        <v>182.83615649999999</v>
      </c>
      <c r="D359" s="24">
        <f t="shared" ref="D359:D396" si="85">C359</f>
        <v>182.83615649999999</v>
      </c>
      <c r="E359" s="13">
        <f t="shared" ref="E359:E392" si="86">C359</f>
        <v>182.83615649999999</v>
      </c>
      <c r="F359" s="13">
        <v>2000</v>
      </c>
      <c r="G359" s="408">
        <f>SUM(M99+M112+M125+M138+M151+M164+M177+M190+M203+M216+M229+M242+M255+M268+M281+M294+M307+M320+M333+M86)</f>
        <v>199</v>
      </c>
      <c r="H359" s="45">
        <f>SUM(H99+H112+H125+H138+H151+H164+H177+H190+H203+H216+H229+H242+H255+H268+H281+H294+H307+H320+H333)</f>
        <v>13062.949999999999</v>
      </c>
      <c r="I359" s="45">
        <f>SUM(I99+I112+I125+I138+I151+I164+I177+I190+I203+I216+I229+I242+I255+I268+I281+I294+I307+I320+I333+I86)</f>
        <v>15388.49</v>
      </c>
      <c r="J359" s="46"/>
      <c r="K359" s="46"/>
      <c r="L359" s="46"/>
      <c r="M359" s="46"/>
      <c r="N359" s="46"/>
      <c r="O359" s="46"/>
      <c r="P359" s="46"/>
      <c r="Q359" s="46"/>
      <c r="R359" s="46"/>
    </row>
    <row r="360" spans="1:18" ht="15" x14ac:dyDescent="0.2">
      <c r="A360" s="508"/>
      <c r="B360" s="47" t="s">
        <v>14</v>
      </c>
      <c r="C360" s="45">
        <f t="shared" si="84"/>
        <v>152.72814099999999</v>
      </c>
      <c r="D360" s="24">
        <f t="shared" si="85"/>
        <v>152.72814099999999</v>
      </c>
      <c r="E360" s="13">
        <f t="shared" si="86"/>
        <v>152.72814099999999</v>
      </c>
      <c r="F360" s="13">
        <v>2000</v>
      </c>
      <c r="G360" s="408">
        <f t="shared" ref="G360:G371" si="87">SUM(M100+M113+M126+M139+M152+M165+M178+M191+M204+M217+M230+M243+M256+M269+M282+M295+M308+M321+M334+M87)</f>
        <v>168</v>
      </c>
      <c r="H360" s="45">
        <f t="shared" ref="H360:H370" si="88">SUM(H100+H113+H126+H139+H152+H165+H178+H191+H204+H217+H230+H243+H256+H269+H282+H295+H308+H321+H334)</f>
        <v>11731.8</v>
      </c>
      <c r="I360" s="45">
        <f t="shared" ref="I360:I371" si="89">SUM(I100+I113+I126+I139+I152+I165+I178+I191+I204+I217+I230+I243+I256+I269+I282+I295+I308+I321+I334+I87)</f>
        <v>14567.4</v>
      </c>
      <c r="J360" s="46"/>
      <c r="K360" s="46"/>
      <c r="L360" s="46"/>
      <c r="M360" s="46"/>
      <c r="N360" s="46"/>
      <c r="O360" s="46"/>
      <c r="P360" s="46"/>
      <c r="Q360" s="46"/>
      <c r="R360" s="46"/>
    </row>
    <row r="361" spans="1:18" ht="15" x14ac:dyDescent="0.2">
      <c r="A361" s="508"/>
      <c r="B361" s="47" t="s">
        <v>15</v>
      </c>
      <c r="C361" s="45">
        <f t="shared" si="84"/>
        <v>150.17579999999998</v>
      </c>
      <c r="D361" s="24">
        <f t="shared" si="85"/>
        <v>150.17579999999998</v>
      </c>
      <c r="E361" s="13">
        <f t="shared" si="86"/>
        <v>150.17579999999998</v>
      </c>
      <c r="F361" s="13">
        <v>2000</v>
      </c>
      <c r="G361" s="408">
        <f t="shared" si="87"/>
        <v>226</v>
      </c>
      <c r="H361" s="45">
        <f t="shared" si="88"/>
        <v>10399</v>
      </c>
      <c r="I361" s="45">
        <f t="shared" si="89"/>
        <v>12888</v>
      </c>
      <c r="J361" s="46"/>
      <c r="K361" s="46"/>
      <c r="L361" s="46"/>
      <c r="M361" s="46"/>
      <c r="N361" s="46"/>
      <c r="O361" s="46"/>
      <c r="P361" s="46"/>
      <c r="Q361" s="46"/>
      <c r="R361" s="46"/>
    </row>
    <row r="362" spans="1:18" ht="15" x14ac:dyDescent="0.2">
      <c r="A362" s="508"/>
      <c r="B362" s="47" t="s">
        <v>16</v>
      </c>
      <c r="C362" s="45">
        <f t="shared" si="84"/>
        <v>50.56747</v>
      </c>
      <c r="D362" s="24">
        <f t="shared" si="85"/>
        <v>50.56747</v>
      </c>
      <c r="E362" s="13">
        <f t="shared" si="86"/>
        <v>50.56747</v>
      </c>
      <c r="F362" s="13">
        <v>2000</v>
      </c>
      <c r="G362" s="408">
        <f t="shared" si="87"/>
        <v>209</v>
      </c>
      <c r="H362" s="45">
        <f t="shared" si="88"/>
        <v>7752</v>
      </c>
      <c r="I362" s="45">
        <f t="shared" si="89"/>
        <v>10134</v>
      </c>
      <c r="J362" s="46"/>
      <c r="K362" s="46"/>
      <c r="L362" s="46"/>
      <c r="M362" s="46"/>
      <c r="N362" s="46"/>
      <c r="O362" s="46"/>
      <c r="P362" s="46"/>
      <c r="Q362" s="46"/>
      <c r="R362" s="46"/>
    </row>
    <row r="363" spans="1:18" ht="15" x14ac:dyDescent="0.2">
      <c r="A363" s="508"/>
      <c r="B363" s="47" t="s">
        <v>17</v>
      </c>
      <c r="C363" s="45">
        <f t="shared" si="84"/>
        <v>0</v>
      </c>
      <c r="D363" s="24">
        <f t="shared" si="85"/>
        <v>0</v>
      </c>
      <c r="E363" s="13">
        <f t="shared" si="86"/>
        <v>0</v>
      </c>
      <c r="F363" s="13">
        <v>2000</v>
      </c>
      <c r="G363" s="408">
        <f t="shared" si="87"/>
        <v>196</v>
      </c>
      <c r="H363" s="45">
        <f t="shared" si="88"/>
        <v>6700</v>
      </c>
      <c r="I363" s="45">
        <f t="shared" si="89"/>
        <v>7906</v>
      </c>
      <c r="J363" s="46"/>
      <c r="K363" s="46"/>
      <c r="L363" s="46"/>
      <c r="M363" s="46"/>
      <c r="N363" s="46"/>
      <c r="O363" s="46"/>
      <c r="P363" s="46"/>
      <c r="Q363" s="46"/>
      <c r="R363" s="46"/>
    </row>
    <row r="364" spans="1:18" ht="15" x14ac:dyDescent="0.2">
      <c r="A364" s="508"/>
      <c r="B364" s="47" t="s">
        <v>18</v>
      </c>
      <c r="C364" s="45">
        <f t="shared" si="84"/>
        <v>0</v>
      </c>
      <c r="D364" s="24">
        <f t="shared" si="85"/>
        <v>0</v>
      </c>
      <c r="E364" s="13">
        <f t="shared" si="86"/>
        <v>0</v>
      </c>
      <c r="F364" s="13">
        <v>2000</v>
      </c>
      <c r="G364" s="408">
        <f t="shared" si="87"/>
        <v>218</v>
      </c>
      <c r="H364" s="45">
        <f t="shared" si="88"/>
        <v>6618</v>
      </c>
      <c r="I364" s="45">
        <f t="shared" si="89"/>
        <v>7305</v>
      </c>
      <c r="J364" s="46"/>
      <c r="K364" s="46"/>
      <c r="L364" s="46"/>
      <c r="M364" s="46"/>
      <c r="N364" s="46"/>
      <c r="O364" s="46"/>
      <c r="P364" s="46"/>
      <c r="Q364" s="46"/>
      <c r="R364" s="46"/>
    </row>
    <row r="365" spans="1:18" ht="15" x14ac:dyDescent="0.2">
      <c r="A365" s="508"/>
      <c r="B365" s="47" t="s">
        <v>19</v>
      </c>
      <c r="C365" s="45">
        <f t="shared" si="84"/>
        <v>0</v>
      </c>
      <c r="D365" s="24">
        <f t="shared" si="85"/>
        <v>0</v>
      </c>
      <c r="E365" s="13">
        <f t="shared" si="86"/>
        <v>0</v>
      </c>
      <c r="F365" s="13">
        <v>2000</v>
      </c>
      <c r="G365" s="408">
        <f t="shared" si="87"/>
        <v>144</v>
      </c>
      <c r="H365" s="45">
        <f t="shared" si="88"/>
        <v>6070.5</v>
      </c>
      <c r="I365" s="45">
        <f t="shared" si="89"/>
        <v>6753</v>
      </c>
      <c r="J365" s="46"/>
      <c r="K365" s="46"/>
      <c r="L365" s="46"/>
      <c r="M365" s="46"/>
      <c r="N365" s="46"/>
      <c r="O365" s="46"/>
      <c r="P365" s="46"/>
      <c r="Q365" s="46"/>
      <c r="R365" s="46"/>
    </row>
    <row r="366" spans="1:18" ht="15" x14ac:dyDescent="0.2">
      <c r="A366" s="508"/>
      <c r="B366" s="47" t="s">
        <v>20</v>
      </c>
      <c r="C366" s="45">
        <f t="shared" si="84"/>
        <v>0.47720000000000001</v>
      </c>
      <c r="D366" s="24">
        <f t="shared" si="85"/>
        <v>0.47720000000000001</v>
      </c>
      <c r="E366" s="13">
        <f t="shared" si="86"/>
        <v>0.47720000000000001</v>
      </c>
      <c r="F366" s="13">
        <v>2000</v>
      </c>
      <c r="G366" s="408">
        <f t="shared" si="87"/>
        <v>140</v>
      </c>
      <c r="H366" s="45">
        <f t="shared" si="88"/>
        <v>5083</v>
      </c>
      <c r="I366" s="45">
        <f t="shared" si="89"/>
        <v>5713</v>
      </c>
      <c r="J366" s="46"/>
      <c r="K366" s="46"/>
      <c r="L366" s="46"/>
      <c r="M366" s="46"/>
      <c r="N366" s="46"/>
      <c r="O366" s="46"/>
      <c r="P366" s="46"/>
      <c r="Q366" s="46"/>
      <c r="R366" s="46"/>
    </row>
    <row r="367" spans="1:18" ht="15" x14ac:dyDescent="0.2">
      <c r="A367" s="508"/>
      <c r="B367" s="47" t="s">
        <v>21</v>
      </c>
      <c r="C367" s="45">
        <f t="shared" si="84"/>
        <v>0</v>
      </c>
      <c r="D367" s="24">
        <f t="shared" si="85"/>
        <v>0</v>
      </c>
      <c r="E367" s="13">
        <f t="shared" si="86"/>
        <v>0</v>
      </c>
      <c r="F367" s="13">
        <v>2000</v>
      </c>
      <c r="G367" s="408">
        <f t="shared" si="87"/>
        <v>146</v>
      </c>
      <c r="H367" s="45">
        <f t="shared" si="88"/>
        <v>5527</v>
      </c>
      <c r="I367" s="45">
        <f t="shared" si="89"/>
        <v>6148</v>
      </c>
      <c r="J367" s="46"/>
      <c r="K367" s="46"/>
      <c r="L367" s="46"/>
      <c r="M367" s="46"/>
      <c r="N367" s="46"/>
      <c r="O367" s="46"/>
      <c r="P367" s="46"/>
      <c r="Q367" s="46"/>
      <c r="R367" s="46"/>
    </row>
    <row r="368" spans="1:18" ht="15" x14ac:dyDescent="0.2">
      <c r="A368" s="508"/>
      <c r="B368" s="47" t="s">
        <v>22</v>
      </c>
      <c r="C368" s="45">
        <f t="shared" si="84"/>
        <v>113.18626734181998</v>
      </c>
      <c r="D368" s="24">
        <f t="shared" si="85"/>
        <v>113.18626734181998</v>
      </c>
      <c r="E368" s="13">
        <f t="shared" si="86"/>
        <v>113.18626734181998</v>
      </c>
      <c r="F368" s="13">
        <v>2000</v>
      </c>
      <c r="G368" s="408">
        <f t="shared" si="87"/>
        <v>198</v>
      </c>
      <c r="H368" s="45">
        <f t="shared" si="88"/>
        <v>9442</v>
      </c>
      <c r="I368" s="45">
        <f t="shared" si="89"/>
        <v>11092</v>
      </c>
      <c r="J368" s="46"/>
      <c r="K368" s="46"/>
      <c r="L368" s="46"/>
      <c r="M368" s="46"/>
      <c r="N368" s="46"/>
      <c r="O368" s="46"/>
      <c r="P368" s="46"/>
      <c r="Q368" s="46"/>
      <c r="R368" s="46"/>
    </row>
    <row r="369" spans="1:18" ht="15" x14ac:dyDescent="0.2">
      <c r="A369" s="508"/>
      <c r="B369" s="48" t="s">
        <v>23</v>
      </c>
      <c r="C369" s="45">
        <f t="shared" si="84"/>
        <v>206.61209014728001</v>
      </c>
      <c r="D369" s="24">
        <f t="shared" si="85"/>
        <v>206.61209014728001</v>
      </c>
      <c r="E369" s="13">
        <f t="shared" si="86"/>
        <v>206.61209014728001</v>
      </c>
      <c r="F369" s="13">
        <v>2000</v>
      </c>
      <c r="G369" s="408">
        <f t="shared" si="87"/>
        <v>208</v>
      </c>
      <c r="H369" s="45">
        <f t="shared" si="88"/>
        <v>11258</v>
      </c>
      <c r="I369" s="45">
        <f t="shared" si="89"/>
        <v>14003</v>
      </c>
      <c r="J369" s="46"/>
      <c r="K369" s="46"/>
      <c r="L369" s="46"/>
      <c r="M369" s="46"/>
      <c r="N369" s="46"/>
      <c r="O369" s="46"/>
      <c r="P369" s="46"/>
      <c r="Q369" s="46"/>
      <c r="R369" s="46"/>
    </row>
    <row r="370" spans="1:18" ht="15.75" thickBot="1" x14ac:dyDescent="0.25">
      <c r="A370" s="508"/>
      <c r="B370" s="48" t="s">
        <v>24</v>
      </c>
      <c r="C370" s="52">
        <f t="shared" si="84"/>
        <v>246.71763202704497</v>
      </c>
      <c r="D370" s="52">
        <f t="shared" si="84"/>
        <v>246.71763202704497</v>
      </c>
      <c r="E370" s="52">
        <f t="shared" si="84"/>
        <v>245.75973202704498</v>
      </c>
      <c r="F370" s="13">
        <v>2000</v>
      </c>
      <c r="G370" s="409">
        <f t="shared" si="87"/>
        <v>218</v>
      </c>
      <c r="H370" s="52">
        <f t="shared" si="88"/>
        <v>15207</v>
      </c>
      <c r="I370" s="52">
        <f t="shared" si="89"/>
        <v>17011</v>
      </c>
      <c r="J370" s="46"/>
      <c r="K370" s="46"/>
      <c r="L370" s="46"/>
      <c r="M370" s="46"/>
      <c r="N370" s="46"/>
      <c r="O370" s="46"/>
      <c r="P370" s="46"/>
      <c r="Q370" s="46"/>
      <c r="R370" s="46"/>
    </row>
    <row r="371" spans="1:18" ht="15.75" thickBot="1" x14ac:dyDescent="0.25">
      <c r="A371" s="509"/>
      <c r="B371" s="389"/>
      <c r="C371" s="391">
        <f>C359+C360+C361+C362+C363+C366+C368+C369+C370</f>
        <v>1103.3007570161449</v>
      </c>
      <c r="D371" s="24">
        <f t="shared" si="85"/>
        <v>1103.3007570161449</v>
      </c>
      <c r="E371" s="13">
        <f t="shared" si="86"/>
        <v>1103.3007570161449</v>
      </c>
      <c r="F371" s="13">
        <v>2000</v>
      </c>
      <c r="G371" s="410">
        <f t="shared" si="87"/>
        <v>2270</v>
      </c>
      <c r="H371" s="390">
        <f>H359+H360+H361+H362+H363+H364+H365+H366+H367+H368+H369+H370</f>
        <v>108851.25</v>
      </c>
      <c r="I371" s="395">
        <f t="shared" si="89"/>
        <v>128908.89</v>
      </c>
      <c r="J371" s="46"/>
      <c r="K371" s="46"/>
      <c r="L371" s="46"/>
      <c r="M371" s="46"/>
      <c r="N371" s="46"/>
      <c r="O371" s="46"/>
      <c r="P371" s="46"/>
      <c r="Q371" s="46"/>
      <c r="R371" s="46"/>
    </row>
    <row r="372" spans="1:18" ht="18.75" customHeight="1" x14ac:dyDescent="0.2">
      <c r="A372" s="508" t="s">
        <v>51</v>
      </c>
      <c r="B372" s="44" t="s">
        <v>12</v>
      </c>
      <c r="C372" s="45">
        <f t="shared" ref="C372:C383" si="90">C112+C125+C138+C151+C164+C177+C190+C216+C229+C242+C255+C268+C281+C294+C307+C320</f>
        <v>124.250947</v>
      </c>
      <c r="D372" s="24">
        <f t="shared" si="85"/>
        <v>124.250947</v>
      </c>
      <c r="E372" s="13">
        <f t="shared" si="86"/>
        <v>124.250947</v>
      </c>
      <c r="F372" s="13">
        <v>2000</v>
      </c>
      <c r="G372" s="408">
        <f>M112+M125+M138+M151+M164+M177+M190+M203+M216+M229+M242+M255+M268+M281+M294+M307+M320</f>
        <v>95</v>
      </c>
      <c r="H372" s="45">
        <f>SUM(H112+H125+H138+H151+H164+H177+H190+H203+H216+H229+H242+H255+H268+H281+H294+H307+H320)</f>
        <v>7567.9499999999989</v>
      </c>
      <c r="I372" s="45">
        <f t="shared" ref="I372:I383" si="91">I112+I125+I138+I151+I164+I177+I190+I203+I216+I229+I242+I255+I268+I281+I294+I307+I320</f>
        <v>7670.49</v>
      </c>
      <c r="J372" s="46"/>
      <c r="K372" s="46"/>
      <c r="L372" s="46"/>
      <c r="M372" s="46"/>
      <c r="N372" s="46"/>
      <c r="O372" s="46"/>
      <c r="P372" s="46"/>
      <c r="Q372" s="46"/>
      <c r="R372" s="46"/>
    </row>
    <row r="373" spans="1:18" ht="15" x14ac:dyDescent="0.2">
      <c r="A373" s="508"/>
      <c r="B373" s="47" t="s">
        <v>14</v>
      </c>
      <c r="C373" s="45">
        <f t="shared" si="90"/>
        <v>101.11773299999999</v>
      </c>
      <c r="D373" s="24">
        <f t="shared" si="85"/>
        <v>101.11773299999999</v>
      </c>
      <c r="E373" s="13">
        <f t="shared" si="86"/>
        <v>101.11773299999999</v>
      </c>
      <c r="F373" s="13">
        <v>2000</v>
      </c>
      <c r="G373" s="408">
        <f t="shared" ref="G373:G384" si="92">M113+M126+M139+M152+M165+M178+M191+M204+M217+M230+M243+M256+M269+M282+M295+M308+M321</f>
        <v>94</v>
      </c>
      <c r="H373" s="45">
        <f t="shared" ref="H373:H383" si="93">SUM(H113+H126+H139+H152+H165+H178+H191+H204+H217+H230+H243+H256+H269+H282+H295+H308+H321)</f>
        <v>7546.2999999999993</v>
      </c>
      <c r="I373" s="45">
        <f t="shared" si="91"/>
        <v>7586.4</v>
      </c>
      <c r="J373" s="46"/>
      <c r="K373" s="46"/>
      <c r="L373" s="46"/>
      <c r="M373" s="46"/>
      <c r="N373" s="46"/>
      <c r="O373" s="46"/>
      <c r="P373" s="46"/>
      <c r="Q373" s="46"/>
      <c r="R373" s="46"/>
    </row>
    <row r="374" spans="1:18" ht="15" x14ac:dyDescent="0.2">
      <c r="A374" s="508"/>
      <c r="B374" s="47" t="s">
        <v>15</v>
      </c>
      <c r="C374" s="45">
        <f t="shared" si="90"/>
        <v>96.787620000000004</v>
      </c>
      <c r="D374" s="24">
        <f t="shared" si="85"/>
        <v>96.787620000000004</v>
      </c>
      <c r="E374" s="13">
        <f t="shared" si="86"/>
        <v>96.787620000000004</v>
      </c>
      <c r="F374" s="13">
        <v>2000</v>
      </c>
      <c r="G374" s="408">
        <f t="shared" si="92"/>
        <v>92</v>
      </c>
      <c r="H374" s="45">
        <f t="shared" si="93"/>
        <v>5751</v>
      </c>
      <c r="I374" s="45">
        <f t="shared" si="91"/>
        <v>6005</v>
      </c>
      <c r="J374" s="46"/>
      <c r="K374" s="46"/>
      <c r="L374" s="46"/>
      <c r="M374" s="46"/>
      <c r="N374" s="46"/>
      <c r="O374" s="46"/>
      <c r="P374" s="46"/>
      <c r="Q374" s="46"/>
      <c r="R374" s="46"/>
    </row>
    <row r="375" spans="1:18" ht="15" x14ac:dyDescent="0.2">
      <c r="A375" s="508"/>
      <c r="B375" s="47" t="s">
        <v>16</v>
      </c>
      <c r="C375" s="45">
        <f t="shared" si="90"/>
        <v>21.39678</v>
      </c>
      <c r="D375" s="24">
        <f t="shared" si="85"/>
        <v>21.39678</v>
      </c>
      <c r="E375" s="13">
        <f t="shared" si="86"/>
        <v>21.39678</v>
      </c>
      <c r="F375" s="13">
        <v>2000</v>
      </c>
      <c r="G375" s="408">
        <f t="shared" si="92"/>
        <v>69</v>
      </c>
      <c r="H375" s="45">
        <f t="shared" si="93"/>
        <v>4815</v>
      </c>
      <c r="I375" s="45">
        <f t="shared" si="91"/>
        <v>5098</v>
      </c>
      <c r="J375" s="46"/>
      <c r="K375" s="46"/>
      <c r="L375" s="46"/>
      <c r="M375" s="46"/>
      <c r="N375" s="46"/>
      <c r="O375" s="46"/>
      <c r="P375" s="46"/>
      <c r="Q375" s="46"/>
      <c r="R375" s="46"/>
    </row>
    <row r="376" spans="1:18" ht="15" x14ac:dyDescent="0.2">
      <c r="A376" s="508"/>
      <c r="B376" s="47" t="s">
        <v>17</v>
      </c>
      <c r="C376" s="45">
        <f t="shared" si="90"/>
        <v>0</v>
      </c>
      <c r="D376" s="24">
        <f t="shared" si="85"/>
        <v>0</v>
      </c>
      <c r="E376" s="13">
        <f t="shared" si="86"/>
        <v>0</v>
      </c>
      <c r="F376" s="13">
        <v>2000</v>
      </c>
      <c r="G376" s="408">
        <f t="shared" si="92"/>
        <v>72</v>
      </c>
      <c r="H376" s="45">
        <f t="shared" si="93"/>
        <v>4143</v>
      </c>
      <c r="I376" s="45">
        <f t="shared" si="91"/>
        <v>4443</v>
      </c>
      <c r="J376" s="46"/>
      <c r="K376" s="46"/>
      <c r="L376" s="46"/>
      <c r="M376" s="46"/>
      <c r="N376" s="46"/>
      <c r="O376" s="46"/>
      <c r="P376" s="46"/>
      <c r="Q376" s="46"/>
      <c r="R376" s="46"/>
    </row>
    <row r="377" spans="1:18" ht="15" x14ac:dyDescent="0.2">
      <c r="A377" s="508"/>
      <c r="B377" s="47" t="s">
        <v>18</v>
      </c>
      <c r="C377" s="45">
        <f t="shared" si="90"/>
        <v>0</v>
      </c>
      <c r="D377" s="24">
        <f t="shared" si="85"/>
        <v>0</v>
      </c>
      <c r="E377" s="13">
        <f t="shared" si="86"/>
        <v>0</v>
      </c>
      <c r="F377" s="13">
        <v>2000</v>
      </c>
      <c r="G377" s="408">
        <f t="shared" si="92"/>
        <v>73</v>
      </c>
      <c r="H377" s="45">
        <f t="shared" si="93"/>
        <v>4379</v>
      </c>
      <c r="I377" s="45">
        <f t="shared" si="91"/>
        <v>4679</v>
      </c>
      <c r="J377" s="46"/>
      <c r="K377" s="46"/>
      <c r="L377" s="46"/>
      <c r="M377" s="46"/>
      <c r="N377" s="46"/>
      <c r="O377" s="46"/>
      <c r="P377" s="46"/>
      <c r="Q377" s="46"/>
      <c r="R377" s="46"/>
    </row>
    <row r="378" spans="1:18" ht="15" x14ac:dyDescent="0.2">
      <c r="A378" s="508"/>
      <c r="B378" s="47" t="s">
        <v>19</v>
      </c>
      <c r="C378" s="45">
        <f t="shared" si="90"/>
        <v>0</v>
      </c>
      <c r="D378" s="24">
        <f t="shared" si="85"/>
        <v>0</v>
      </c>
      <c r="E378" s="13">
        <f t="shared" si="86"/>
        <v>0</v>
      </c>
      <c r="F378" s="13">
        <v>2000</v>
      </c>
      <c r="G378" s="408">
        <f t="shared" si="92"/>
        <v>63</v>
      </c>
      <c r="H378" s="45">
        <f t="shared" si="93"/>
        <v>5231</v>
      </c>
      <c r="I378" s="45">
        <f t="shared" si="91"/>
        <v>5531</v>
      </c>
      <c r="J378" s="46"/>
      <c r="K378" s="46"/>
      <c r="L378" s="46"/>
      <c r="M378" s="46"/>
      <c r="N378" s="46"/>
      <c r="O378" s="46"/>
      <c r="P378" s="46"/>
      <c r="Q378" s="46"/>
      <c r="R378" s="46"/>
    </row>
    <row r="379" spans="1:18" ht="15" x14ac:dyDescent="0.2">
      <c r="A379" s="508"/>
      <c r="B379" s="47" t="s">
        <v>20</v>
      </c>
      <c r="C379" s="45">
        <f t="shared" si="90"/>
        <v>0</v>
      </c>
      <c r="D379" s="24">
        <f t="shared" si="85"/>
        <v>0</v>
      </c>
      <c r="E379" s="13">
        <f t="shared" si="86"/>
        <v>0</v>
      </c>
      <c r="F379" s="13">
        <v>2000</v>
      </c>
      <c r="G379" s="408">
        <f t="shared" si="92"/>
        <v>57</v>
      </c>
      <c r="H379" s="45">
        <f t="shared" si="93"/>
        <v>4093</v>
      </c>
      <c r="I379" s="45">
        <f t="shared" si="91"/>
        <v>4393</v>
      </c>
      <c r="J379" s="46"/>
      <c r="K379" s="46"/>
      <c r="L379" s="46"/>
      <c r="M379" s="46"/>
      <c r="N379" s="46"/>
      <c r="O379" s="46"/>
      <c r="P379" s="46"/>
      <c r="Q379" s="46"/>
      <c r="R379" s="46"/>
    </row>
    <row r="380" spans="1:18" ht="15" x14ac:dyDescent="0.2">
      <c r="A380" s="508"/>
      <c r="B380" s="47" t="s">
        <v>21</v>
      </c>
      <c r="C380" s="45">
        <f t="shared" si="90"/>
        <v>0</v>
      </c>
      <c r="D380" s="24">
        <f t="shared" si="85"/>
        <v>0</v>
      </c>
      <c r="E380" s="13">
        <f t="shared" si="86"/>
        <v>0</v>
      </c>
      <c r="F380" s="13">
        <v>2000</v>
      </c>
      <c r="G380" s="408">
        <f t="shared" si="92"/>
        <v>66</v>
      </c>
      <c r="H380" s="45">
        <f t="shared" si="93"/>
        <v>4527</v>
      </c>
      <c r="I380" s="45">
        <f t="shared" si="91"/>
        <v>4827</v>
      </c>
      <c r="J380" s="46"/>
      <c r="K380" s="46"/>
      <c r="L380" s="46"/>
      <c r="M380" s="46"/>
      <c r="N380" s="46"/>
      <c r="O380" s="46"/>
      <c r="P380" s="46"/>
      <c r="Q380" s="46"/>
      <c r="R380" s="46"/>
    </row>
    <row r="381" spans="1:18" ht="15" x14ac:dyDescent="0.2">
      <c r="A381" s="508"/>
      <c r="B381" s="47" t="s">
        <v>22</v>
      </c>
      <c r="C381" s="45">
        <f t="shared" si="90"/>
        <v>86.58626734181999</v>
      </c>
      <c r="D381" s="24">
        <f t="shared" si="85"/>
        <v>86.58626734181999</v>
      </c>
      <c r="E381" s="13">
        <f t="shared" si="86"/>
        <v>86.58626734181999</v>
      </c>
      <c r="F381" s="13">
        <v>2000</v>
      </c>
      <c r="G381" s="408">
        <f t="shared" si="92"/>
        <v>63</v>
      </c>
      <c r="H381" s="45">
        <f t="shared" si="93"/>
        <v>7042</v>
      </c>
      <c r="I381" s="45">
        <f t="shared" si="91"/>
        <v>7042</v>
      </c>
      <c r="J381" s="46"/>
      <c r="K381" s="46"/>
      <c r="L381" s="46"/>
      <c r="M381" s="46"/>
      <c r="N381" s="46"/>
      <c r="O381" s="46"/>
      <c r="P381" s="46"/>
      <c r="Q381" s="46"/>
      <c r="R381" s="46"/>
    </row>
    <row r="382" spans="1:18" ht="15" x14ac:dyDescent="0.2">
      <c r="A382" s="508"/>
      <c r="B382" s="48" t="s">
        <v>23</v>
      </c>
      <c r="C382" s="45">
        <f t="shared" si="90"/>
        <v>149.95178614727999</v>
      </c>
      <c r="D382" s="24">
        <f t="shared" si="85"/>
        <v>149.95178614727999</v>
      </c>
      <c r="E382" s="13">
        <f t="shared" si="86"/>
        <v>149.95178614727999</v>
      </c>
      <c r="F382" s="13">
        <v>2000</v>
      </c>
      <c r="G382" s="408">
        <f t="shared" si="92"/>
        <v>82</v>
      </c>
      <c r="H382" s="45">
        <f t="shared" si="93"/>
        <v>8613</v>
      </c>
      <c r="I382" s="45">
        <f t="shared" si="91"/>
        <v>9213</v>
      </c>
      <c r="J382" s="46"/>
      <c r="K382" s="46"/>
      <c r="L382" s="46"/>
      <c r="M382" s="46"/>
      <c r="N382" s="46"/>
      <c r="O382" s="46"/>
      <c r="P382" s="46"/>
      <c r="Q382" s="46"/>
      <c r="R382" s="46"/>
    </row>
    <row r="383" spans="1:18" ht="15.75" thickBot="1" x14ac:dyDescent="0.25">
      <c r="A383" s="508"/>
      <c r="B383" s="48" t="s">
        <v>24</v>
      </c>
      <c r="C383" s="52">
        <f t="shared" si="90"/>
        <v>179.367632027045</v>
      </c>
      <c r="D383" s="24">
        <f t="shared" si="85"/>
        <v>179.367632027045</v>
      </c>
      <c r="E383" s="13">
        <f t="shared" si="86"/>
        <v>179.367632027045</v>
      </c>
      <c r="F383" s="13">
        <v>2000</v>
      </c>
      <c r="G383" s="409">
        <f t="shared" si="92"/>
        <v>92</v>
      </c>
      <c r="H383" s="52">
        <f t="shared" si="93"/>
        <v>9572</v>
      </c>
      <c r="I383" s="52">
        <f t="shared" si="91"/>
        <v>10572</v>
      </c>
      <c r="J383" s="46"/>
      <c r="K383" s="46"/>
      <c r="L383" s="46"/>
      <c r="M383" s="46"/>
      <c r="N383" s="46"/>
      <c r="O383" s="46"/>
      <c r="P383" s="46"/>
      <c r="Q383" s="46"/>
      <c r="R383" s="46"/>
    </row>
    <row r="384" spans="1:18" ht="15.75" thickBot="1" x14ac:dyDescent="0.25">
      <c r="A384" s="509"/>
      <c r="B384" s="396" t="s">
        <v>25</v>
      </c>
      <c r="C384" s="397">
        <f>SUM(C372+C373+C374+C375+C376+C379+C381+C382+C383)</f>
        <v>759.45876551614504</v>
      </c>
      <c r="D384" s="397">
        <f t="shared" ref="D384:E384" si="94">SUM(D372+D373+D374+D375+D376+D379+D381+D382+D383)</f>
        <v>759.45876551614504</v>
      </c>
      <c r="E384" s="397">
        <f t="shared" si="94"/>
        <v>759.45876551614504</v>
      </c>
      <c r="F384" s="13">
        <v>2000</v>
      </c>
      <c r="G384" s="410">
        <f t="shared" si="92"/>
        <v>918</v>
      </c>
      <c r="H384" s="390">
        <f>SUM(H372+H373+H374+H375+H376+H377+H378+H379+H380+H381+H382+H383)</f>
        <v>73280.25</v>
      </c>
      <c r="I384" s="395">
        <f>SUM(I372:I383)</f>
        <v>77059.89</v>
      </c>
      <c r="J384" s="46"/>
      <c r="K384" s="46"/>
      <c r="L384" s="46"/>
      <c r="M384" s="46"/>
      <c r="N384" s="46"/>
      <c r="O384" s="46"/>
      <c r="P384" s="46"/>
      <c r="Q384" s="46"/>
      <c r="R384" s="46"/>
    </row>
    <row r="385" spans="1:18" ht="18.75" customHeight="1" x14ac:dyDescent="0.2">
      <c r="A385" s="508" t="s">
        <v>52</v>
      </c>
      <c r="B385" s="44" t="s">
        <v>12</v>
      </c>
      <c r="C385" s="53">
        <f>C99+C86</f>
        <v>56.705359999999999</v>
      </c>
      <c r="D385" s="24">
        <f t="shared" si="85"/>
        <v>56.705359999999999</v>
      </c>
      <c r="E385" s="13">
        <f>C385</f>
        <v>56.705359999999999</v>
      </c>
      <c r="F385" s="13">
        <v>2000</v>
      </c>
      <c r="G385" s="411">
        <f>M99+M86</f>
        <v>100</v>
      </c>
      <c r="H385" s="53">
        <f>H99+H86</f>
        <v>7651</v>
      </c>
      <c r="I385" s="53">
        <f>I99+I86</f>
        <v>6918</v>
      </c>
      <c r="J385" s="46"/>
      <c r="K385" s="46"/>
      <c r="L385" s="46"/>
      <c r="M385" s="46"/>
      <c r="N385" s="46"/>
      <c r="O385" s="46"/>
      <c r="P385" s="46"/>
      <c r="Q385" s="46"/>
      <c r="R385" s="46"/>
    </row>
    <row r="386" spans="1:18" ht="15" x14ac:dyDescent="0.2">
      <c r="A386" s="508"/>
      <c r="B386" s="47" t="s">
        <v>14</v>
      </c>
      <c r="C386" s="53">
        <f t="shared" ref="C386:C396" si="95">C100+C87</f>
        <v>50.133999000000003</v>
      </c>
      <c r="D386" s="24">
        <f t="shared" si="85"/>
        <v>50.133999000000003</v>
      </c>
      <c r="E386" s="13">
        <f t="shared" si="86"/>
        <v>50.133999000000003</v>
      </c>
      <c r="F386" s="13">
        <v>2000</v>
      </c>
      <c r="G386" s="411">
        <f t="shared" ref="G386:G396" si="96">M100+M87</f>
        <v>70</v>
      </c>
      <c r="H386" s="53">
        <f t="shared" ref="H386:I396" si="97">H100+H87</f>
        <v>6481</v>
      </c>
      <c r="I386" s="53">
        <f t="shared" si="97"/>
        <v>6481</v>
      </c>
      <c r="J386" s="46"/>
      <c r="K386" s="46"/>
      <c r="L386" s="46"/>
      <c r="M386" s="46"/>
      <c r="N386" s="46"/>
      <c r="O386" s="46"/>
      <c r="P386" s="46"/>
      <c r="Q386" s="46"/>
      <c r="R386" s="46"/>
    </row>
    <row r="387" spans="1:18" ht="15" x14ac:dyDescent="0.2">
      <c r="A387" s="508"/>
      <c r="B387" s="47" t="s">
        <v>15</v>
      </c>
      <c r="C387" s="53">
        <f t="shared" si="95"/>
        <v>52.034999999999997</v>
      </c>
      <c r="D387" s="24">
        <f t="shared" si="85"/>
        <v>52.034999999999997</v>
      </c>
      <c r="E387" s="13">
        <f t="shared" si="86"/>
        <v>52.034999999999997</v>
      </c>
      <c r="F387" s="13">
        <v>2000</v>
      </c>
      <c r="G387" s="411">
        <f t="shared" si="96"/>
        <v>130</v>
      </c>
      <c r="H387" s="53">
        <f t="shared" si="97"/>
        <v>6483</v>
      </c>
      <c r="I387" s="53">
        <f t="shared" si="97"/>
        <v>6483</v>
      </c>
      <c r="J387" s="46"/>
      <c r="K387" s="46"/>
      <c r="L387" s="46"/>
      <c r="M387" s="46"/>
      <c r="N387" s="46"/>
      <c r="O387" s="46"/>
      <c r="P387" s="46"/>
      <c r="Q387" s="46"/>
      <c r="R387" s="46"/>
    </row>
    <row r="388" spans="1:18" ht="15" x14ac:dyDescent="0.2">
      <c r="A388" s="508"/>
      <c r="B388" s="47" t="s">
        <v>16</v>
      </c>
      <c r="C388" s="53">
        <f t="shared" si="95"/>
        <v>28.368390000000002</v>
      </c>
      <c r="D388" s="24">
        <f t="shared" si="85"/>
        <v>28.368390000000002</v>
      </c>
      <c r="E388" s="13">
        <f t="shared" si="86"/>
        <v>28.368390000000002</v>
      </c>
      <c r="F388" s="13">
        <v>2000</v>
      </c>
      <c r="G388" s="411">
        <f t="shared" si="96"/>
        <v>135</v>
      </c>
      <c r="H388" s="53">
        <f t="shared" si="97"/>
        <v>4686</v>
      </c>
      <c r="I388" s="53">
        <f t="shared" si="97"/>
        <v>4686</v>
      </c>
      <c r="J388" s="46"/>
      <c r="K388" s="46"/>
      <c r="L388" s="46"/>
      <c r="M388" s="46"/>
      <c r="N388" s="46"/>
      <c r="O388" s="46"/>
      <c r="P388" s="46"/>
      <c r="Q388" s="46"/>
      <c r="R388" s="46"/>
    </row>
    <row r="389" spans="1:18" ht="15" x14ac:dyDescent="0.2">
      <c r="A389" s="508"/>
      <c r="B389" s="47" t="s">
        <v>17</v>
      </c>
      <c r="C389" s="53">
        <f t="shared" si="95"/>
        <v>0</v>
      </c>
      <c r="D389" s="24">
        <f t="shared" si="85"/>
        <v>0</v>
      </c>
      <c r="E389" s="13">
        <f t="shared" si="86"/>
        <v>0</v>
      </c>
      <c r="F389" s="13">
        <v>2000</v>
      </c>
      <c r="G389" s="411">
        <f t="shared" si="96"/>
        <v>120</v>
      </c>
      <c r="H389" s="53">
        <f t="shared" si="97"/>
        <v>3113</v>
      </c>
      <c r="I389" s="53">
        <f t="shared" si="97"/>
        <v>3113</v>
      </c>
      <c r="J389" s="46"/>
      <c r="K389" s="46"/>
      <c r="L389" s="46"/>
      <c r="M389" s="46"/>
      <c r="N389" s="46"/>
      <c r="O389" s="46"/>
      <c r="P389" s="46"/>
      <c r="Q389" s="46"/>
      <c r="R389" s="46"/>
    </row>
    <row r="390" spans="1:18" ht="15" x14ac:dyDescent="0.2">
      <c r="A390" s="508"/>
      <c r="B390" s="47" t="s">
        <v>18</v>
      </c>
      <c r="C390" s="53">
        <f t="shared" si="95"/>
        <v>0</v>
      </c>
      <c r="D390" s="24">
        <f t="shared" si="85"/>
        <v>0</v>
      </c>
      <c r="E390" s="13">
        <f t="shared" si="86"/>
        <v>0</v>
      </c>
      <c r="F390" s="13">
        <v>2000</v>
      </c>
      <c r="G390" s="411">
        <f t="shared" si="96"/>
        <v>141</v>
      </c>
      <c r="H390" s="53">
        <f t="shared" si="97"/>
        <v>2306</v>
      </c>
      <c r="I390" s="53">
        <f t="shared" si="97"/>
        <v>2306</v>
      </c>
      <c r="J390" s="46"/>
      <c r="K390" s="46"/>
      <c r="L390" s="46"/>
      <c r="M390" s="46"/>
      <c r="N390" s="46"/>
      <c r="O390" s="46"/>
      <c r="P390" s="46"/>
      <c r="Q390" s="46"/>
      <c r="R390" s="46"/>
    </row>
    <row r="391" spans="1:18" ht="15" x14ac:dyDescent="0.2">
      <c r="A391" s="508"/>
      <c r="B391" s="47" t="s">
        <v>19</v>
      </c>
      <c r="C391" s="53">
        <f t="shared" si="95"/>
        <v>0</v>
      </c>
      <c r="D391" s="24">
        <f t="shared" si="85"/>
        <v>0</v>
      </c>
      <c r="E391" s="13">
        <f t="shared" si="86"/>
        <v>0</v>
      </c>
      <c r="F391" s="13">
        <v>2000</v>
      </c>
      <c r="G391" s="411">
        <f t="shared" si="96"/>
        <v>77</v>
      </c>
      <c r="H391" s="53">
        <f t="shared" si="97"/>
        <v>902</v>
      </c>
      <c r="I391" s="53">
        <f t="shared" si="97"/>
        <v>902</v>
      </c>
      <c r="J391" s="46"/>
      <c r="K391" s="46"/>
      <c r="L391" s="46"/>
      <c r="M391" s="46"/>
      <c r="N391" s="46"/>
      <c r="O391" s="46"/>
      <c r="P391" s="46"/>
      <c r="Q391" s="46"/>
      <c r="R391" s="46"/>
    </row>
    <row r="392" spans="1:18" ht="15" x14ac:dyDescent="0.2">
      <c r="A392" s="508"/>
      <c r="B392" s="47" t="s">
        <v>20</v>
      </c>
      <c r="C392" s="53">
        <f t="shared" si="95"/>
        <v>0.47720000000000001</v>
      </c>
      <c r="D392" s="24">
        <f t="shared" si="85"/>
        <v>0.47720000000000001</v>
      </c>
      <c r="E392" s="13">
        <f t="shared" si="86"/>
        <v>0.47720000000000001</v>
      </c>
      <c r="F392" s="13">
        <v>2000</v>
      </c>
      <c r="G392" s="411">
        <f t="shared" si="96"/>
        <v>78</v>
      </c>
      <c r="H392" s="53">
        <f t="shared" si="97"/>
        <v>820</v>
      </c>
      <c r="I392" s="53">
        <f t="shared" si="97"/>
        <v>820</v>
      </c>
      <c r="J392" s="46"/>
      <c r="K392" s="46"/>
      <c r="L392" s="46"/>
      <c r="M392" s="46"/>
      <c r="N392" s="46"/>
      <c r="O392" s="46"/>
      <c r="P392" s="46"/>
      <c r="Q392" s="46"/>
      <c r="R392" s="46"/>
    </row>
    <row r="393" spans="1:18" ht="15" x14ac:dyDescent="0.2">
      <c r="A393" s="508"/>
      <c r="B393" s="47" t="s">
        <v>21</v>
      </c>
      <c r="C393" s="53">
        <f t="shared" si="95"/>
        <v>0</v>
      </c>
      <c r="D393" s="24">
        <f t="shared" si="85"/>
        <v>0</v>
      </c>
      <c r="E393" s="13">
        <f t="shared" ref="E393:E396" si="98">C393</f>
        <v>0</v>
      </c>
      <c r="F393" s="13">
        <v>2000</v>
      </c>
      <c r="G393" s="411">
        <f t="shared" si="96"/>
        <v>75</v>
      </c>
      <c r="H393" s="53">
        <f t="shared" si="97"/>
        <v>821</v>
      </c>
      <c r="I393" s="53">
        <f t="shared" si="97"/>
        <v>821</v>
      </c>
      <c r="J393" s="46"/>
      <c r="K393" s="46"/>
      <c r="L393" s="46"/>
      <c r="M393" s="46"/>
      <c r="N393" s="46"/>
      <c r="O393" s="46"/>
      <c r="P393" s="46"/>
      <c r="Q393" s="46"/>
      <c r="R393" s="46"/>
    </row>
    <row r="394" spans="1:18" ht="15" x14ac:dyDescent="0.2">
      <c r="A394" s="508"/>
      <c r="B394" s="47" t="s">
        <v>22</v>
      </c>
      <c r="C394" s="53">
        <f t="shared" si="95"/>
        <v>25</v>
      </c>
      <c r="D394" s="24">
        <f t="shared" si="85"/>
        <v>25</v>
      </c>
      <c r="E394" s="13">
        <f t="shared" si="98"/>
        <v>25</v>
      </c>
      <c r="F394" s="13">
        <v>2000</v>
      </c>
      <c r="G394" s="411">
        <f t="shared" si="96"/>
        <v>130</v>
      </c>
      <c r="H394" s="53">
        <f t="shared" si="97"/>
        <v>3500</v>
      </c>
      <c r="I394" s="53">
        <f t="shared" si="97"/>
        <v>3500</v>
      </c>
      <c r="J394" s="46"/>
      <c r="K394" s="46"/>
      <c r="L394" s="46"/>
      <c r="M394" s="46"/>
      <c r="N394" s="46"/>
      <c r="O394" s="46"/>
      <c r="P394" s="46"/>
      <c r="Q394" s="46"/>
      <c r="R394" s="46"/>
    </row>
    <row r="395" spans="1:18" ht="15" x14ac:dyDescent="0.2">
      <c r="A395" s="508"/>
      <c r="B395" s="48" t="s">
        <v>23</v>
      </c>
      <c r="C395" s="53">
        <f t="shared" si="95"/>
        <v>54.300303999999997</v>
      </c>
      <c r="D395" s="24">
        <f t="shared" si="85"/>
        <v>54.300303999999997</v>
      </c>
      <c r="E395" s="13">
        <f t="shared" si="98"/>
        <v>54.300303999999997</v>
      </c>
      <c r="F395" s="13">
        <v>2000</v>
      </c>
      <c r="G395" s="411">
        <f t="shared" si="96"/>
        <v>120</v>
      </c>
      <c r="H395" s="53">
        <f t="shared" si="97"/>
        <v>5140</v>
      </c>
      <c r="I395" s="53">
        <f t="shared" si="97"/>
        <v>4140</v>
      </c>
      <c r="J395" s="46"/>
      <c r="K395" s="46"/>
      <c r="L395" s="46"/>
      <c r="M395" s="46"/>
      <c r="N395" s="46"/>
      <c r="O395" s="46"/>
      <c r="P395" s="46"/>
      <c r="Q395" s="46"/>
      <c r="R395" s="46"/>
    </row>
    <row r="396" spans="1:18" ht="15.75" thickBot="1" x14ac:dyDescent="0.25">
      <c r="A396" s="508"/>
      <c r="B396" s="48" t="s">
        <v>24</v>
      </c>
      <c r="C396" s="53">
        <f t="shared" si="95"/>
        <v>65</v>
      </c>
      <c r="D396" s="24">
        <f t="shared" si="85"/>
        <v>65</v>
      </c>
      <c r="E396" s="13">
        <f t="shared" si="98"/>
        <v>65</v>
      </c>
      <c r="F396" s="13">
        <v>2000</v>
      </c>
      <c r="G396" s="411">
        <f t="shared" si="96"/>
        <v>120</v>
      </c>
      <c r="H396" s="53">
        <f t="shared" si="97"/>
        <v>8130</v>
      </c>
      <c r="I396" s="53">
        <f t="shared" si="97"/>
        <v>5800</v>
      </c>
      <c r="J396" s="46"/>
      <c r="K396" s="46"/>
      <c r="L396" s="46"/>
      <c r="M396" s="46"/>
      <c r="N396" s="46"/>
      <c r="O396" s="46"/>
      <c r="P396" s="46"/>
      <c r="Q396" s="46"/>
      <c r="R396" s="46"/>
    </row>
    <row r="397" spans="1:18" ht="15.75" thickBot="1" x14ac:dyDescent="0.25">
      <c r="A397" s="509"/>
      <c r="B397" s="389" t="s">
        <v>25</v>
      </c>
      <c r="C397" s="390">
        <f t="shared" ref="C397:I397" si="99">SUM(C385:C396)</f>
        <v>332.02025300000003</v>
      </c>
      <c r="D397" s="390">
        <f t="shared" si="99"/>
        <v>332.02025300000003</v>
      </c>
      <c r="E397" s="390">
        <f t="shared" si="99"/>
        <v>332.02025300000003</v>
      </c>
      <c r="F397" s="13">
        <v>2000</v>
      </c>
      <c r="G397" s="412">
        <f>SUM(G385:G396)</f>
        <v>1296</v>
      </c>
      <c r="H397" s="390">
        <f t="shared" si="99"/>
        <v>50033</v>
      </c>
      <c r="I397" s="395">
        <f t="shared" si="99"/>
        <v>45970</v>
      </c>
      <c r="J397" s="46"/>
      <c r="K397" s="46"/>
      <c r="L397" s="46"/>
      <c r="M397" s="46"/>
      <c r="N397" s="46"/>
      <c r="O397" s="46"/>
      <c r="P397" s="46"/>
      <c r="Q397" s="46"/>
      <c r="R397" s="46"/>
    </row>
    <row r="398" spans="1:18" ht="18.75" customHeight="1" x14ac:dyDescent="0.2">
      <c r="A398" s="508" t="s">
        <v>53</v>
      </c>
      <c r="B398" s="44" t="s">
        <v>12</v>
      </c>
      <c r="C398" s="53">
        <f t="shared" ref="C398:E409" si="100">C8+C21+C34+C47+C60+C73</f>
        <v>107.39442500000001</v>
      </c>
      <c r="D398" s="53">
        <f t="shared" si="100"/>
        <v>155.65960000000001</v>
      </c>
      <c r="E398" s="53">
        <f t="shared" si="100"/>
        <v>155.65960000000001</v>
      </c>
      <c r="F398" s="13">
        <v>2000</v>
      </c>
      <c r="G398" s="411">
        <f t="shared" ref="G398:G410" si="101">M8+M21+M34+M47+M73+M60</f>
        <v>309</v>
      </c>
      <c r="H398" s="53">
        <f t="shared" ref="H398:I409" si="102">H8+H21+H34+H47+H60+H73</f>
        <v>8286.2000000000007</v>
      </c>
      <c r="I398" s="53">
        <f t="shared" si="102"/>
        <v>7286.2</v>
      </c>
      <c r="J398" s="46"/>
      <c r="K398" s="46"/>
      <c r="L398" s="46"/>
      <c r="M398" s="46"/>
      <c r="N398" s="46"/>
      <c r="O398" s="46"/>
      <c r="P398" s="46"/>
      <c r="Q398" s="46"/>
      <c r="R398" s="46"/>
    </row>
    <row r="399" spans="1:18" ht="15" x14ac:dyDescent="0.2">
      <c r="A399" s="508"/>
      <c r="B399" s="47" t="s">
        <v>14</v>
      </c>
      <c r="C399" s="53">
        <f t="shared" si="100"/>
        <v>192.044556</v>
      </c>
      <c r="D399" s="53">
        <f t="shared" ref="D399:E399" si="103">D9+D22+D35+D48+D61+D74</f>
        <v>204.56479999999999</v>
      </c>
      <c r="E399" s="53">
        <f t="shared" si="103"/>
        <v>204.56479999999999</v>
      </c>
      <c r="F399" s="13">
        <v>2000</v>
      </c>
      <c r="G399" s="411">
        <f t="shared" si="101"/>
        <v>276</v>
      </c>
      <c r="H399" s="53">
        <f t="shared" si="102"/>
        <v>10494.7</v>
      </c>
      <c r="I399" s="53">
        <f t="shared" si="102"/>
        <v>9494.7000000000007</v>
      </c>
      <c r="J399" s="46"/>
      <c r="K399" s="46"/>
      <c r="L399" s="46"/>
      <c r="M399" s="46"/>
      <c r="N399" s="46"/>
      <c r="O399" s="46"/>
      <c r="P399" s="46"/>
      <c r="Q399" s="46"/>
      <c r="R399" s="46"/>
    </row>
    <row r="400" spans="1:18" ht="15" x14ac:dyDescent="0.2">
      <c r="A400" s="508"/>
      <c r="B400" s="47" t="s">
        <v>15</v>
      </c>
      <c r="C400" s="53">
        <f t="shared" si="100"/>
        <v>159.91592700000001</v>
      </c>
      <c r="D400" s="53">
        <f t="shared" ref="D400:E400" si="104">D10+D23+D36+D49+D62+D75</f>
        <v>180.77132999999998</v>
      </c>
      <c r="E400" s="53">
        <f t="shared" si="104"/>
        <v>180.77132999999998</v>
      </c>
      <c r="F400" s="13">
        <v>2000</v>
      </c>
      <c r="G400" s="411">
        <f t="shared" si="101"/>
        <v>270</v>
      </c>
      <c r="H400" s="53">
        <f t="shared" si="102"/>
        <v>7924</v>
      </c>
      <c r="I400" s="53">
        <f t="shared" si="102"/>
        <v>7924</v>
      </c>
      <c r="J400" s="46"/>
      <c r="K400" s="46"/>
      <c r="L400" s="46"/>
      <c r="M400" s="46"/>
      <c r="N400" s="46"/>
      <c r="O400" s="46"/>
      <c r="P400" s="46"/>
      <c r="Q400" s="46"/>
      <c r="R400" s="46"/>
    </row>
    <row r="401" spans="1:18" ht="15" x14ac:dyDescent="0.2">
      <c r="A401" s="508"/>
      <c r="B401" s="47" t="s">
        <v>16</v>
      </c>
      <c r="C401" s="53">
        <f t="shared" si="100"/>
        <v>67.099010000000007</v>
      </c>
      <c r="D401" s="53">
        <f t="shared" ref="D401:E401" si="105">D11+D24+D37+D50+D63+D76</f>
        <v>82.124269999999996</v>
      </c>
      <c r="E401" s="53">
        <f t="shared" si="105"/>
        <v>82.124269999999996</v>
      </c>
      <c r="F401" s="13">
        <v>2000</v>
      </c>
      <c r="G401" s="411">
        <f t="shared" si="101"/>
        <v>361</v>
      </c>
      <c r="H401" s="53">
        <f t="shared" si="102"/>
        <v>6622</v>
      </c>
      <c r="I401" s="53">
        <f t="shared" si="102"/>
        <v>6622</v>
      </c>
      <c r="J401" s="46"/>
      <c r="K401" s="46"/>
      <c r="L401" s="46"/>
      <c r="M401" s="46"/>
      <c r="N401" s="46"/>
      <c r="O401" s="46"/>
      <c r="P401" s="46"/>
      <c r="Q401" s="46"/>
      <c r="R401" s="46"/>
    </row>
    <row r="402" spans="1:18" ht="15" x14ac:dyDescent="0.2">
      <c r="A402" s="508"/>
      <c r="B402" s="47" t="s">
        <v>17</v>
      </c>
      <c r="C402" s="53">
        <f t="shared" si="100"/>
        <v>4.9478999999999997</v>
      </c>
      <c r="D402" s="53">
        <f t="shared" ref="D402:E402" si="106">D12+D25+D38+D51+D64+D77</f>
        <v>5.07</v>
      </c>
      <c r="E402" s="53">
        <f t="shared" si="106"/>
        <v>5.07</v>
      </c>
      <c r="F402" s="13">
        <v>2000</v>
      </c>
      <c r="G402" s="411">
        <f t="shared" si="101"/>
        <v>330</v>
      </c>
      <c r="H402" s="53">
        <f t="shared" si="102"/>
        <v>7078</v>
      </c>
      <c r="I402" s="53">
        <f t="shared" si="102"/>
        <v>7078</v>
      </c>
      <c r="J402" s="46"/>
      <c r="K402" s="46"/>
      <c r="L402" s="46"/>
      <c r="M402" s="46"/>
      <c r="N402" s="46"/>
      <c r="O402" s="46"/>
      <c r="P402" s="46"/>
      <c r="Q402" s="46"/>
      <c r="R402" s="46"/>
    </row>
    <row r="403" spans="1:18" ht="15" x14ac:dyDescent="0.2">
      <c r="A403" s="508"/>
      <c r="B403" s="47" t="s">
        <v>18</v>
      </c>
      <c r="C403" s="53">
        <f t="shared" si="100"/>
        <v>0</v>
      </c>
      <c r="D403" s="53">
        <f t="shared" ref="D403:E403" si="107">D13+D26+D39+D52+D65+D78</f>
        <v>0</v>
      </c>
      <c r="E403" s="53">
        <f t="shared" si="107"/>
        <v>0</v>
      </c>
      <c r="F403" s="13">
        <v>2000</v>
      </c>
      <c r="G403" s="411">
        <f t="shared" si="101"/>
        <v>367</v>
      </c>
      <c r="H403" s="53">
        <f t="shared" si="102"/>
        <v>4768</v>
      </c>
      <c r="I403" s="53">
        <f t="shared" si="102"/>
        <v>4768</v>
      </c>
      <c r="J403" s="46"/>
      <c r="K403" s="46"/>
      <c r="L403" s="46"/>
      <c r="M403" s="46"/>
      <c r="N403" s="46"/>
      <c r="O403" s="46"/>
      <c r="P403" s="46"/>
      <c r="Q403" s="46"/>
      <c r="R403" s="46"/>
    </row>
    <row r="404" spans="1:18" ht="15" x14ac:dyDescent="0.2">
      <c r="A404" s="508"/>
      <c r="B404" s="47" t="s">
        <v>19</v>
      </c>
      <c r="C404" s="53">
        <f t="shared" si="100"/>
        <v>0</v>
      </c>
      <c r="D404" s="53">
        <f t="shared" ref="D404:E404" si="108">D14+D27+D40+D53+D66+D79</f>
        <v>1.2</v>
      </c>
      <c r="E404" s="53">
        <f t="shared" si="108"/>
        <v>1.2</v>
      </c>
      <c r="F404" s="13">
        <v>2000</v>
      </c>
      <c r="G404" s="411">
        <f t="shared" si="101"/>
        <v>277</v>
      </c>
      <c r="H404" s="53">
        <f t="shared" si="102"/>
        <v>3236</v>
      </c>
      <c r="I404" s="53">
        <f t="shared" si="102"/>
        <v>3236</v>
      </c>
      <c r="J404" s="46"/>
      <c r="K404" s="46"/>
      <c r="L404" s="46"/>
      <c r="M404" s="46"/>
      <c r="N404" s="46"/>
      <c r="O404" s="46"/>
      <c r="P404" s="46"/>
      <c r="Q404" s="46"/>
      <c r="R404" s="46"/>
    </row>
    <row r="405" spans="1:18" ht="15" x14ac:dyDescent="0.2">
      <c r="A405" s="508"/>
      <c r="B405" s="47" t="s">
        <v>20</v>
      </c>
      <c r="C405" s="53">
        <f t="shared" si="100"/>
        <v>0.20150000000000001</v>
      </c>
      <c r="D405" s="53">
        <f t="shared" ref="D405:E405" si="109">D15+D28+D41+D54+D67+D80</f>
        <v>0.89999999999999991</v>
      </c>
      <c r="E405" s="53">
        <f t="shared" si="109"/>
        <v>0.89999999999999991</v>
      </c>
      <c r="F405" s="13">
        <v>2000</v>
      </c>
      <c r="G405" s="411">
        <f t="shared" si="101"/>
        <v>253</v>
      </c>
      <c r="H405" s="53">
        <f t="shared" si="102"/>
        <v>2606</v>
      </c>
      <c r="I405" s="53">
        <f t="shared" si="102"/>
        <v>2606</v>
      </c>
      <c r="J405" s="46"/>
      <c r="K405" s="46"/>
      <c r="L405" s="46"/>
      <c r="M405" s="46"/>
      <c r="N405" s="46"/>
      <c r="O405" s="46"/>
      <c r="P405" s="46"/>
      <c r="Q405" s="46"/>
      <c r="R405" s="46"/>
    </row>
    <row r="406" spans="1:18" ht="15" x14ac:dyDescent="0.2">
      <c r="A406" s="508"/>
      <c r="B406" s="47" t="s">
        <v>21</v>
      </c>
      <c r="C406" s="53">
        <f t="shared" si="100"/>
        <v>0</v>
      </c>
      <c r="D406" s="53">
        <f t="shared" ref="D406:E406" si="110">D16+D29+D42+D55+D68+D81</f>
        <v>0</v>
      </c>
      <c r="E406" s="53">
        <f t="shared" si="110"/>
        <v>0</v>
      </c>
      <c r="F406" s="13">
        <v>2000</v>
      </c>
      <c r="G406" s="411">
        <f t="shared" si="101"/>
        <v>242</v>
      </c>
      <c r="H406" s="53">
        <f>H16+H29+H42+H55+H68+H81</f>
        <v>2594</v>
      </c>
      <c r="I406" s="53">
        <f>I16+I29+I42+I55+I68+I81</f>
        <v>2594</v>
      </c>
      <c r="J406" s="46"/>
      <c r="K406" s="46"/>
      <c r="L406" s="46"/>
      <c r="M406" s="46"/>
      <c r="N406" s="46"/>
      <c r="O406" s="46"/>
      <c r="P406" s="46"/>
      <c r="Q406" s="46"/>
      <c r="R406" s="46"/>
    </row>
    <row r="407" spans="1:18" ht="15" x14ac:dyDescent="0.2">
      <c r="A407" s="508"/>
      <c r="B407" s="47" t="s">
        <v>22</v>
      </c>
      <c r="C407" s="53">
        <f t="shared" si="100"/>
        <v>59.249890000000001</v>
      </c>
      <c r="D407" s="53">
        <f t="shared" ref="D407:E407" si="111">D17+D30+D43+D56+D69+D82</f>
        <v>62.16</v>
      </c>
      <c r="E407" s="53">
        <f t="shared" si="111"/>
        <v>62.16</v>
      </c>
      <c r="F407" s="13">
        <v>2000</v>
      </c>
      <c r="G407" s="411">
        <f t="shared" si="101"/>
        <v>347</v>
      </c>
      <c r="H407" s="53">
        <f t="shared" si="102"/>
        <v>10140</v>
      </c>
      <c r="I407" s="53">
        <f t="shared" si="102"/>
        <v>9741.1</v>
      </c>
      <c r="J407" s="46"/>
      <c r="K407" s="46"/>
      <c r="L407" s="46"/>
      <c r="M407" s="46"/>
      <c r="N407" s="46"/>
      <c r="O407" s="46"/>
      <c r="P407" s="46"/>
      <c r="Q407" s="46"/>
      <c r="R407" s="46"/>
    </row>
    <row r="408" spans="1:18" ht="15" x14ac:dyDescent="0.2">
      <c r="A408" s="508"/>
      <c r="B408" s="48" t="s">
        <v>23</v>
      </c>
      <c r="C408" s="53">
        <f t="shared" si="100"/>
        <v>113.88200000000001</v>
      </c>
      <c r="D408" s="53">
        <f t="shared" ref="D408:E408" si="112">D18+D31+D44+D57+D70+D83</f>
        <v>114</v>
      </c>
      <c r="E408" s="53">
        <f t="shared" si="112"/>
        <v>114</v>
      </c>
      <c r="F408" s="13">
        <v>2000</v>
      </c>
      <c r="G408" s="411">
        <f t="shared" si="101"/>
        <v>314</v>
      </c>
      <c r="H408" s="53">
        <f t="shared" si="102"/>
        <v>11480</v>
      </c>
      <c r="I408" s="53">
        <f t="shared" si="102"/>
        <v>11480</v>
      </c>
      <c r="J408" s="46"/>
      <c r="K408" s="46"/>
      <c r="L408" s="46"/>
      <c r="M408" s="46"/>
      <c r="N408" s="46"/>
      <c r="O408" s="46"/>
      <c r="P408" s="46"/>
      <c r="Q408" s="46"/>
      <c r="R408" s="46"/>
    </row>
    <row r="409" spans="1:18" ht="15.75" thickBot="1" x14ac:dyDescent="0.25">
      <c r="A409" s="508"/>
      <c r="B409" s="48" t="s">
        <v>24</v>
      </c>
      <c r="C409" s="54">
        <f t="shared" si="100"/>
        <v>240.815</v>
      </c>
      <c r="D409" s="53">
        <f t="shared" ref="D409:E409" si="113">D19+D32+D45+D58+D71+D84</f>
        <v>240.5</v>
      </c>
      <c r="E409" s="53">
        <f t="shared" si="113"/>
        <v>240.5</v>
      </c>
      <c r="F409" s="13">
        <v>2000</v>
      </c>
      <c r="G409" s="413">
        <f t="shared" si="101"/>
        <v>370</v>
      </c>
      <c r="H409" s="54">
        <f t="shared" si="102"/>
        <v>15570</v>
      </c>
      <c r="I409" s="54">
        <f t="shared" si="102"/>
        <v>13570</v>
      </c>
      <c r="J409" s="46"/>
      <c r="K409" s="46"/>
      <c r="L409" s="46"/>
      <c r="M409" s="46"/>
      <c r="N409" s="46"/>
      <c r="O409" s="46"/>
      <c r="P409" s="46"/>
      <c r="Q409" s="46"/>
      <c r="R409" s="46"/>
    </row>
    <row r="410" spans="1:18" ht="15.75" thickBot="1" x14ac:dyDescent="0.25">
      <c r="A410" s="509"/>
      <c r="B410" s="49" t="s">
        <v>25</v>
      </c>
      <c r="C410" s="50">
        <f t="shared" ref="C410:I410" si="114">SUM(C398:C409)</f>
        <v>945.55020800000011</v>
      </c>
      <c r="D410" s="50">
        <f t="shared" si="114"/>
        <v>1046.95</v>
      </c>
      <c r="E410" s="50">
        <f t="shared" si="114"/>
        <v>1046.95</v>
      </c>
      <c r="F410" s="13">
        <v>2000</v>
      </c>
      <c r="G410" s="414">
        <f t="shared" si="101"/>
        <v>3716</v>
      </c>
      <c r="H410" s="50">
        <f t="shared" si="114"/>
        <v>90798.9</v>
      </c>
      <c r="I410" s="51">
        <f t="shared" si="114"/>
        <v>86400</v>
      </c>
      <c r="J410" s="46"/>
      <c r="K410" s="46"/>
      <c r="L410" s="46"/>
      <c r="M410" s="46"/>
      <c r="N410" s="46"/>
      <c r="O410" s="46"/>
      <c r="P410" s="46"/>
      <c r="Q410" s="46"/>
      <c r="R410" s="46"/>
    </row>
    <row r="411" spans="1:18" ht="18.75" customHeight="1" x14ac:dyDescent="0.2">
      <c r="A411" s="508" t="s">
        <v>54</v>
      </c>
      <c r="B411" s="44" t="s">
        <v>12</v>
      </c>
      <c r="C411" s="53">
        <f t="shared" ref="C411:I422" si="115">C333</f>
        <v>1.8798495</v>
      </c>
      <c r="D411" s="24">
        <f>D333</f>
        <v>2</v>
      </c>
      <c r="E411" s="13">
        <f>D411</f>
        <v>2</v>
      </c>
      <c r="F411" s="13">
        <v>2000</v>
      </c>
      <c r="G411" s="411">
        <f>M333</f>
        <v>4</v>
      </c>
      <c r="H411" s="53">
        <f>H333</f>
        <v>755</v>
      </c>
      <c r="I411" s="53">
        <f t="shared" si="115"/>
        <v>800</v>
      </c>
      <c r="J411" s="46"/>
      <c r="K411" s="46"/>
      <c r="L411" s="46"/>
      <c r="M411" s="46"/>
      <c r="N411" s="46"/>
      <c r="O411" s="46"/>
      <c r="P411" s="46"/>
      <c r="Q411" s="46"/>
      <c r="R411" s="46"/>
    </row>
    <row r="412" spans="1:18" ht="15" x14ac:dyDescent="0.2">
      <c r="A412" s="508"/>
      <c r="B412" s="47" t="s">
        <v>14</v>
      </c>
      <c r="C412" s="53">
        <f t="shared" si="115"/>
        <v>1.4764090000000001</v>
      </c>
      <c r="D412" s="24">
        <f t="shared" si="115"/>
        <v>2.09</v>
      </c>
      <c r="E412" s="13">
        <f t="shared" ref="E412:E422" si="116">D412</f>
        <v>2.09</v>
      </c>
      <c r="F412" s="13">
        <v>2000</v>
      </c>
      <c r="G412" s="411">
        <f t="shared" ref="G412:G422" si="117">M334</f>
        <v>4</v>
      </c>
      <c r="H412" s="53">
        <f t="shared" ref="H412:H423" si="118">H334</f>
        <v>345.5</v>
      </c>
      <c r="I412" s="53">
        <f t="shared" si="115"/>
        <v>500</v>
      </c>
      <c r="J412" s="46"/>
      <c r="K412" s="46"/>
      <c r="L412" s="46"/>
      <c r="M412" s="46"/>
      <c r="N412" s="46"/>
      <c r="O412" s="46"/>
      <c r="P412" s="46"/>
      <c r="Q412" s="46"/>
      <c r="R412" s="46"/>
    </row>
    <row r="413" spans="1:18" ht="15" x14ac:dyDescent="0.2">
      <c r="A413" s="508"/>
      <c r="B413" s="47" t="s">
        <v>15</v>
      </c>
      <c r="C413" s="53">
        <f t="shared" si="115"/>
        <v>1.35318</v>
      </c>
      <c r="D413" s="24">
        <f t="shared" si="115"/>
        <v>2</v>
      </c>
      <c r="E413" s="13">
        <f t="shared" si="116"/>
        <v>2</v>
      </c>
      <c r="F413" s="13">
        <v>2000</v>
      </c>
      <c r="G413" s="411">
        <f t="shared" si="117"/>
        <v>4</v>
      </c>
      <c r="H413" s="53">
        <f t="shared" si="118"/>
        <v>298</v>
      </c>
      <c r="I413" s="53">
        <f t="shared" si="115"/>
        <v>400</v>
      </c>
      <c r="J413" s="46"/>
      <c r="K413" s="46"/>
      <c r="L413" s="46"/>
      <c r="M413" s="46"/>
      <c r="N413" s="46"/>
      <c r="O413" s="46"/>
      <c r="P413" s="46"/>
      <c r="Q413" s="46"/>
      <c r="R413" s="46"/>
    </row>
    <row r="414" spans="1:18" ht="15" x14ac:dyDescent="0.2">
      <c r="A414" s="508"/>
      <c r="B414" s="47" t="s">
        <v>16</v>
      </c>
      <c r="C414" s="53">
        <f t="shared" si="115"/>
        <v>0.80230000000000001</v>
      </c>
      <c r="D414" s="24">
        <f t="shared" si="115"/>
        <v>0.9</v>
      </c>
      <c r="E414" s="13">
        <f t="shared" si="116"/>
        <v>0.9</v>
      </c>
      <c r="F414" s="13">
        <v>2000</v>
      </c>
      <c r="G414" s="411">
        <f t="shared" si="117"/>
        <v>5</v>
      </c>
      <c r="H414" s="53">
        <f t="shared" si="118"/>
        <v>297</v>
      </c>
      <c r="I414" s="53">
        <f t="shared" si="115"/>
        <v>350</v>
      </c>
      <c r="J414" s="46"/>
      <c r="K414" s="46"/>
      <c r="L414" s="46"/>
      <c r="M414" s="46"/>
      <c r="N414" s="46"/>
      <c r="O414" s="46"/>
      <c r="P414" s="46"/>
      <c r="Q414" s="46"/>
      <c r="R414" s="46"/>
    </row>
    <row r="415" spans="1:18" ht="15" x14ac:dyDescent="0.2">
      <c r="A415" s="508"/>
      <c r="B415" s="47" t="s">
        <v>17</v>
      </c>
      <c r="C415" s="53">
        <f t="shared" si="115"/>
        <v>0</v>
      </c>
      <c r="D415" s="24">
        <f t="shared" si="115"/>
        <v>0</v>
      </c>
      <c r="E415" s="13">
        <f t="shared" si="116"/>
        <v>0</v>
      </c>
      <c r="F415" s="13">
        <v>2000</v>
      </c>
      <c r="G415" s="411">
        <f t="shared" si="117"/>
        <v>4</v>
      </c>
      <c r="H415" s="53">
        <f t="shared" si="118"/>
        <v>337</v>
      </c>
      <c r="I415" s="53">
        <f t="shared" si="115"/>
        <v>350</v>
      </c>
      <c r="J415" s="46"/>
      <c r="K415" s="46"/>
      <c r="L415" s="46"/>
      <c r="M415" s="46"/>
      <c r="N415" s="46"/>
      <c r="O415" s="46"/>
      <c r="P415" s="46"/>
      <c r="Q415" s="46"/>
      <c r="R415" s="46"/>
    </row>
    <row r="416" spans="1:18" ht="15" x14ac:dyDescent="0.2">
      <c r="A416" s="508"/>
      <c r="B416" s="47" t="s">
        <v>18</v>
      </c>
      <c r="C416" s="53">
        <f t="shared" si="115"/>
        <v>0</v>
      </c>
      <c r="D416" s="24">
        <f t="shared" si="115"/>
        <v>0</v>
      </c>
      <c r="E416" s="13">
        <f t="shared" si="116"/>
        <v>0</v>
      </c>
      <c r="F416" s="13">
        <v>2000</v>
      </c>
      <c r="G416" s="411">
        <f t="shared" si="117"/>
        <v>4</v>
      </c>
      <c r="H416" s="53">
        <f t="shared" si="118"/>
        <v>319</v>
      </c>
      <c r="I416" s="53">
        <f t="shared" si="115"/>
        <v>320</v>
      </c>
      <c r="J416" s="46"/>
      <c r="K416" s="46"/>
      <c r="L416" s="46"/>
      <c r="M416" s="46"/>
      <c r="N416" s="46"/>
      <c r="O416" s="46"/>
      <c r="P416" s="46"/>
      <c r="Q416" s="46"/>
      <c r="R416" s="46"/>
    </row>
    <row r="417" spans="1:18" ht="15" x14ac:dyDescent="0.2">
      <c r="A417" s="508"/>
      <c r="B417" s="47" t="s">
        <v>19</v>
      </c>
      <c r="C417" s="53">
        <f t="shared" si="115"/>
        <v>0</v>
      </c>
      <c r="D417" s="24">
        <f t="shared" si="115"/>
        <v>0</v>
      </c>
      <c r="E417" s="13">
        <f t="shared" si="116"/>
        <v>0</v>
      </c>
      <c r="F417" s="13">
        <v>2000</v>
      </c>
      <c r="G417" s="411">
        <f t="shared" si="117"/>
        <v>4</v>
      </c>
      <c r="H417" s="53">
        <f t="shared" si="118"/>
        <v>269.5</v>
      </c>
      <c r="I417" s="53">
        <f t="shared" si="115"/>
        <v>320</v>
      </c>
      <c r="J417" s="46"/>
      <c r="K417" s="46"/>
      <c r="L417" s="46"/>
      <c r="M417" s="46"/>
      <c r="N417" s="46"/>
      <c r="O417" s="46"/>
      <c r="P417" s="46"/>
      <c r="Q417" s="46"/>
      <c r="R417" s="46"/>
    </row>
    <row r="418" spans="1:18" ht="15" x14ac:dyDescent="0.2">
      <c r="A418" s="508"/>
      <c r="B418" s="47" t="s">
        <v>20</v>
      </c>
      <c r="C418" s="53">
        <f t="shared" si="115"/>
        <v>0</v>
      </c>
      <c r="D418" s="24">
        <f t="shared" si="115"/>
        <v>0</v>
      </c>
      <c r="E418" s="13">
        <f t="shared" si="116"/>
        <v>0</v>
      </c>
      <c r="F418" s="13">
        <v>2000</v>
      </c>
      <c r="G418" s="411">
        <f t="shared" si="117"/>
        <v>5</v>
      </c>
      <c r="H418" s="53">
        <f t="shared" si="118"/>
        <v>420</v>
      </c>
      <c r="I418" s="53">
        <f t="shared" si="115"/>
        <v>500</v>
      </c>
      <c r="J418" s="46"/>
      <c r="K418" s="46"/>
      <c r="L418" s="46"/>
      <c r="M418" s="46"/>
      <c r="N418" s="46"/>
      <c r="O418" s="46"/>
      <c r="P418" s="46"/>
      <c r="Q418" s="46"/>
      <c r="R418" s="46"/>
    </row>
    <row r="419" spans="1:18" ht="15" x14ac:dyDescent="0.2">
      <c r="A419" s="508"/>
      <c r="B419" s="47" t="s">
        <v>21</v>
      </c>
      <c r="C419" s="53">
        <f t="shared" si="115"/>
        <v>0</v>
      </c>
      <c r="D419" s="24">
        <f t="shared" si="115"/>
        <v>0</v>
      </c>
      <c r="E419" s="13">
        <f t="shared" si="116"/>
        <v>0</v>
      </c>
      <c r="F419" s="13">
        <v>2000</v>
      </c>
      <c r="G419" s="411">
        <f t="shared" si="117"/>
        <v>5</v>
      </c>
      <c r="H419" s="53">
        <f t="shared" si="118"/>
        <v>400</v>
      </c>
      <c r="I419" s="53">
        <f t="shared" si="115"/>
        <v>500</v>
      </c>
      <c r="J419" s="46"/>
      <c r="K419" s="46"/>
      <c r="L419" s="46"/>
      <c r="M419" s="46"/>
      <c r="N419" s="46"/>
      <c r="O419" s="46"/>
      <c r="P419" s="46"/>
      <c r="Q419" s="46"/>
      <c r="R419" s="46"/>
    </row>
    <row r="420" spans="1:18" ht="15" x14ac:dyDescent="0.2">
      <c r="A420" s="508"/>
      <c r="B420" s="47" t="s">
        <v>22</v>
      </c>
      <c r="C420" s="53">
        <f t="shared" si="115"/>
        <v>1.6</v>
      </c>
      <c r="D420" s="24">
        <f t="shared" si="115"/>
        <v>1.6</v>
      </c>
      <c r="E420" s="13">
        <f t="shared" si="116"/>
        <v>1.6</v>
      </c>
      <c r="F420" s="13">
        <v>2000</v>
      </c>
      <c r="G420" s="411">
        <f t="shared" si="117"/>
        <v>5</v>
      </c>
      <c r="H420" s="53">
        <f t="shared" si="118"/>
        <v>400</v>
      </c>
      <c r="I420" s="53">
        <f t="shared" si="115"/>
        <v>550</v>
      </c>
      <c r="J420" s="46"/>
      <c r="K420" s="46"/>
      <c r="L420" s="46"/>
      <c r="M420" s="46"/>
      <c r="N420" s="46"/>
      <c r="O420" s="46"/>
      <c r="P420" s="46"/>
      <c r="Q420" s="46"/>
      <c r="R420" s="46"/>
    </row>
    <row r="421" spans="1:18" ht="15" x14ac:dyDescent="0.2">
      <c r="A421" s="508"/>
      <c r="B421" s="48" t="s">
        <v>23</v>
      </c>
      <c r="C421" s="53">
        <f t="shared" si="115"/>
        <v>2.36</v>
      </c>
      <c r="D421" s="24">
        <f t="shared" si="115"/>
        <v>2.36</v>
      </c>
      <c r="E421" s="13">
        <f t="shared" si="116"/>
        <v>2.36</v>
      </c>
      <c r="F421" s="13">
        <v>2000</v>
      </c>
      <c r="G421" s="411">
        <f t="shared" si="117"/>
        <v>6</v>
      </c>
      <c r="H421" s="53">
        <f t="shared" si="118"/>
        <v>505</v>
      </c>
      <c r="I421" s="53">
        <f t="shared" si="115"/>
        <v>650</v>
      </c>
      <c r="J421" s="46"/>
      <c r="K421" s="46"/>
      <c r="L421" s="46"/>
      <c r="M421" s="46"/>
      <c r="N421" s="46"/>
      <c r="O421" s="46"/>
      <c r="P421" s="46"/>
      <c r="Q421" s="46"/>
      <c r="R421" s="46"/>
    </row>
    <row r="422" spans="1:18" ht="15.75" thickBot="1" x14ac:dyDescent="0.25">
      <c r="A422" s="508"/>
      <c r="B422" s="48" t="s">
        <v>24</v>
      </c>
      <c r="C422" s="54">
        <f t="shared" si="115"/>
        <v>2.35</v>
      </c>
      <c r="D422" s="24">
        <f t="shared" si="115"/>
        <v>2.35</v>
      </c>
      <c r="E422" s="13">
        <f t="shared" si="116"/>
        <v>2.35</v>
      </c>
      <c r="F422" s="13">
        <v>2000</v>
      </c>
      <c r="G422" s="411">
        <f t="shared" si="117"/>
        <v>6</v>
      </c>
      <c r="H422" s="54">
        <f t="shared" si="118"/>
        <v>505</v>
      </c>
      <c r="I422" s="54">
        <f t="shared" si="115"/>
        <v>639</v>
      </c>
      <c r="J422" s="46"/>
      <c r="K422" s="46"/>
      <c r="L422" s="46"/>
      <c r="M422" s="46"/>
      <c r="N422" s="46"/>
      <c r="O422" s="46"/>
      <c r="P422" s="46"/>
      <c r="Q422" s="46"/>
      <c r="R422" s="46"/>
    </row>
    <row r="423" spans="1:18" ht="15.75" thickBot="1" x14ac:dyDescent="0.25">
      <c r="A423" s="509"/>
      <c r="B423" s="389" t="s">
        <v>25</v>
      </c>
      <c r="C423" s="390">
        <f t="shared" ref="C423:I423" si="119">SUM(C411:C422)</f>
        <v>11.821738499999999</v>
      </c>
      <c r="D423" s="390">
        <f t="shared" si="119"/>
        <v>13.299999999999999</v>
      </c>
      <c r="E423" s="390">
        <f t="shared" si="119"/>
        <v>13.299999999999999</v>
      </c>
      <c r="F423" s="13">
        <v>2000</v>
      </c>
      <c r="G423" s="415">
        <f t="shared" si="119"/>
        <v>56</v>
      </c>
      <c r="H423" s="392">
        <f t="shared" si="118"/>
        <v>4851</v>
      </c>
      <c r="I423" s="393">
        <f t="shared" si="119"/>
        <v>5879</v>
      </c>
      <c r="J423" s="46"/>
      <c r="K423" s="46"/>
      <c r="L423" s="46"/>
      <c r="M423" s="46"/>
      <c r="N423" s="46"/>
      <c r="O423" s="46"/>
      <c r="P423" s="46"/>
      <c r="Q423" s="46"/>
      <c r="R423" s="46"/>
    </row>
    <row r="424" spans="1:18" ht="15" x14ac:dyDescent="0.25">
      <c r="A424" s="510" t="s">
        <v>49</v>
      </c>
      <c r="B424" s="23" t="s">
        <v>12</v>
      </c>
      <c r="C424" s="24">
        <f>C346</f>
        <v>1.8798495</v>
      </c>
      <c r="D424" s="24">
        <v>2.2000000000000002</v>
      </c>
      <c r="E424" s="13">
        <v>3</v>
      </c>
      <c r="F424" s="13">
        <v>2000</v>
      </c>
      <c r="G424" s="416">
        <f>I346</f>
        <v>754</v>
      </c>
      <c r="H424" s="24">
        <f>L346</f>
        <v>0</v>
      </c>
      <c r="I424" s="24">
        <f>M346</f>
        <v>5</v>
      </c>
      <c r="J424" s="46"/>
      <c r="K424" s="46"/>
      <c r="L424" s="46"/>
      <c r="M424" s="46"/>
      <c r="N424" s="46"/>
      <c r="O424" s="46"/>
      <c r="P424" s="46"/>
      <c r="Q424" s="46"/>
      <c r="R424" s="46"/>
    </row>
    <row r="425" spans="1:18" ht="15" x14ac:dyDescent="0.25">
      <c r="A425" s="510"/>
      <c r="B425" s="12" t="s">
        <v>14</v>
      </c>
      <c r="C425" s="24">
        <f t="shared" ref="C425:C435" si="120">C347</f>
        <v>1.4764090000000001</v>
      </c>
      <c r="D425" s="24">
        <v>2</v>
      </c>
      <c r="E425" s="13">
        <v>33</v>
      </c>
      <c r="F425" s="13">
        <v>2000</v>
      </c>
      <c r="G425" s="416">
        <f t="shared" ref="G425:G435" si="121">I347</f>
        <v>400</v>
      </c>
      <c r="H425" s="24">
        <f t="shared" ref="H425:I436" si="122">L347</f>
        <v>2</v>
      </c>
      <c r="I425" s="24">
        <f t="shared" si="122"/>
        <v>5</v>
      </c>
      <c r="J425" s="46"/>
      <c r="K425" s="46"/>
      <c r="L425" s="46"/>
      <c r="M425" s="46"/>
      <c r="N425" s="46"/>
      <c r="O425" s="46"/>
      <c r="P425" s="46"/>
      <c r="Q425" s="46"/>
      <c r="R425" s="46"/>
    </row>
    <row r="426" spans="1:18" ht="15" x14ac:dyDescent="0.25">
      <c r="A426" s="510"/>
      <c r="B426" s="12" t="s">
        <v>15</v>
      </c>
      <c r="C426" s="24">
        <f t="shared" si="120"/>
        <v>1.35318</v>
      </c>
      <c r="D426" s="24">
        <v>2</v>
      </c>
      <c r="E426" s="13">
        <v>3</v>
      </c>
      <c r="F426" s="13">
        <v>2000</v>
      </c>
      <c r="G426" s="416">
        <f t="shared" si="121"/>
        <v>300</v>
      </c>
      <c r="H426" s="24">
        <f t="shared" si="122"/>
        <v>3</v>
      </c>
      <c r="I426" s="24">
        <f t="shared" si="122"/>
        <v>5</v>
      </c>
      <c r="J426" s="46"/>
      <c r="K426" s="46"/>
      <c r="L426" s="46"/>
      <c r="M426" s="46"/>
      <c r="N426" s="46"/>
      <c r="O426" s="46"/>
      <c r="P426" s="46"/>
      <c r="Q426" s="46"/>
      <c r="R426" s="46"/>
    </row>
    <row r="427" spans="1:18" ht="15" x14ac:dyDescent="0.25">
      <c r="A427" s="510"/>
      <c r="B427" s="12" t="s">
        <v>16</v>
      </c>
      <c r="C427" s="24">
        <f t="shared" si="120"/>
        <v>0.8024</v>
      </c>
      <c r="D427" s="24">
        <v>0.9</v>
      </c>
      <c r="E427" s="13">
        <v>1.179</v>
      </c>
      <c r="F427" s="13">
        <v>2000</v>
      </c>
      <c r="G427" s="416">
        <f t="shared" si="121"/>
        <v>300</v>
      </c>
      <c r="H427" s="24">
        <f t="shared" si="122"/>
        <v>5</v>
      </c>
      <c r="I427" s="24">
        <f t="shared" si="122"/>
        <v>5</v>
      </c>
      <c r="J427" s="46"/>
      <c r="K427" s="46"/>
      <c r="L427" s="46"/>
      <c r="M427" s="46"/>
      <c r="N427" s="46"/>
      <c r="O427" s="46"/>
      <c r="P427" s="46"/>
      <c r="Q427" s="46"/>
      <c r="R427" s="46"/>
    </row>
    <row r="428" spans="1:18" ht="15" x14ac:dyDescent="0.25">
      <c r="A428" s="510"/>
      <c r="B428" s="12" t="s">
        <v>17</v>
      </c>
      <c r="C428" s="24">
        <f t="shared" si="120"/>
        <v>0</v>
      </c>
      <c r="D428" s="24">
        <v>0</v>
      </c>
      <c r="E428" s="13">
        <v>0</v>
      </c>
      <c r="F428" s="13">
        <v>2000</v>
      </c>
      <c r="G428" s="416">
        <f t="shared" si="121"/>
        <v>350</v>
      </c>
      <c r="H428" s="24">
        <f t="shared" si="122"/>
        <v>5</v>
      </c>
      <c r="I428" s="24">
        <f t="shared" si="122"/>
        <v>4</v>
      </c>
      <c r="J428" s="46"/>
      <c r="K428" s="46"/>
      <c r="L428" s="46"/>
      <c r="M428" s="46"/>
      <c r="N428" s="46"/>
      <c r="O428" s="46"/>
      <c r="P428" s="46"/>
      <c r="Q428" s="46"/>
      <c r="R428" s="46"/>
    </row>
    <row r="429" spans="1:18" ht="15" x14ac:dyDescent="0.25">
      <c r="A429" s="510"/>
      <c r="B429" s="12" t="s">
        <v>18</v>
      </c>
      <c r="C429" s="24">
        <f t="shared" si="120"/>
        <v>0</v>
      </c>
      <c r="D429" s="24">
        <v>0</v>
      </c>
      <c r="E429" s="13">
        <v>0</v>
      </c>
      <c r="F429" s="13">
        <v>2000</v>
      </c>
      <c r="G429" s="416">
        <f t="shared" si="121"/>
        <v>320</v>
      </c>
      <c r="H429" s="24">
        <f t="shared" si="122"/>
        <v>4</v>
      </c>
      <c r="I429" s="24">
        <f t="shared" si="122"/>
        <v>4</v>
      </c>
      <c r="J429" s="46"/>
      <c r="K429" s="46"/>
      <c r="L429" s="46"/>
      <c r="M429" s="46"/>
      <c r="N429" s="46"/>
      <c r="O429" s="46"/>
      <c r="P429" s="46"/>
      <c r="Q429" s="46"/>
      <c r="R429" s="46"/>
    </row>
    <row r="430" spans="1:18" ht="15" x14ac:dyDescent="0.25">
      <c r="A430" s="510"/>
      <c r="B430" s="12" t="s">
        <v>19</v>
      </c>
      <c r="C430" s="24">
        <f t="shared" si="120"/>
        <v>0</v>
      </c>
      <c r="D430" s="24">
        <v>0</v>
      </c>
      <c r="E430" s="13">
        <v>0</v>
      </c>
      <c r="F430" s="13">
        <v>2000</v>
      </c>
      <c r="G430" s="416">
        <f t="shared" si="121"/>
        <v>320</v>
      </c>
      <c r="H430" s="24">
        <f t="shared" si="122"/>
        <v>4</v>
      </c>
      <c r="I430" s="24">
        <f t="shared" si="122"/>
        <v>4</v>
      </c>
      <c r="J430" s="46"/>
      <c r="K430" s="46"/>
      <c r="L430" s="46"/>
      <c r="M430" s="46"/>
      <c r="N430" s="46"/>
      <c r="O430" s="46"/>
      <c r="P430" s="46"/>
      <c r="Q430" s="46"/>
      <c r="R430" s="46"/>
    </row>
    <row r="431" spans="1:18" ht="15" x14ac:dyDescent="0.25">
      <c r="A431" s="510"/>
      <c r="B431" s="12" t="s">
        <v>20</v>
      </c>
      <c r="C431" s="24">
        <f t="shared" si="120"/>
        <v>0</v>
      </c>
      <c r="D431" s="24">
        <v>0</v>
      </c>
      <c r="E431" s="13">
        <v>0</v>
      </c>
      <c r="F431" s="13">
        <v>2000</v>
      </c>
      <c r="G431" s="416">
        <f t="shared" si="121"/>
        <v>601</v>
      </c>
      <c r="H431" s="24">
        <f t="shared" si="122"/>
        <v>5</v>
      </c>
      <c r="I431" s="24">
        <f t="shared" si="122"/>
        <v>5</v>
      </c>
      <c r="J431" s="55"/>
      <c r="K431" s="55"/>
      <c r="L431" s="55"/>
      <c r="M431" s="55"/>
      <c r="N431" s="55"/>
      <c r="O431" s="55"/>
      <c r="P431" s="46"/>
      <c r="Q431" s="46"/>
      <c r="R431" s="46"/>
    </row>
    <row r="432" spans="1:18" ht="15" x14ac:dyDescent="0.25">
      <c r="A432" s="510"/>
      <c r="B432" s="12" t="s">
        <v>21</v>
      </c>
      <c r="C432" s="24">
        <f t="shared" si="120"/>
        <v>0</v>
      </c>
      <c r="D432" s="24">
        <v>0</v>
      </c>
      <c r="E432" s="13">
        <v>0</v>
      </c>
      <c r="F432" s="13">
        <v>2000</v>
      </c>
      <c r="G432" s="416">
        <f t="shared" si="121"/>
        <v>355</v>
      </c>
      <c r="H432" s="24">
        <f t="shared" si="122"/>
        <v>5</v>
      </c>
      <c r="I432" s="24">
        <f t="shared" si="122"/>
        <v>5</v>
      </c>
      <c r="J432" s="55"/>
      <c r="K432" s="55"/>
      <c r="L432" s="55"/>
      <c r="M432" s="55"/>
      <c r="N432" s="55"/>
      <c r="O432" s="55"/>
      <c r="P432" s="46"/>
      <c r="Q432" s="46"/>
      <c r="R432" s="46"/>
    </row>
    <row r="433" spans="1:22" ht="15" x14ac:dyDescent="0.25">
      <c r="A433" s="510"/>
      <c r="B433" s="12" t="s">
        <v>22</v>
      </c>
      <c r="C433" s="24">
        <f t="shared" si="120"/>
        <v>2</v>
      </c>
      <c r="D433" s="24">
        <v>1.6</v>
      </c>
      <c r="E433" s="13">
        <v>2.0960000000000001</v>
      </c>
      <c r="F433" s="13">
        <v>2000</v>
      </c>
      <c r="G433" s="416">
        <f t="shared" si="121"/>
        <v>420</v>
      </c>
      <c r="H433" s="24">
        <f t="shared" si="122"/>
        <v>6</v>
      </c>
      <c r="I433" s="24">
        <f t="shared" si="122"/>
        <v>6</v>
      </c>
      <c r="J433" s="55"/>
      <c r="K433" s="55"/>
      <c r="L433" s="55"/>
      <c r="M433" s="55"/>
      <c r="N433" s="55"/>
      <c r="O433" s="55"/>
      <c r="P433" s="46"/>
      <c r="Q433" s="46"/>
      <c r="R433" s="46"/>
    </row>
    <row r="434" spans="1:22" ht="15" x14ac:dyDescent="0.25">
      <c r="A434" s="510"/>
      <c r="B434" s="18" t="s">
        <v>23</v>
      </c>
      <c r="C434" s="24">
        <f t="shared" si="120"/>
        <v>2.36</v>
      </c>
      <c r="D434" s="24">
        <v>2.36</v>
      </c>
      <c r="E434" s="13">
        <v>3.0916000000000001</v>
      </c>
      <c r="F434" s="13">
        <v>2000</v>
      </c>
      <c r="G434" s="416">
        <f t="shared" si="121"/>
        <v>550</v>
      </c>
      <c r="H434" s="24">
        <f t="shared" si="122"/>
        <v>6</v>
      </c>
      <c r="I434" s="24">
        <f t="shared" si="122"/>
        <v>6</v>
      </c>
      <c r="J434" s="55"/>
      <c r="K434" s="55"/>
      <c r="L434" s="55"/>
      <c r="M434" s="55"/>
      <c r="N434" s="55"/>
      <c r="O434" s="55"/>
      <c r="P434" s="46"/>
      <c r="Q434" s="46"/>
      <c r="R434" s="46"/>
    </row>
    <row r="435" spans="1:22" ht="15.75" thickBot="1" x14ac:dyDescent="0.3">
      <c r="A435" s="510"/>
      <c r="B435" s="18" t="s">
        <v>24</v>
      </c>
      <c r="C435" s="56">
        <f t="shared" si="120"/>
        <v>3.17</v>
      </c>
      <c r="D435" s="56">
        <v>2.35</v>
      </c>
      <c r="E435" s="386">
        <v>3.0785000000000005</v>
      </c>
      <c r="F435" s="386">
        <v>2000</v>
      </c>
      <c r="G435" s="416">
        <f t="shared" si="121"/>
        <v>550</v>
      </c>
      <c r="H435" s="56">
        <f t="shared" si="122"/>
        <v>6</v>
      </c>
      <c r="I435" s="56">
        <f t="shared" si="122"/>
        <v>6</v>
      </c>
      <c r="J435" s="55"/>
      <c r="K435" s="55"/>
      <c r="L435" s="55"/>
      <c r="M435" s="55"/>
      <c r="N435" s="55"/>
      <c r="O435" s="55"/>
      <c r="P435" s="46"/>
      <c r="Q435" s="46"/>
      <c r="R435" s="46"/>
    </row>
    <row r="436" spans="1:22" ht="15.75" thickBot="1" x14ac:dyDescent="0.25">
      <c r="A436" s="511"/>
      <c r="B436" s="57" t="s">
        <v>25</v>
      </c>
      <c r="C436" s="58">
        <f>SUM(C424:C435)</f>
        <v>13.041838499999999</v>
      </c>
      <c r="D436" s="58">
        <f t="shared" ref="D436:E436" si="123">SUM(D424:D435)</f>
        <v>13.41</v>
      </c>
      <c r="E436" s="58">
        <f t="shared" si="123"/>
        <v>48.445100000000004</v>
      </c>
      <c r="F436" s="388">
        <v>2000</v>
      </c>
      <c r="G436" s="448">
        <f>SUM(G424:G435)</f>
        <v>5220</v>
      </c>
      <c r="H436" s="58">
        <f t="shared" si="122"/>
        <v>51</v>
      </c>
      <c r="I436" s="388">
        <f t="shared" si="122"/>
        <v>60</v>
      </c>
      <c r="J436" s="438"/>
      <c r="K436" s="438"/>
      <c r="L436" s="438"/>
      <c r="M436" s="438"/>
      <c r="N436" s="512"/>
      <c r="O436" s="512"/>
      <c r="P436" s="59"/>
      <c r="Q436" s="59"/>
      <c r="R436" s="59"/>
    </row>
    <row r="437" spans="1:22" ht="15" x14ac:dyDescent="0.2">
      <c r="A437" s="60"/>
      <c r="B437" s="61"/>
      <c r="C437" s="61"/>
      <c r="D437" s="61"/>
      <c r="E437" s="61"/>
      <c r="F437" s="61"/>
      <c r="G437" s="61"/>
      <c r="H437" s="61"/>
      <c r="I437" s="61"/>
      <c r="J437" s="438"/>
      <c r="K437" s="438"/>
      <c r="L437" s="438"/>
      <c r="M437" s="438"/>
      <c r="N437" s="438"/>
      <c r="O437" s="438"/>
      <c r="P437" s="59"/>
      <c r="Q437" s="59"/>
      <c r="R437" s="59"/>
    </row>
    <row r="438" spans="1:22" ht="15" x14ac:dyDescent="0.2">
      <c r="A438" s="60"/>
      <c r="B438" s="61" t="s">
        <v>55</v>
      </c>
      <c r="C438" s="61"/>
      <c r="D438" s="61" t="s">
        <v>161</v>
      </c>
      <c r="E438" s="61"/>
      <c r="F438" s="61"/>
      <c r="G438" s="61"/>
      <c r="H438" s="61"/>
      <c r="I438" s="61"/>
      <c r="J438" s="438"/>
      <c r="K438" s="438"/>
      <c r="L438" s="438"/>
      <c r="M438" s="438"/>
      <c r="N438" s="438"/>
      <c r="O438" s="438"/>
      <c r="P438" s="59"/>
      <c r="Q438" s="59"/>
      <c r="R438" s="59"/>
    </row>
    <row r="439" spans="1:22" ht="15" x14ac:dyDescent="0.25">
      <c r="A439" s="62"/>
      <c r="B439" s="62"/>
      <c r="C439" s="63"/>
      <c r="D439" s="63"/>
      <c r="E439" s="63"/>
      <c r="F439" s="63"/>
      <c r="G439" s="63"/>
      <c r="H439" s="63"/>
      <c r="I439" s="63"/>
      <c r="J439" s="63"/>
      <c r="K439" s="63"/>
      <c r="L439" s="63"/>
      <c r="M439" s="63"/>
      <c r="N439" s="63"/>
      <c r="O439" s="63"/>
      <c r="P439" s="46"/>
      <c r="Q439" s="46"/>
      <c r="R439" s="46"/>
      <c r="S439" s="64" t="s">
        <v>70</v>
      </c>
      <c r="T439" s="64" t="s">
        <v>69</v>
      </c>
    </row>
    <row r="440" spans="1:22" ht="31.5" x14ac:dyDescent="0.25">
      <c r="A440" s="62"/>
      <c r="B440" s="65" t="s">
        <v>56</v>
      </c>
      <c r="C440" s="66" t="s">
        <v>57</v>
      </c>
      <c r="D440" s="68" t="s">
        <v>159</v>
      </c>
      <c r="E440" s="67"/>
      <c r="F440" s="68" t="s">
        <v>58</v>
      </c>
      <c r="G440" s="69" t="s">
        <v>59</v>
      </c>
      <c r="H440" s="68" t="s">
        <v>60</v>
      </c>
      <c r="I440" s="68" t="s">
        <v>58</v>
      </c>
      <c r="J440" s="69" t="s">
        <v>59</v>
      </c>
      <c r="K440" s="67" t="s">
        <v>10</v>
      </c>
      <c r="L440" s="68" t="s">
        <v>58</v>
      </c>
      <c r="M440" s="67" t="s">
        <v>61</v>
      </c>
      <c r="N440" s="68" t="s">
        <v>62</v>
      </c>
      <c r="O440" s="68" t="s">
        <v>58</v>
      </c>
      <c r="P440" s="70" t="s">
        <v>61</v>
      </c>
      <c r="Q440" s="70" t="s">
        <v>63</v>
      </c>
      <c r="R440" s="71" t="s">
        <v>64</v>
      </c>
      <c r="S440" s="71" t="s">
        <v>71</v>
      </c>
      <c r="T440" s="70" t="s">
        <v>63</v>
      </c>
      <c r="U440" s="1"/>
      <c r="V440" s="1"/>
    </row>
    <row r="441" spans="1:22" ht="15.75" x14ac:dyDescent="0.25">
      <c r="A441" s="62"/>
      <c r="B441" s="65" t="s">
        <v>162</v>
      </c>
      <c r="C441" s="66">
        <v>2271</v>
      </c>
      <c r="D441" s="67">
        <f>(D332+D293+D280+D241+D228+D176+D163+D137)</f>
        <v>344.51907530766005</v>
      </c>
      <c r="E441" s="67"/>
      <c r="F441" s="72">
        <v>2000</v>
      </c>
      <c r="G441" s="73">
        <f>D441*F441</f>
        <v>689038.15061532008</v>
      </c>
      <c r="H441" s="67">
        <f>(D319+D306++D267+D254+D150+D124)</f>
        <v>394.40088474640993</v>
      </c>
      <c r="I441" s="72">
        <v>2000</v>
      </c>
      <c r="J441" s="74">
        <f>H441*I441</f>
        <v>788801.76949281991</v>
      </c>
      <c r="K441" s="67"/>
      <c r="L441" s="67"/>
      <c r="M441" s="75"/>
      <c r="N441" s="67">
        <f>(D215+D202+D189)</f>
        <v>16.080105462074997</v>
      </c>
      <c r="O441" s="72">
        <f>F441</f>
        <v>2000</v>
      </c>
      <c r="P441" s="76">
        <f>O441*N441</f>
        <v>32160.210924149993</v>
      </c>
      <c r="Q441" s="77">
        <f>G441+J441+P441</f>
        <v>1510000.1310322899</v>
      </c>
      <c r="R441" s="72">
        <f>D441+H441+N441</f>
        <v>755.00006551614501</v>
      </c>
      <c r="S441" s="78">
        <f>Q441-T441</f>
        <v>1500000.1310322899</v>
      </c>
      <c r="T441" s="77">
        <f>10000</f>
        <v>10000</v>
      </c>
      <c r="U441" s="1" t="s">
        <v>156</v>
      </c>
      <c r="V441" s="1"/>
    </row>
    <row r="442" spans="1:22" ht="15.75" x14ac:dyDescent="0.25">
      <c r="A442" s="62"/>
      <c r="B442" s="65" t="s">
        <v>163</v>
      </c>
      <c r="C442" s="66">
        <v>2271</v>
      </c>
      <c r="D442" s="67">
        <f>(D98)</f>
        <v>81.100000000000009</v>
      </c>
      <c r="E442" s="67"/>
      <c r="F442" s="72">
        <v>2000</v>
      </c>
      <c r="G442" s="73">
        <f>D442*F442</f>
        <v>162200.00000000003</v>
      </c>
      <c r="H442" s="67">
        <f>D111</f>
        <v>362.75</v>
      </c>
      <c r="I442" s="72">
        <v>2000</v>
      </c>
      <c r="J442" s="74">
        <f>H442*I442</f>
        <v>725500</v>
      </c>
      <c r="K442" s="67"/>
      <c r="L442" s="67"/>
      <c r="M442" s="75"/>
      <c r="N442" s="67"/>
      <c r="O442" s="67"/>
      <c r="P442" s="79"/>
      <c r="Q442" s="80">
        <f>J442+G442</f>
        <v>887700</v>
      </c>
      <c r="R442" s="72">
        <f>H442+D442</f>
        <v>443.85</v>
      </c>
      <c r="S442" s="78">
        <f>Q442-T442</f>
        <v>841700</v>
      </c>
      <c r="T442" s="80">
        <v>46000</v>
      </c>
      <c r="U442" s="1" t="s">
        <v>154</v>
      </c>
      <c r="V442" s="1"/>
    </row>
    <row r="443" spans="1:22" ht="15.75" x14ac:dyDescent="0.25">
      <c r="A443" s="62">
        <v>0</v>
      </c>
      <c r="B443" s="65" t="s">
        <v>164</v>
      </c>
      <c r="C443" s="66">
        <v>2271</v>
      </c>
      <c r="D443" s="67">
        <f>(D20+D59+D72)</f>
        <v>169.49369999999999</v>
      </c>
      <c r="E443" s="67"/>
      <c r="F443" s="72">
        <v>2000</v>
      </c>
      <c r="G443" s="73">
        <f>D443*F443</f>
        <v>338987.39999999997</v>
      </c>
      <c r="H443" s="67">
        <f>(D33+D85)</f>
        <v>572.38630000000001</v>
      </c>
      <c r="I443" s="72">
        <v>2000</v>
      </c>
      <c r="J443" s="74">
        <f>H443*I443</f>
        <v>1144772.6000000001</v>
      </c>
      <c r="K443" s="67">
        <f>D46</f>
        <v>305.07</v>
      </c>
      <c r="L443" s="72">
        <v>2000</v>
      </c>
      <c r="M443" s="75">
        <f>K443*L443</f>
        <v>610140</v>
      </c>
      <c r="N443" s="67"/>
      <c r="O443" s="67"/>
      <c r="P443" s="79"/>
      <c r="Q443" s="80">
        <f>G443+J443+M443</f>
        <v>2093900</v>
      </c>
      <c r="R443" s="72">
        <f>D443+H443+K443</f>
        <v>1046.95</v>
      </c>
      <c r="S443" s="78">
        <f>Q443-T443</f>
        <v>1953100</v>
      </c>
      <c r="T443" s="80">
        <v>140800</v>
      </c>
      <c r="U443" s="1" t="s">
        <v>155</v>
      </c>
      <c r="V443" s="1"/>
    </row>
    <row r="444" spans="1:22" ht="15.75" x14ac:dyDescent="0.25">
      <c r="A444" s="62"/>
      <c r="B444" s="65" t="s">
        <v>165</v>
      </c>
      <c r="C444" s="66">
        <v>2271</v>
      </c>
      <c r="D444" s="67"/>
      <c r="E444" s="67"/>
      <c r="F444" s="72">
        <v>0</v>
      </c>
      <c r="G444" s="73"/>
      <c r="H444" s="67">
        <f>D345</f>
        <v>13.299999999999999</v>
      </c>
      <c r="I444" s="72">
        <v>2000</v>
      </c>
      <c r="J444" s="74">
        <f>H444*I444</f>
        <v>26599.999999999996</v>
      </c>
      <c r="K444" s="67"/>
      <c r="L444" s="67"/>
      <c r="M444" s="75"/>
      <c r="N444" s="67"/>
      <c r="O444" s="67"/>
      <c r="P444" s="79"/>
      <c r="Q444" s="80">
        <f>J444</f>
        <v>26599.999999999996</v>
      </c>
      <c r="R444" s="72">
        <f>H444</f>
        <v>13.299999999999999</v>
      </c>
      <c r="S444" s="78">
        <f>Q444</f>
        <v>26599.999999999996</v>
      </c>
      <c r="T444" s="80">
        <f>O444</f>
        <v>0</v>
      </c>
      <c r="U444" s="1"/>
      <c r="V444" s="1"/>
    </row>
    <row r="445" spans="1:22" ht="15.75" x14ac:dyDescent="0.25">
      <c r="A445" s="62"/>
      <c r="B445" s="81" t="s">
        <v>166</v>
      </c>
      <c r="C445" s="82">
        <v>2271</v>
      </c>
      <c r="D445" s="83"/>
      <c r="E445" s="83"/>
      <c r="F445" s="72">
        <v>0</v>
      </c>
      <c r="G445" s="84"/>
      <c r="H445" s="83">
        <f>D358*1.342</f>
        <v>17.996220000000001</v>
      </c>
      <c r="I445" s="72">
        <v>2000</v>
      </c>
      <c r="J445" s="85">
        <f>H445*I445</f>
        <v>35992.44</v>
      </c>
      <c r="K445" s="67"/>
      <c r="L445" s="67"/>
      <c r="M445" s="75"/>
      <c r="N445" s="67"/>
      <c r="O445" s="67"/>
      <c r="P445" s="79"/>
      <c r="Q445" s="80">
        <f>J445</f>
        <v>35992.44</v>
      </c>
      <c r="R445" s="72">
        <f>H445</f>
        <v>17.996220000000001</v>
      </c>
      <c r="S445" s="78">
        <f>Q445</f>
        <v>35992.44</v>
      </c>
      <c r="T445" s="80">
        <f>O445</f>
        <v>0</v>
      </c>
      <c r="U445" s="1"/>
      <c r="V445" s="1"/>
    </row>
    <row r="446" spans="1:22" ht="15.75" x14ac:dyDescent="0.25">
      <c r="A446" s="62"/>
      <c r="B446" s="65" t="s">
        <v>65</v>
      </c>
      <c r="C446" s="66"/>
      <c r="D446" s="67">
        <f>SUM(D441:D445)</f>
        <v>595.11277530766006</v>
      </c>
      <c r="E446" s="67"/>
      <c r="F446" s="72">
        <v>2000</v>
      </c>
      <c r="G446" s="73">
        <f>G441+G443</f>
        <v>1028025.55061532</v>
      </c>
      <c r="H446" s="67">
        <f>SUM(H441:H445)</f>
        <v>1360.8334047464098</v>
      </c>
      <c r="I446" s="72">
        <v>2000</v>
      </c>
      <c r="J446" s="74">
        <f>J441+J442+J443+J444</f>
        <v>2685674.36949282</v>
      </c>
      <c r="K446" s="67">
        <f>K443</f>
        <v>305.07</v>
      </c>
      <c r="L446" s="67">
        <f>L443</f>
        <v>2000</v>
      </c>
      <c r="M446" s="75">
        <f>K446*L446</f>
        <v>610140</v>
      </c>
      <c r="N446" s="67">
        <f>N441</f>
        <v>16.080105462074997</v>
      </c>
      <c r="O446" s="67">
        <f>O441</f>
        <v>2000</v>
      </c>
      <c r="P446" s="86">
        <f>N446*O446</f>
        <v>32160.210924149993</v>
      </c>
      <c r="Q446" s="87">
        <f>Q441+Q442+Q443+Q444</f>
        <v>4518200.1310322899</v>
      </c>
      <c r="R446" s="88">
        <f>R441+R442+R443+R444</f>
        <v>2259.1000655161452</v>
      </c>
      <c r="S446" s="89">
        <f>S441+S442+S443+S444</f>
        <v>4321400.1310322899</v>
      </c>
      <c r="T446" s="87">
        <f>T441+T442+T443+T444</f>
        <v>196800</v>
      </c>
      <c r="U446" s="1"/>
      <c r="V446" s="1"/>
    </row>
    <row r="447" spans="1:22" ht="15.75" x14ac:dyDescent="0.25">
      <c r="A447" s="62"/>
      <c r="B447" s="90"/>
      <c r="C447" s="91"/>
      <c r="D447" s="91"/>
      <c r="E447" s="91"/>
      <c r="F447" s="91"/>
      <c r="G447" s="91"/>
      <c r="H447" s="91"/>
      <c r="I447" s="91"/>
      <c r="J447" s="91"/>
      <c r="K447" s="91"/>
      <c r="L447" s="91"/>
      <c r="M447" s="91"/>
      <c r="N447" s="91"/>
      <c r="O447" s="91"/>
      <c r="P447" s="92"/>
      <c r="Q447" s="92"/>
      <c r="R447" s="92"/>
      <c r="S447" s="1"/>
      <c r="T447" s="1"/>
      <c r="U447" s="1"/>
      <c r="V447" s="1"/>
    </row>
    <row r="448" spans="1:22" ht="15.75" x14ac:dyDescent="0.25">
      <c r="A448" s="62"/>
      <c r="B448" s="90"/>
      <c r="C448" s="91"/>
      <c r="D448" s="91"/>
      <c r="E448" s="91"/>
      <c r="F448" s="91"/>
      <c r="G448" s="93"/>
      <c r="H448" s="91"/>
      <c r="I448" s="91"/>
      <c r="J448" s="91"/>
      <c r="K448" s="91"/>
      <c r="L448" s="91"/>
      <c r="M448" s="91"/>
      <c r="N448" s="91"/>
      <c r="O448" s="91"/>
      <c r="P448" s="94" t="s">
        <v>70</v>
      </c>
      <c r="Q448" s="94" t="s">
        <v>69</v>
      </c>
      <c r="R448" s="92"/>
      <c r="S448" s="1"/>
      <c r="T448" s="1"/>
      <c r="U448" s="1"/>
      <c r="V448" s="1"/>
    </row>
    <row r="449" spans="1:22" ht="47.25" x14ac:dyDescent="0.25">
      <c r="A449" s="62"/>
      <c r="B449" s="65" t="s">
        <v>56</v>
      </c>
      <c r="C449" s="108" t="s">
        <v>57</v>
      </c>
      <c r="D449" s="68" t="s">
        <v>160</v>
      </c>
      <c r="E449" s="68"/>
      <c r="F449" s="68" t="s">
        <v>58</v>
      </c>
      <c r="G449" s="69" t="s">
        <v>59</v>
      </c>
      <c r="H449" s="68" t="s">
        <v>62</v>
      </c>
      <c r="I449" s="68" t="s">
        <v>58</v>
      </c>
      <c r="J449" s="69" t="s">
        <v>59</v>
      </c>
      <c r="K449" s="68" t="s">
        <v>10</v>
      </c>
      <c r="L449" s="68" t="s">
        <v>58</v>
      </c>
      <c r="M449" s="69" t="s">
        <v>59</v>
      </c>
      <c r="N449" s="109" t="s">
        <v>66</v>
      </c>
      <c r="O449" s="69" t="s">
        <v>63</v>
      </c>
      <c r="P449" s="109" t="s">
        <v>71</v>
      </c>
      <c r="Q449" s="69" t="s">
        <v>63</v>
      </c>
      <c r="R449" s="92"/>
      <c r="S449" s="1"/>
      <c r="T449" s="1"/>
      <c r="U449" s="1"/>
      <c r="V449" s="1"/>
    </row>
    <row r="450" spans="1:22" ht="15.75" x14ac:dyDescent="0.25">
      <c r="A450" s="62"/>
      <c r="B450" s="65" t="s">
        <v>162</v>
      </c>
      <c r="C450" s="66">
        <v>2273</v>
      </c>
      <c r="D450" s="67">
        <f>I124+I137+I150+I163+I176+I228+I241+I254+I267+I280+I293+I306+I319+I332</f>
        <v>62760.3</v>
      </c>
      <c r="E450" s="67"/>
      <c r="F450" s="67">
        <v>3.3</v>
      </c>
      <c r="G450" s="73">
        <f>D450*F450</f>
        <v>207108.99</v>
      </c>
      <c r="H450" s="67">
        <f>I215+I202+I189</f>
        <v>14299.59</v>
      </c>
      <c r="I450" s="67">
        <v>3.3</v>
      </c>
      <c r="J450" s="74">
        <f>H450*I450</f>
        <v>47188.646999999997</v>
      </c>
      <c r="K450" s="67"/>
      <c r="L450" s="67"/>
      <c r="M450" s="74"/>
      <c r="N450" s="72">
        <f>D450+H450</f>
        <v>77059.89</v>
      </c>
      <c r="O450" s="77">
        <f>G450+J450</f>
        <v>254297.63699999999</v>
      </c>
      <c r="P450" s="78">
        <f>O450-Q450</f>
        <v>247297.63699999999</v>
      </c>
      <c r="Q450" s="77">
        <v>7000</v>
      </c>
      <c r="R450" s="92" t="s">
        <v>8</v>
      </c>
      <c r="S450" s="1"/>
      <c r="T450" s="1"/>
      <c r="U450" s="1"/>
      <c r="V450" s="1"/>
    </row>
    <row r="451" spans="1:22" ht="15.75" x14ac:dyDescent="0.25">
      <c r="A451" s="62"/>
      <c r="B451" s="65" t="s">
        <v>163</v>
      </c>
      <c r="C451" s="66">
        <v>2273</v>
      </c>
      <c r="D451" s="67">
        <f>I111+I98</f>
        <v>45970</v>
      </c>
      <c r="E451" s="67"/>
      <c r="F451" s="67">
        <v>3.3</v>
      </c>
      <c r="G451" s="73">
        <f>D451*F451</f>
        <v>151701</v>
      </c>
      <c r="H451" s="67"/>
      <c r="I451" s="67"/>
      <c r="J451" s="74"/>
      <c r="K451" s="67"/>
      <c r="L451" s="67"/>
      <c r="M451" s="74"/>
      <c r="N451" s="72">
        <f>D451</f>
        <v>45970</v>
      </c>
      <c r="O451" s="80">
        <f>G451</f>
        <v>151701</v>
      </c>
      <c r="P451" s="78">
        <f t="shared" ref="P451:P454" si="124">O451-Q451</f>
        <v>111701</v>
      </c>
      <c r="Q451" s="80">
        <v>40000</v>
      </c>
      <c r="R451" s="92" t="s">
        <v>8</v>
      </c>
      <c r="S451" s="1"/>
      <c r="T451" s="1"/>
      <c r="U451" s="1"/>
      <c r="V451" s="1"/>
    </row>
    <row r="452" spans="1:22" ht="15.75" x14ac:dyDescent="0.25">
      <c r="A452" s="62"/>
      <c r="B452" s="65" t="s">
        <v>164</v>
      </c>
      <c r="C452" s="66">
        <v>2273</v>
      </c>
      <c r="D452" s="67">
        <f>I20+I33+I59+I72+I85</f>
        <v>78932</v>
      </c>
      <c r="E452" s="67"/>
      <c r="F452" s="67">
        <v>3.3</v>
      </c>
      <c r="G452" s="73">
        <f>D452*F452</f>
        <v>260475.59999999998</v>
      </c>
      <c r="H452" s="67"/>
      <c r="I452" s="67"/>
      <c r="J452" s="74"/>
      <c r="K452" s="67">
        <f>I46</f>
        <v>7468</v>
      </c>
      <c r="L452" s="67">
        <v>3.3</v>
      </c>
      <c r="M452" s="74">
        <f>K452*L452</f>
        <v>24644.399999999998</v>
      </c>
      <c r="N452" s="72">
        <f>D452+K452</f>
        <v>86400</v>
      </c>
      <c r="O452" s="80">
        <f>G452+M452</f>
        <v>285120</v>
      </c>
      <c r="P452" s="78">
        <f t="shared" si="124"/>
        <v>246120</v>
      </c>
      <c r="Q452" s="80">
        <v>39000</v>
      </c>
      <c r="R452" s="92" t="s">
        <v>157</v>
      </c>
      <c r="S452" s="1"/>
      <c r="T452" s="1"/>
      <c r="U452" s="1"/>
      <c r="V452" s="1"/>
    </row>
    <row r="453" spans="1:22" ht="15.75" x14ac:dyDescent="0.25">
      <c r="A453" s="62"/>
      <c r="B453" s="65" t="s">
        <v>165</v>
      </c>
      <c r="C453" s="66">
        <v>2273</v>
      </c>
      <c r="D453" s="67"/>
      <c r="E453" s="67"/>
      <c r="F453" s="67"/>
      <c r="G453" s="73"/>
      <c r="H453" s="67">
        <f>I345</f>
        <v>5879</v>
      </c>
      <c r="I453" s="67">
        <v>3.3</v>
      </c>
      <c r="J453" s="74">
        <f>H453*I453</f>
        <v>19400.7</v>
      </c>
      <c r="K453" s="67"/>
      <c r="L453" s="67"/>
      <c r="M453" s="74"/>
      <c r="N453" s="72">
        <f>H453</f>
        <v>5879</v>
      </c>
      <c r="O453" s="80">
        <f>J453</f>
        <v>19400.7</v>
      </c>
      <c r="P453" s="78">
        <f t="shared" si="124"/>
        <v>19400.7</v>
      </c>
      <c r="Q453" s="80">
        <f>L453</f>
        <v>0</v>
      </c>
      <c r="R453" s="92"/>
      <c r="S453" s="1"/>
      <c r="T453" s="1"/>
      <c r="U453" s="1"/>
      <c r="V453" s="1"/>
    </row>
    <row r="454" spans="1:22" ht="15.75" x14ac:dyDescent="0.25">
      <c r="A454" s="62"/>
      <c r="B454" s="81" t="s">
        <v>166</v>
      </c>
      <c r="C454" s="82">
        <v>2273</v>
      </c>
      <c r="D454" s="83"/>
      <c r="E454" s="83"/>
      <c r="F454" s="83"/>
      <c r="G454" s="84"/>
      <c r="H454" s="83">
        <f>I358</f>
        <v>5220</v>
      </c>
      <c r="I454" s="83">
        <v>3.3</v>
      </c>
      <c r="J454" s="85">
        <f>H454*I454</f>
        <v>17226</v>
      </c>
      <c r="K454" s="83"/>
      <c r="L454" s="83"/>
      <c r="M454" s="85"/>
      <c r="N454" s="72">
        <f>H454</f>
        <v>5220</v>
      </c>
      <c r="O454" s="80">
        <f>J454</f>
        <v>17226</v>
      </c>
      <c r="P454" s="78">
        <f t="shared" si="124"/>
        <v>17226</v>
      </c>
      <c r="Q454" s="80">
        <f>L454</f>
        <v>0</v>
      </c>
      <c r="R454" s="92"/>
      <c r="S454" s="1"/>
      <c r="T454" s="1"/>
      <c r="U454" s="1"/>
      <c r="V454" s="1"/>
    </row>
    <row r="455" spans="1:22" ht="15.75" x14ac:dyDescent="0.25">
      <c r="A455" s="62"/>
      <c r="B455" s="65" t="s">
        <v>65</v>
      </c>
      <c r="C455" s="66"/>
      <c r="D455" s="67">
        <f>D450+D451+D452+D453+D454</f>
        <v>187662.3</v>
      </c>
      <c r="E455" s="67"/>
      <c r="F455" s="67">
        <v>3.3</v>
      </c>
      <c r="G455" s="73">
        <f>G450+G451+G452</f>
        <v>619285.59</v>
      </c>
      <c r="H455" s="67">
        <f>H450+H453</f>
        <v>20178.59</v>
      </c>
      <c r="I455" s="67">
        <v>3.3</v>
      </c>
      <c r="J455" s="74">
        <f>J450+J453</f>
        <v>66589.346999999994</v>
      </c>
      <c r="K455" s="67">
        <f>K450+K451+K452+K453+K454</f>
        <v>7468</v>
      </c>
      <c r="L455" s="67">
        <v>3.3</v>
      </c>
      <c r="M455" s="74">
        <f>K455*L455</f>
        <v>24644.399999999998</v>
      </c>
      <c r="N455" s="88">
        <f>N450+N451+N452+N453</f>
        <v>215308.89</v>
      </c>
      <c r="O455" s="87">
        <f>O450+O451+O452+O453</f>
        <v>710519.33699999994</v>
      </c>
      <c r="P455" s="89">
        <f>P450+P451+P452+P453</f>
        <v>624519.33699999994</v>
      </c>
      <c r="Q455" s="87">
        <f>Q450+Q451+Q452+Q453</f>
        <v>86000</v>
      </c>
      <c r="R455" s="92"/>
      <c r="S455" s="1"/>
      <c r="T455" s="1"/>
      <c r="U455" s="1"/>
      <c r="V455" s="1"/>
    </row>
    <row r="456" spans="1:22" ht="15.75" x14ac:dyDescent="0.25">
      <c r="A456" s="62"/>
      <c r="B456" s="95"/>
      <c r="C456" s="82"/>
      <c r="D456" s="82"/>
      <c r="E456" s="82"/>
      <c r="F456" s="82"/>
      <c r="G456" s="82"/>
      <c r="H456" s="82"/>
      <c r="I456" s="82"/>
      <c r="J456" s="82"/>
      <c r="K456" s="82"/>
      <c r="L456" s="82"/>
      <c r="M456" s="82"/>
      <c r="N456" s="96"/>
      <c r="O456" s="97"/>
      <c r="P456" s="96"/>
      <c r="Q456" s="98"/>
      <c r="R456" s="92"/>
      <c r="S456" s="1"/>
      <c r="T456" s="1"/>
      <c r="U456" s="1"/>
      <c r="V456" s="1"/>
    </row>
    <row r="457" spans="1:22" ht="15.75" x14ac:dyDescent="0.25">
      <c r="A457" s="62"/>
      <c r="B457" s="90"/>
      <c r="C457" s="91"/>
      <c r="D457" s="91"/>
      <c r="E457" s="91"/>
      <c r="F457" s="91"/>
      <c r="G457" s="91"/>
      <c r="H457" s="91"/>
      <c r="I457" s="91"/>
      <c r="J457" s="91"/>
      <c r="K457" s="91"/>
      <c r="L457" s="91"/>
      <c r="M457" s="91"/>
      <c r="N457" s="91"/>
      <c r="O457" s="91"/>
      <c r="P457" s="94" t="s">
        <v>70</v>
      </c>
      <c r="Q457" s="94" t="s">
        <v>69</v>
      </c>
      <c r="R457" s="92"/>
      <c r="S457" s="1"/>
      <c r="T457" s="1"/>
      <c r="U457" s="1"/>
      <c r="V457" s="1"/>
    </row>
    <row r="458" spans="1:22" ht="31.5" x14ac:dyDescent="0.25">
      <c r="A458" s="62"/>
      <c r="B458" s="65" t="s">
        <v>56</v>
      </c>
      <c r="C458" s="108" t="s">
        <v>57</v>
      </c>
      <c r="D458" s="68" t="s">
        <v>67</v>
      </c>
      <c r="E458" s="68"/>
      <c r="F458" s="68" t="s">
        <v>58</v>
      </c>
      <c r="G458" s="69" t="s">
        <v>59</v>
      </c>
      <c r="H458" s="68" t="s">
        <v>67</v>
      </c>
      <c r="I458" s="68" t="s">
        <v>58</v>
      </c>
      <c r="J458" s="69" t="s">
        <v>59</v>
      </c>
      <c r="K458" s="68" t="s">
        <v>62</v>
      </c>
      <c r="L458" s="68" t="s">
        <v>58</v>
      </c>
      <c r="M458" s="69" t="s">
        <v>59</v>
      </c>
      <c r="N458" s="99" t="s">
        <v>68</v>
      </c>
      <c r="O458" s="69" t="s">
        <v>63</v>
      </c>
      <c r="P458" s="109" t="s">
        <v>71</v>
      </c>
      <c r="Q458" s="69" t="s">
        <v>63</v>
      </c>
      <c r="R458" s="92"/>
      <c r="S458" s="1"/>
      <c r="T458" s="1"/>
      <c r="U458" s="1"/>
      <c r="V458" s="1"/>
    </row>
    <row r="459" spans="1:22" ht="15.75" x14ac:dyDescent="0.25">
      <c r="A459" s="62"/>
      <c r="B459" s="65" t="s">
        <v>162</v>
      </c>
      <c r="C459" s="66">
        <v>2272</v>
      </c>
      <c r="D459" s="67">
        <f>M137++M189+M332</f>
        <v>121</v>
      </c>
      <c r="E459" s="385"/>
      <c r="F459" s="88">
        <v>25</v>
      </c>
      <c r="G459" s="73">
        <f>D459*F459</f>
        <v>3025</v>
      </c>
      <c r="H459" s="67">
        <f>+M124+M150+M163+M176+M228+M241+M254+M267+M280+M293+M306+M319</f>
        <v>725</v>
      </c>
      <c r="I459" s="72">
        <v>25</v>
      </c>
      <c r="J459" s="74">
        <f>H459*I459</f>
        <v>18125</v>
      </c>
      <c r="K459" s="67">
        <v>25</v>
      </c>
      <c r="L459" s="88">
        <v>23.54</v>
      </c>
      <c r="M459" s="74">
        <f>K459*L459</f>
        <v>588.5</v>
      </c>
      <c r="N459" s="72">
        <f>D459+H459+K459</f>
        <v>871</v>
      </c>
      <c r="O459" s="77">
        <f>M459+J459+G459</f>
        <v>21738.5</v>
      </c>
      <c r="P459" s="78">
        <f t="shared" ref="P459:P464" si="125">O459-Q459</f>
        <v>18738.5</v>
      </c>
      <c r="Q459" s="77">
        <v>3000</v>
      </c>
      <c r="R459" s="92" t="s">
        <v>67</v>
      </c>
      <c r="S459" s="1"/>
      <c r="T459" s="1"/>
      <c r="U459" s="1"/>
      <c r="V459" s="1"/>
    </row>
    <row r="460" spans="1:22" ht="15.75" x14ac:dyDescent="0.25">
      <c r="A460" s="62"/>
      <c r="B460" s="65" t="s">
        <v>163</v>
      </c>
      <c r="C460" s="66">
        <v>2272</v>
      </c>
      <c r="D460" s="67">
        <f>(M111+M98)</f>
        <v>1296</v>
      </c>
      <c r="E460" s="385"/>
      <c r="F460" s="88">
        <v>25</v>
      </c>
      <c r="G460" s="73">
        <f>D460*F460</f>
        <v>32400</v>
      </c>
      <c r="H460" s="67"/>
      <c r="I460" s="72">
        <v>0</v>
      </c>
      <c r="J460" s="74"/>
      <c r="K460" s="67"/>
      <c r="L460" s="67"/>
      <c r="M460" s="74"/>
      <c r="N460" s="72">
        <f>D460</f>
        <v>1296</v>
      </c>
      <c r="O460" s="80">
        <f>G460</f>
        <v>32400</v>
      </c>
      <c r="P460" s="78">
        <f t="shared" si="125"/>
        <v>28400</v>
      </c>
      <c r="Q460" s="80">
        <v>4000</v>
      </c>
      <c r="R460" s="92" t="s">
        <v>67</v>
      </c>
      <c r="S460" s="1"/>
      <c r="T460" s="1"/>
      <c r="U460" s="100"/>
      <c r="V460" s="1"/>
    </row>
    <row r="461" spans="1:22" ht="15.75" x14ac:dyDescent="0.25">
      <c r="A461" s="62"/>
      <c r="B461" s="65" t="s">
        <v>164</v>
      </c>
      <c r="C461" s="66">
        <v>2272</v>
      </c>
      <c r="D461" s="67">
        <f>M33++M46+M59+M85</f>
        <v>3408</v>
      </c>
      <c r="E461" s="385"/>
      <c r="F461" s="88">
        <v>25</v>
      </c>
      <c r="G461" s="73">
        <f>D461*F461</f>
        <v>85200</v>
      </c>
      <c r="H461" s="67">
        <f>M20+M72</f>
        <v>308</v>
      </c>
      <c r="I461" s="72">
        <v>25</v>
      </c>
      <c r="J461" s="74">
        <f>H461*I461</f>
        <v>7700</v>
      </c>
      <c r="K461" s="67"/>
      <c r="L461" s="67"/>
      <c r="M461" s="74"/>
      <c r="N461" s="72">
        <f>A461+D461+H461</f>
        <v>3716</v>
      </c>
      <c r="O461" s="80">
        <f>G461+J461</f>
        <v>92900</v>
      </c>
      <c r="P461" s="78">
        <f t="shared" si="125"/>
        <v>85600</v>
      </c>
      <c r="Q461" s="80">
        <v>7300</v>
      </c>
      <c r="R461" s="92" t="s">
        <v>158</v>
      </c>
      <c r="S461" s="1"/>
      <c r="T461" s="1"/>
      <c r="U461" s="1"/>
      <c r="V461" s="1"/>
    </row>
    <row r="462" spans="1:22" ht="15.75" x14ac:dyDescent="0.25">
      <c r="A462" s="62"/>
      <c r="B462" s="65" t="s">
        <v>165</v>
      </c>
      <c r="C462" s="66">
        <v>2272</v>
      </c>
      <c r="D462" s="67"/>
      <c r="E462" s="385"/>
      <c r="F462" s="88"/>
      <c r="G462" s="73"/>
      <c r="H462" s="67">
        <f>M345</f>
        <v>56</v>
      </c>
      <c r="I462" s="72">
        <v>25</v>
      </c>
      <c r="J462" s="74">
        <f>H462*I462</f>
        <v>1400</v>
      </c>
      <c r="K462" s="67"/>
      <c r="L462" s="67"/>
      <c r="M462" s="74"/>
      <c r="N462" s="72">
        <f>H462</f>
        <v>56</v>
      </c>
      <c r="O462" s="80">
        <f>J462</f>
        <v>1400</v>
      </c>
      <c r="P462" s="78">
        <f t="shared" si="125"/>
        <v>1400</v>
      </c>
      <c r="Q462" s="80">
        <f>L462</f>
        <v>0</v>
      </c>
      <c r="R462" s="92"/>
      <c r="S462" s="1"/>
      <c r="T462" s="1"/>
      <c r="U462" s="1"/>
      <c r="V462" s="1"/>
    </row>
    <row r="463" spans="1:22" ht="15.75" x14ac:dyDescent="0.25">
      <c r="A463" s="62"/>
      <c r="B463" s="81" t="s">
        <v>166</v>
      </c>
      <c r="C463" s="101">
        <v>2272</v>
      </c>
      <c r="D463" s="102"/>
      <c r="E463" s="67"/>
      <c r="F463" s="88"/>
      <c r="G463" s="103"/>
      <c r="H463" s="102">
        <f>M358</f>
        <v>60</v>
      </c>
      <c r="I463" s="72">
        <v>25</v>
      </c>
      <c r="J463" s="104">
        <f>H463*I463</f>
        <v>1500</v>
      </c>
      <c r="K463" s="102"/>
      <c r="L463" s="67"/>
      <c r="M463" s="104"/>
      <c r="N463" s="72">
        <f>H463</f>
        <v>60</v>
      </c>
      <c r="O463" s="80">
        <f>J463</f>
        <v>1500</v>
      </c>
      <c r="P463" s="78">
        <f t="shared" si="125"/>
        <v>1500</v>
      </c>
      <c r="Q463" s="80">
        <f>L463</f>
        <v>0</v>
      </c>
      <c r="R463" s="92"/>
      <c r="S463" s="1"/>
      <c r="T463" s="1"/>
      <c r="U463" s="1"/>
      <c r="V463" s="1"/>
    </row>
    <row r="464" spans="1:22" ht="15.75" x14ac:dyDescent="0.25">
      <c r="A464" s="62"/>
      <c r="B464" s="65" t="s">
        <v>65</v>
      </c>
      <c r="C464" s="101"/>
      <c r="D464" s="67">
        <f>SUM(D459:D462)</f>
        <v>4825</v>
      </c>
      <c r="E464" s="385"/>
      <c r="F464" s="88">
        <v>25</v>
      </c>
      <c r="G464" s="73">
        <f>G459+G460+G461</f>
        <v>120625</v>
      </c>
      <c r="H464" s="67">
        <f>H459+H460+H461+H462</f>
        <v>1089</v>
      </c>
      <c r="I464" s="72">
        <v>25</v>
      </c>
      <c r="J464" s="74">
        <f>J459+J462+J461</f>
        <v>27225</v>
      </c>
      <c r="K464" s="67">
        <f>K459</f>
        <v>25</v>
      </c>
      <c r="L464" s="72">
        <v>25.13</v>
      </c>
      <c r="M464" s="74">
        <f>M459</f>
        <v>588.5</v>
      </c>
      <c r="N464" s="72">
        <f>N459+N460+N461+N462</f>
        <v>5939</v>
      </c>
      <c r="O464" s="87">
        <f>O459+O460+O461+O462</f>
        <v>148438.5</v>
      </c>
      <c r="P464" s="78">
        <f t="shared" si="125"/>
        <v>134138.5</v>
      </c>
      <c r="Q464" s="87">
        <f>Q459+Q460+Q461+Q462</f>
        <v>14300</v>
      </c>
      <c r="R464" s="92"/>
      <c r="S464" s="1"/>
      <c r="T464" s="1"/>
      <c r="U464" s="1"/>
      <c r="V464" s="1"/>
    </row>
    <row r="465" spans="1:22" ht="15.75" x14ac:dyDescent="0.25">
      <c r="A465" s="2"/>
      <c r="B465" s="105"/>
      <c r="C465" s="106"/>
      <c r="D465" s="106"/>
      <c r="E465" s="106"/>
      <c r="F465" s="106"/>
      <c r="G465" s="106"/>
      <c r="H465" s="106"/>
      <c r="I465" s="106"/>
      <c r="J465" s="106"/>
      <c r="K465" s="106"/>
      <c r="L465" s="106"/>
      <c r="M465" s="106"/>
      <c r="N465" s="106"/>
      <c r="O465" s="106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2"/>
      <c r="B466" s="105"/>
      <c r="C466" s="106"/>
      <c r="D466" s="106"/>
      <c r="E466" s="106"/>
      <c r="F466" s="106"/>
      <c r="G466" s="106"/>
      <c r="H466" s="106"/>
      <c r="I466" s="106"/>
      <c r="J466" s="106"/>
      <c r="K466" s="106"/>
      <c r="L466" s="107">
        <f>Q446+O455+O464-T446-Q455-Q464</f>
        <v>5080057.9680322902</v>
      </c>
      <c r="M466" s="106"/>
      <c r="N466" s="106"/>
      <c r="O466" s="106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2"/>
      <c r="B467" s="105"/>
      <c r="C467" s="106"/>
      <c r="D467" s="106"/>
      <c r="E467" s="106"/>
      <c r="F467" s="106"/>
      <c r="G467" s="106"/>
      <c r="H467" s="106"/>
      <c r="I467" s="106"/>
      <c r="J467" s="106"/>
      <c r="K467" s="106"/>
      <c r="L467" s="106"/>
      <c r="M467" s="106"/>
      <c r="N467" s="106"/>
      <c r="O467" s="106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2"/>
      <c r="B468" s="105"/>
      <c r="C468" s="106"/>
      <c r="D468" s="106"/>
      <c r="E468" s="106"/>
      <c r="F468" s="106"/>
      <c r="G468" s="106"/>
      <c r="H468" s="106"/>
      <c r="I468" s="106"/>
      <c r="J468" s="106"/>
      <c r="K468" s="106"/>
      <c r="L468" s="106"/>
      <c r="M468" s="106"/>
      <c r="N468" s="106"/>
      <c r="O468" s="106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2"/>
      <c r="B469" s="105"/>
      <c r="C469" s="106"/>
      <c r="D469" s="106"/>
      <c r="E469" s="106"/>
      <c r="F469" s="106"/>
      <c r="G469" s="106"/>
      <c r="H469" s="106"/>
      <c r="I469" s="106"/>
      <c r="J469" s="106"/>
      <c r="K469" s="106"/>
      <c r="L469" s="106"/>
      <c r="M469" s="106"/>
      <c r="N469" s="106"/>
      <c r="O469" s="106"/>
      <c r="P469" s="1"/>
      <c r="Q469" s="1"/>
      <c r="R469" s="1"/>
      <c r="S469" s="1"/>
      <c r="T469" s="1"/>
      <c r="U469" s="1"/>
      <c r="V469" s="1"/>
    </row>
    <row r="470" spans="1:22" ht="15" x14ac:dyDescent="0.2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8.75" x14ac:dyDescent="0.3">
      <c r="B471" s="111"/>
      <c r="C471" s="112"/>
      <c r="D471" s="112"/>
      <c r="E471" s="112"/>
      <c r="F471" s="112"/>
      <c r="G471" s="112"/>
      <c r="H471" s="112"/>
      <c r="I471" s="112"/>
      <c r="J471" s="112"/>
      <c r="K471" s="112"/>
      <c r="L471" s="112"/>
      <c r="M471" s="112"/>
      <c r="N471" s="1"/>
      <c r="O471" s="1"/>
      <c r="P471" s="100"/>
      <c r="Q471" s="1"/>
      <c r="R471" s="1"/>
      <c r="S471" s="1"/>
      <c r="T471" s="1"/>
      <c r="U471" s="1"/>
      <c r="V471" s="1"/>
    </row>
    <row r="472" spans="1:22" ht="20.25" x14ac:dyDescent="0.3">
      <c r="B472" s="113"/>
      <c r="C472" s="113"/>
      <c r="D472" s="507" t="s">
        <v>151</v>
      </c>
      <c r="E472" s="434"/>
      <c r="F472" s="113"/>
      <c r="G472" s="113" t="s">
        <v>75</v>
      </c>
      <c r="H472" s="113"/>
      <c r="I472" s="113" t="s">
        <v>74</v>
      </c>
      <c r="J472" s="113"/>
      <c r="K472" s="114"/>
      <c r="L472" s="112"/>
      <c r="M472" s="112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20.25" x14ac:dyDescent="0.3">
      <c r="B473" s="113"/>
      <c r="C473" s="113"/>
      <c r="D473" s="507"/>
      <c r="E473" s="434"/>
      <c r="F473" s="113"/>
      <c r="G473" s="113" t="s">
        <v>73</v>
      </c>
      <c r="H473" s="113"/>
      <c r="I473" s="113" t="s">
        <v>73</v>
      </c>
      <c r="J473" s="113" t="s">
        <v>65</v>
      </c>
      <c r="K473" s="115"/>
      <c r="L473" s="110"/>
      <c r="M473" s="110"/>
      <c r="N473" s="1"/>
      <c r="O473" s="1"/>
      <c r="P473" s="100"/>
      <c r="Q473" s="1"/>
      <c r="R473" s="1"/>
      <c r="S473" s="1"/>
      <c r="T473" s="1"/>
      <c r="U473" s="1"/>
      <c r="V473" s="1"/>
    </row>
    <row r="474" spans="1:22" ht="60.75" x14ac:dyDescent="0.3">
      <c r="B474" s="432" t="s">
        <v>170</v>
      </c>
      <c r="C474" s="383" t="s">
        <v>138</v>
      </c>
      <c r="D474" s="117">
        <f>R443/1000</f>
        <v>1.04695</v>
      </c>
      <c r="E474" s="117"/>
      <c r="F474" s="117">
        <v>2271</v>
      </c>
      <c r="G474" s="118">
        <f>(S443/1000)</f>
        <v>1953.1</v>
      </c>
      <c r="H474" s="118"/>
      <c r="I474" s="118">
        <f>T443/1000</f>
        <v>140.80000000000001</v>
      </c>
      <c r="J474" s="118">
        <f>G474+I474</f>
        <v>2093.9</v>
      </c>
      <c r="K474" s="115"/>
      <c r="L474" s="110"/>
      <c r="M474" s="110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20.25" x14ac:dyDescent="0.3">
      <c r="B475" s="116"/>
      <c r="C475" s="383" t="s">
        <v>139</v>
      </c>
      <c r="D475" s="117">
        <f>N461/1000</f>
        <v>3.7160000000000002</v>
      </c>
      <c r="E475" s="117"/>
      <c r="F475" s="117">
        <v>2272</v>
      </c>
      <c r="G475" s="118">
        <f>(P461/1000)-0.001</f>
        <v>85.59899999999999</v>
      </c>
      <c r="H475" s="118"/>
      <c r="I475" s="118">
        <f>Q461/1000</f>
        <v>7.3</v>
      </c>
      <c r="J475" s="118">
        <f>G475+I475</f>
        <v>92.898999999999987</v>
      </c>
      <c r="K475" s="115"/>
      <c r="L475" s="110"/>
      <c r="M475" s="110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20.25" x14ac:dyDescent="0.3">
      <c r="B476" s="116"/>
      <c r="C476" s="383" t="s">
        <v>140</v>
      </c>
      <c r="D476" s="117">
        <f>N452/1000</f>
        <v>86.4</v>
      </c>
      <c r="E476" s="117"/>
      <c r="F476" s="117">
        <v>2273</v>
      </c>
      <c r="G476" s="118">
        <f>(P452/1000)-0.02</f>
        <v>246.1</v>
      </c>
      <c r="H476" s="118"/>
      <c r="I476" s="118">
        <f>Q452/1000</f>
        <v>39</v>
      </c>
      <c r="J476" s="118">
        <f>G476+I476</f>
        <v>285.10000000000002</v>
      </c>
      <c r="K476" s="115"/>
      <c r="L476" s="110"/>
      <c r="M476" s="110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20.25" x14ac:dyDescent="0.3">
      <c r="B477" s="116"/>
      <c r="C477" s="383" t="s">
        <v>25</v>
      </c>
      <c r="D477" s="117"/>
      <c r="E477" s="117"/>
      <c r="F477" s="117"/>
      <c r="G477" s="118">
        <f>G474+G475+G476</f>
        <v>2284.799</v>
      </c>
      <c r="H477" s="118"/>
      <c r="I477" s="118">
        <f>I474+I475+I476</f>
        <v>187.10000000000002</v>
      </c>
      <c r="J477" s="118">
        <f>J474+J475+J476</f>
        <v>2471.8989999999999</v>
      </c>
      <c r="K477" s="115"/>
      <c r="L477" s="110"/>
      <c r="M477" s="110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20.25" x14ac:dyDescent="0.3">
      <c r="B478" s="116"/>
      <c r="C478" s="383"/>
      <c r="D478" s="117"/>
      <c r="E478" s="117"/>
      <c r="F478" s="117"/>
      <c r="G478" s="118"/>
      <c r="H478" s="119"/>
      <c r="I478" s="119"/>
      <c r="J478" s="119"/>
      <c r="K478" s="115"/>
      <c r="L478" s="110"/>
      <c r="M478" s="110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60.75" x14ac:dyDescent="0.3">
      <c r="B479" s="431" t="s">
        <v>167</v>
      </c>
      <c r="C479" s="383" t="s">
        <v>141</v>
      </c>
      <c r="D479" s="117">
        <f>H445</f>
        <v>17.996220000000001</v>
      </c>
      <c r="E479" s="117"/>
      <c r="F479" s="117">
        <v>2271</v>
      </c>
      <c r="G479" s="118">
        <f>(S445/1000)+0.01</f>
        <v>36.00244</v>
      </c>
      <c r="H479" s="119"/>
      <c r="I479" s="119"/>
      <c r="J479" s="118">
        <f>G479</f>
        <v>36.00244</v>
      </c>
      <c r="K479" s="115"/>
      <c r="L479" s="110"/>
      <c r="M479" s="110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20.25" x14ac:dyDescent="0.3">
      <c r="B480" s="116"/>
      <c r="C480" s="383" t="s">
        <v>142</v>
      </c>
      <c r="D480" s="117">
        <f>N463/1000</f>
        <v>0.06</v>
      </c>
      <c r="E480" s="117"/>
      <c r="F480" s="117">
        <v>2272</v>
      </c>
      <c r="G480" s="118">
        <f>(P463/1000)</f>
        <v>1.5</v>
      </c>
      <c r="H480" s="117"/>
      <c r="I480" s="117"/>
      <c r="J480" s="118">
        <f>G480</f>
        <v>1.5</v>
      </c>
      <c r="K480" s="115"/>
      <c r="L480" s="110"/>
      <c r="M480" s="110"/>
      <c r="N480" s="1"/>
      <c r="O480" s="1"/>
      <c r="P480" s="1"/>
      <c r="Q480" s="1"/>
      <c r="R480" s="1"/>
      <c r="S480" s="1"/>
      <c r="T480" s="1"/>
      <c r="U480" s="1"/>
      <c r="V480" s="1"/>
    </row>
    <row r="481" spans="2:22" ht="20.25" x14ac:dyDescent="0.3">
      <c r="B481" s="116"/>
      <c r="C481" s="383" t="s">
        <v>143</v>
      </c>
      <c r="D481" s="117">
        <f>N454/1000</f>
        <v>5.22</v>
      </c>
      <c r="E481" s="117"/>
      <c r="F481" s="117">
        <v>2273</v>
      </c>
      <c r="G481" s="118">
        <f>(P454/1000)-0.03</f>
        <v>17.195999999999998</v>
      </c>
      <c r="H481" s="119"/>
      <c r="I481" s="119"/>
      <c r="J481" s="118">
        <f>G481</f>
        <v>17.195999999999998</v>
      </c>
      <c r="K481" s="115"/>
      <c r="L481" s="110"/>
      <c r="M481" s="110"/>
      <c r="N481" s="1"/>
      <c r="O481" s="1"/>
      <c r="P481" s="1"/>
      <c r="Q481" s="1"/>
      <c r="R481" s="1"/>
      <c r="S481" s="1"/>
      <c r="T481" s="1"/>
      <c r="U481" s="1"/>
      <c r="V481" s="1"/>
    </row>
    <row r="482" spans="2:22" ht="20.25" x14ac:dyDescent="0.3">
      <c r="B482" s="116" t="s">
        <v>65</v>
      </c>
      <c r="C482" s="383" t="s">
        <v>25</v>
      </c>
      <c r="D482" s="117"/>
      <c r="E482" s="117"/>
      <c r="F482" s="117"/>
      <c r="G482" s="118">
        <f>G479+G480+G481</f>
        <v>54.698439999999998</v>
      </c>
      <c r="H482" s="117"/>
      <c r="I482" s="117"/>
      <c r="J482" s="118">
        <f>J479+J480+J481</f>
        <v>54.698439999999998</v>
      </c>
      <c r="K482" s="115"/>
      <c r="L482" s="110"/>
      <c r="M482" s="110"/>
      <c r="N482" s="1"/>
      <c r="O482" s="1"/>
      <c r="P482" s="1"/>
      <c r="Q482" s="1"/>
      <c r="R482" s="1"/>
      <c r="S482" s="1"/>
      <c r="T482" s="1"/>
      <c r="U482" s="1"/>
      <c r="V482" s="1"/>
    </row>
    <row r="483" spans="2:22" ht="20.25" x14ac:dyDescent="0.3">
      <c r="B483" s="116"/>
      <c r="C483" s="383"/>
      <c r="D483" s="117"/>
      <c r="E483" s="117"/>
      <c r="F483" s="117"/>
      <c r="G483" s="118"/>
      <c r="H483" s="117"/>
      <c r="I483" s="117"/>
      <c r="J483" s="117"/>
      <c r="K483" s="115"/>
      <c r="L483" s="110"/>
      <c r="M483" s="110"/>
      <c r="N483" s="1"/>
      <c r="O483" s="1"/>
      <c r="P483" s="1"/>
      <c r="Q483" s="1"/>
      <c r="R483" s="1"/>
      <c r="S483" s="1"/>
      <c r="T483" s="1"/>
      <c r="U483" s="1"/>
      <c r="V483" s="1"/>
    </row>
    <row r="484" spans="2:22" ht="20.25" x14ac:dyDescent="0.3">
      <c r="B484" s="117" t="s">
        <v>168</v>
      </c>
      <c r="C484" s="383"/>
      <c r="D484" s="117"/>
      <c r="E484" s="117"/>
      <c r="F484" s="117"/>
      <c r="G484" s="118"/>
      <c r="H484" s="117"/>
      <c r="I484" s="117"/>
      <c r="J484" s="117"/>
      <c r="K484" s="115"/>
      <c r="L484" s="110"/>
      <c r="M484" s="110"/>
      <c r="N484" s="1"/>
      <c r="O484" s="1"/>
      <c r="P484" s="1"/>
      <c r="Q484" s="1"/>
      <c r="R484" s="1"/>
      <c r="S484" s="1"/>
      <c r="T484" s="1"/>
      <c r="U484" s="1"/>
      <c r="V484" s="1"/>
    </row>
    <row r="485" spans="2:22" ht="40.5" x14ac:dyDescent="0.3">
      <c r="B485" s="429" t="s">
        <v>163</v>
      </c>
      <c r="C485" s="383" t="s">
        <v>144</v>
      </c>
      <c r="D485" s="120">
        <f>R442/1000</f>
        <v>0.44385000000000002</v>
      </c>
      <c r="E485" s="117"/>
      <c r="F485" s="117">
        <v>2271</v>
      </c>
      <c r="G485" s="118">
        <f>(S442/1000)</f>
        <v>841.7</v>
      </c>
      <c r="H485" s="117"/>
      <c r="I485" s="118">
        <f>T442/1000</f>
        <v>46</v>
      </c>
      <c r="J485" s="118">
        <f>G485+I485</f>
        <v>887.7</v>
      </c>
      <c r="K485" s="115"/>
      <c r="L485" s="110"/>
      <c r="M485" s="110"/>
      <c r="N485" s="1"/>
      <c r="O485" s="1"/>
      <c r="P485" s="1"/>
      <c r="Q485" s="1"/>
      <c r="R485" s="1"/>
      <c r="S485" s="1"/>
      <c r="T485" s="1"/>
      <c r="U485" s="1"/>
      <c r="V485" s="1"/>
    </row>
    <row r="486" spans="2:22" ht="20.25" x14ac:dyDescent="0.3">
      <c r="B486" s="116"/>
      <c r="C486" s="383" t="s">
        <v>145</v>
      </c>
      <c r="D486" s="117">
        <f>N460/1000</f>
        <v>1.296</v>
      </c>
      <c r="E486" s="117"/>
      <c r="F486" s="117">
        <v>2272</v>
      </c>
      <c r="G486" s="118">
        <f>(P460/1000)+0</f>
        <v>28.4</v>
      </c>
      <c r="H486" s="118"/>
      <c r="I486" s="118">
        <f>Q460/1000</f>
        <v>4</v>
      </c>
      <c r="J486" s="118">
        <f>G486+I486</f>
        <v>32.4</v>
      </c>
      <c r="K486" s="115"/>
      <c r="L486" s="110"/>
      <c r="M486" s="110"/>
      <c r="N486" s="1"/>
      <c r="O486" s="1"/>
      <c r="P486" s="1"/>
      <c r="Q486" s="1"/>
      <c r="R486" s="1"/>
      <c r="S486" s="1"/>
      <c r="T486" s="1"/>
      <c r="U486" s="1"/>
      <c r="V486" s="1"/>
    </row>
    <row r="487" spans="2:22" ht="20.25" x14ac:dyDescent="0.3">
      <c r="B487" s="116"/>
      <c r="C487" s="383" t="s">
        <v>146</v>
      </c>
      <c r="D487" s="117">
        <f>N451/1000</f>
        <v>45.97</v>
      </c>
      <c r="E487" s="117"/>
      <c r="F487" s="117">
        <v>2273</v>
      </c>
      <c r="G487" s="118">
        <f>P451/1000</f>
        <v>111.70099999999999</v>
      </c>
      <c r="H487" s="118"/>
      <c r="I487" s="118">
        <f>Q451/1000</f>
        <v>40</v>
      </c>
      <c r="J487" s="118">
        <f>G487+I487</f>
        <v>151.70099999999999</v>
      </c>
      <c r="K487" s="115"/>
      <c r="L487" s="110"/>
      <c r="M487" s="110"/>
    </row>
    <row r="488" spans="2:22" ht="20.25" x14ac:dyDescent="0.3">
      <c r="B488" s="116" t="s">
        <v>65</v>
      </c>
      <c r="C488" s="383"/>
      <c r="D488" s="117"/>
      <c r="E488" s="117"/>
      <c r="F488" s="117"/>
      <c r="G488" s="118">
        <f>G485+G486+G487</f>
        <v>981.80100000000004</v>
      </c>
      <c r="H488" s="117"/>
      <c r="I488" s="118">
        <f>I485+I486+I487</f>
        <v>90</v>
      </c>
      <c r="J488" s="118">
        <f>J485+J486+J487</f>
        <v>1071.8009999999999</v>
      </c>
      <c r="K488" s="115"/>
      <c r="L488" s="110"/>
      <c r="M488" s="110"/>
    </row>
    <row r="489" spans="2:22" ht="20.25" x14ac:dyDescent="0.3">
      <c r="B489" s="116"/>
      <c r="C489" s="383"/>
      <c r="D489" s="117"/>
      <c r="E489" s="117"/>
      <c r="F489" s="117"/>
      <c r="G489" s="118"/>
      <c r="H489" s="117"/>
      <c r="I489" s="117"/>
      <c r="J489" s="117"/>
      <c r="K489" s="115"/>
      <c r="L489" s="110"/>
      <c r="M489" s="110"/>
    </row>
    <row r="490" spans="2:22" ht="40.5" x14ac:dyDescent="0.3">
      <c r="B490" s="429" t="s">
        <v>162</v>
      </c>
      <c r="C490" s="383" t="s">
        <v>147</v>
      </c>
      <c r="D490" s="120">
        <f>R441/1000</f>
        <v>0.75500006551614507</v>
      </c>
      <c r="E490" s="117"/>
      <c r="F490" s="117">
        <v>2271</v>
      </c>
      <c r="G490" s="118">
        <f>(S441/1000)</f>
        <v>1500.00013103229</v>
      </c>
      <c r="H490" s="118"/>
      <c r="I490" s="118">
        <f>T441/1000</f>
        <v>10</v>
      </c>
      <c r="J490" s="118">
        <f>G490+I490</f>
        <v>1510.00013103229</v>
      </c>
      <c r="K490" s="115"/>
      <c r="L490" s="110"/>
      <c r="M490" s="110"/>
    </row>
    <row r="491" spans="2:22" ht="20.25" x14ac:dyDescent="0.3">
      <c r="B491" s="116"/>
      <c r="C491" s="383" t="s">
        <v>148</v>
      </c>
      <c r="D491" s="433">
        <f>N459/1000</f>
        <v>0.871</v>
      </c>
      <c r="E491" s="117"/>
      <c r="F491" s="117">
        <v>2272</v>
      </c>
      <c r="G491" s="118">
        <f>(P459/1000)+0.04</f>
        <v>18.778499999999998</v>
      </c>
      <c r="H491" s="117"/>
      <c r="I491" s="117">
        <v>3</v>
      </c>
      <c r="J491" s="118">
        <f>G491+I491</f>
        <v>21.778499999999998</v>
      </c>
      <c r="K491" s="115"/>
      <c r="L491" s="110"/>
      <c r="M491" s="110"/>
    </row>
    <row r="492" spans="2:22" ht="20.25" x14ac:dyDescent="0.3">
      <c r="B492" s="116"/>
      <c r="C492" s="383" t="s">
        <v>149</v>
      </c>
      <c r="D492" s="118">
        <f>(N450/1000)</f>
        <v>77.059889999999996</v>
      </c>
      <c r="E492" s="117"/>
      <c r="F492" s="117">
        <v>2273</v>
      </c>
      <c r="G492" s="118">
        <f>P450/1000</f>
        <v>247.29763699999998</v>
      </c>
      <c r="H492" s="117"/>
      <c r="I492" s="117">
        <v>7</v>
      </c>
      <c r="J492" s="118">
        <f>G492+I492</f>
        <v>254.29763699999998</v>
      </c>
      <c r="K492" s="115"/>
      <c r="L492" s="110"/>
      <c r="M492" s="110"/>
    </row>
    <row r="493" spans="2:22" ht="20.25" x14ac:dyDescent="0.3">
      <c r="B493" s="116" t="s">
        <v>65</v>
      </c>
      <c r="C493" s="383"/>
      <c r="D493" s="117"/>
      <c r="E493" s="117"/>
      <c r="F493" s="117"/>
      <c r="G493" s="118">
        <f>G490+G491+G492</f>
        <v>1766.0762680322898</v>
      </c>
      <c r="H493" s="117"/>
      <c r="I493" s="118">
        <f>I490+I491+I492</f>
        <v>20</v>
      </c>
      <c r="J493" s="118">
        <f>J490+J491+J492</f>
        <v>1786.0762680322898</v>
      </c>
      <c r="K493" s="115"/>
      <c r="L493" s="110"/>
      <c r="M493" s="110"/>
    </row>
    <row r="494" spans="2:22" ht="20.25" x14ac:dyDescent="0.3">
      <c r="B494" s="116"/>
      <c r="C494" s="383"/>
      <c r="D494" s="117"/>
      <c r="E494" s="117"/>
      <c r="F494" s="117"/>
      <c r="G494" s="118"/>
      <c r="H494" s="117"/>
      <c r="I494" s="117"/>
      <c r="J494" s="117"/>
      <c r="K494" s="115"/>
      <c r="L494" s="110"/>
      <c r="M494" s="110"/>
    </row>
    <row r="495" spans="2:22" ht="40.5" x14ac:dyDescent="0.3">
      <c r="B495" s="429" t="s">
        <v>169</v>
      </c>
      <c r="C495" s="383" t="s">
        <v>141</v>
      </c>
      <c r="D495" s="120">
        <f>R444/1000</f>
        <v>1.3299999999999999E-2</v>
      </c>
      <c r="E495" s="117"/>
      <c r="F495" s="117">
        <v>2271</v>
      </c>
      <c r="G495" s="118">
        <f>(S444/1000)</f>
        <v>26.599999999999998</v>
      </c>
      <c r="H495" s="384"/>
      <c r="I495" s="384"/>
      <c r="J495" s="384">
        <f>G495</f>
        <v>26.599999999999998</v>
      </c>
      <c r="K495" s="115"/>
      <c r="L495" s="110"/>
      <c r="M495" s="110"/>
    </row>
    <row r="496" spans="2:22" ht="20.25" x14ac:dyDescent="0.3">
      <c r="B496" s="116"/>
      <c r="C496" s="383" t="s">
        <v>142</v>
      </c>
      <c r="D496" s="117">
        <f>N462/1000</f>
        <v>5.6000000000000001E-2</v>
      </c>
      <c r="E496" s="117"/>
      <c r="F496" s="117">
        <v>2272</v>
      </c>
      <c r="G496" s="118">
        <f>(O462/1000)</f>
        <v>1.4</v>
      </c>
      <c r="H496" s="384"/>
      <c r="I496" s="384"/>
      <c r="J496" s="384">
        <f>G496</f>
        <v>1.4</v>
      </c>
      <c r="K496" s="115"/>
      <c r="L496" s="110"/>
      <c r="M496" s="110"/>
    </row>
    <row r="497" spans="2:13" ht="20.25" x14ac:dyDescent="0.3">
      <c r="B497" s="116"/>
      <c r="C497" s="383" t="s">
        <v>150</v>
      </c>
      <c r="D497" s="117">
        <f>N453/1000</f>
        <v>5.8789999999999996</v>
      </c>
      <c r="E497" s="117"/>
      <c r="F497" s="117">
        <v>2273</v>
      </c>
      <c r="G497" s="118">
        <f>(P453/1000)</f>
        <v>19.400700000000001</v>
      </c>
      <c r="H497" s="384"/>
      <c r="I497" s="384"/>
      <c r="J497" s="384">
        <f>G497</f>
        <v>19.400700000000001</v>
      </c>
      <c r="K497" s="115"/>
      <c r="L497" s="110"/>
      <c r="M497" s="110"/>
    </row>
    <row r="498" spans="2:13" ht="20.25" x14ac:dyDescent="0.3">
      <c r="B498" s="116" t="s">
        <v>65</v>
      </c>
      <c r="C498" s="117"/>
      <c r="D498" s="117"/>
      <c r="E498" s="117"/>
      <c r="F498" s="117"/>
      <c r="G498" s="118">
        <f>G495+G496+G497</f>
        <v>47.400700000000001</v>
      </c>
      <c r="H498" s="384"/>
      <c r="I498" s="384"/>
      <c r="J498" s="384">
        <f>J495+J496+J497</f>
        <v>47.400700000000001</v>
      </c>
      <c r="K498" s="115"/>
      <c r="L498" s="110"/>
      <c r="M498" s="110"/>
    </row>
    <row r="499" spans="2:13" ht="20.25" x14ac:dyDescent="0.3">
      <c r="B499" s="116"/>
      <c r="C499" s="117"/>
      <c r="D499" s="117"/>
      <c r="E499" s="117"/>
      <c r="F499" s="117"/>
      <c r="G499" s="118"/>
      <c r="H499" s="117"/>
      <c r="I499" s="117"/>
      <c r="J499" s="117"/>
      <c r="K499" s="115"/>
      <c r="L499" s="110"/>
      <c r="M499" s="110"/>
    </row>
    <row r="500" spans="2:13" ht="20.25" x14ac:dyDescent="0.3">
      <c r="B500" s="116" t="s">
        <v>72</v>
      </c>
      <c r="C500" s="117"/>
      <c r="D500" s="117"/>
      <c r="E500" s="117"/>
      <c r="F500" s="117"/>
      <c r="G500" s="118">
        <f>G498+G493+G488</f>
        <v>2795.2779680322897</v>
      </c>
      <c r="H500" s="117"/>
      <c r="I500" s="118">
        <f>I493+I488</f>
        <v>110</v>
      </c>
      <c r="J500" s="118">
        <f>J498+J493+J488</f>
        <v>2905.2779680322897</v>
      </c>
      <c r="K500" s="115"/>
      <c r="L500" s="110"/>
      <c r="M500" s="110"/>
    </row>
    <row r="501" spans="2:13" ht="20.25" x14ac:dyDescent="0.3">
      <c r="B501" s="115"/>
      <c r="C501" s="115"/>
      <c r="D501" s="115"/>
      <c r="E501" s="115"/>
      <c r="F501" s="115"/>
      <c r="G501" s="115"/>
      <c r="H501" s="115"/>
      <c r="I501" s="115"/>
      <c r="J501" s="115"/>
      <c r="K501" s="115"/>
    </row>
    <row r="502" spans="2:13" ht="23.25" x14ac:dyDescent="0.35">
      <c r="B502" s="4" t="s">
        <v>177</v>
      </c>
      <c r="G502" s="430">
        <f>G500+G477</f>
        <v>5080.0769680322901</v>
      </c>
      <c r="I502" s="118">
        <f>I500+I477</f>
        <v>297.10000000000002</v>
      </c>
      <c r="J502" s="118">
        <f>G502+I502</f>
        <v>5377.1769680322905</v>
      </c>
    </row>
    <row r="504" spans="2:13" ht="20.25" x14ac:dyDescent="0.3">
      <c r="B504" s="4" t="s">
        <v>178</v>
      </c>
      <c r="G504" s="118">
        <f>G502+G482</f>
        <v>5134.7754080322902</v>
      </c>
      <c r="H504" s="117"/>
      <c r="I504" s="118">
        <f>I502</f>
        <v>297.10000000000002</v>
      </c>
      <c r="J504" s="118">
        <f>G504+I504</f>
        <v>5431.8754080322906</v>
      </c>
    </row>
  </sheetData>
  <mergeCells count="47">
    <mergeCell ref="L1:O1"/>
    <mergeCell ref="A2:O2"/>
    <mergeCell ref="A3:A7"/>
    <mergeCell ref="B3:B7"/>
    <mergeCell ref="C3:D3"/>
    <mergeCell ref="F3:F4"/>
    <mergeCell ref="G3:G4"/>
    <mergeCell ref="H3:I3"/>
    <mergeCell ref="J3:J4"/>
    <mergeCell ref="K3:K4"/>
    <mergeCell ref="A125:A137"/>
    <mergeCell ref="L3:M3"/>
    <mergeCell ref="N3:O3"/>
    <mergeCell ref="A8:A20"/>
    <mergeCell ref="A21:A33"/>
    <mergeCell ref="A34:A46"/>
    <mergeCell ref="A47:A59"/>
    <mergeCell ref="A60:A72"/>
    <mergeCell ref="A73:A85"/>
    <mergeCell ref="A86:A98"/>
    <mergeCell ref="A99:A111"/>
    <mergeCell ref="A112:A124"/>
    <mergeCell ref="A281:A293"/>
    <mergeCell ref="A138:A150"/>
    <mergeCell ref="A151:A163"/>
    <mergeCell ref="A164:A176"/>
    <mergeCell ref="A177:A189"/>
    <mergeCell ref="A190:A202"/>
    <mergeCell ref="A203:A215"/>
    <mergeCell ref="A216:A228"/>
    <mergeCell ref="A229:A241"/>
    <mergeCell ref="A242:A254"/>
    <mergeCell ref="A255:A267"/>
    <mergeCell ref="A268:A280"/>
    <mergeCell ref="N436:O436"/>
    <mergeCell ref="A294:A306"/>
    <mergeCell ref="A307:A319"/>
    <mergeCell ref="A320:A332"/>
    <mergeCell ref="A333:A345"/>
    <mergeCell ref="A346:A358"/>
    <mergeCell ref="A359:A371"/>
    <mergeCell ref="D472:D473"/>
    <mergeCell ref="A372:A384"/>
    <mergeCell ref="A385:A397"/>
    <mergeCell ref="A398:A410"/>
    <mergeCell ref="A411:A423"/>
    <mergeCell ref="A424:A436"/>
  </mergeCells>
  <pageMargins left="0.70866141732283472" right="0.70866141732283472" top="0.74803149606299213" bottom="0.74803149606299213" header="0.31496062992125984" footer="0.31496062992125984"/>
  <pageSetup paperSize="9" scale="23" orientation="portrait" r:id="rId1"/>
  <rowBreaks count="6" manualBreakCount="6">
    <brk id="85" max="22" man="1"/>
    <brk id="150" max="22" man="1"/>
    <brk id="228" max="22" man="1"/>
    <brk id="306" max="22" man="1"/>
    <brk id="359" max="22" man="1"/>
    <brk id="438" max="22" man="1"/>
  </rowBreaks>
  <colBreaks count="1" manualBreakCount="1">
    <brk id="23" max="51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5"/>
  <sheetViews>
    <sheetView view="pageBreakPreview" topLeftCell="A10" zoomScale="60" zoomScaleNormal="71" workbookViewId="0">
      <selection activeCell="A28" sqref="A28:XFD28"/>
    </sheetView>
  </sheetViews>
  <sheetFormatPr defaultRowHeight="15.75" x14ac:dyDescent="0.2"/>
  <cols>
    <col min="1" max="1" width="31.85546875" style="152" customWidth="1"/>
    <col min="2" max="2" width="15.85546875" style="152" customWidth="1"/>
    <col min="3" max="3" width="18.42578125" style="152" customWidth="1"/>
    <col min="4" max="4" width="17.5703125" style="152" customWidth="1"/>
    <col min="5" max="5" width="13.5703125" style="152" customWidth="1"/>
    <col min="6" max="6" width="16.140625" style="152" customWidth="1"/>
    <col min="7" max="7" width="19.140625" style="152" customWidth="1"/>
    <col min="8" max="8" width="15.28515625" style="152" customWidth="1"/>
    <col min="9" max="9" width="12.5703125" style="152" customWidth="1"/>
    <col min="10" max="10" width="12.85546875" style="152" customWidth="1"/>
    <col min="11" max="11" width="19.7109375" style="152" customWidth="1"/>
    <col min="12" max="12" width="9.140625" style="121"/>
    <col min="13" max="13" width="7.28515625" style="121" customWidth="1"/>
    <col min="14" max="15" width="9.140625" style="121"/>
  </cols>
  <sheetData>
    <row r="1" spans="1:16" ht="31.9" customHeight="1" x14ac:dyDescent="0.2">
      <c r="A1" s="541" t="s">
        <v>171</v>
      </c>
      <c r="B1" s="541" t="s">
        <v>79</v>
      </c>
      <c r="C1" s="541" t="s">
        <v>80</v>
      </c>
      <c r="D1" s="541"/>
      <c r="E1" s="541"/>
      <c r="F1" s="541" t="s">
        <v>81</v>
      </c>
      <c r="G1" s="541"/>
      <c r="H1" s="541"/>
      <c r="I1" s="541" t="s">
        <v>82</v>
      </c>
      <c r="J1" s="541"/>
      <c r="K1" s="541"/>
    </row>
    <row r="2" spans="1:16" ht="40.9" customHeight="1" x14ac:dyDescent="0.2">
      <c r="A2" s="541"/>
      <c r="B2" s="541"/>
      <c r="C2" s="440" t="s">
        <v>83</v>
      </c>
      <c r="D2" s="442" t="s">
        <v>84</v>
      </c>
      <c r="E2" s="440" t="s">
        <v>73</v>
      </c>
      <c r="F2" s="440" t="s">
        <v>85</v>
      </c>
      <c r="G2" s="440" t="s">
        <v>84</v>
      </c>
      <c r="H2" s="440" t="s">
        <v>73</v>
      </c>
      <c r="I2" s="440" t="s">
        <v>86</v>
      </c>
      <c r="J2" s="440" t="s">
        <v>84</v>
      </c>
      <c r="K2" s="440" t="s">
        <v>73</v>
      </c>
    </row>
    <row r="3" spans="1:16" s="130" customFormat="1" x14ac:dyDescent="0.25">
      <c r="A3" s="122" t="s">
        <v>172</v>
      </c>
      <c r="B3" s="123">
        <f>E3+H3+K3</f>
        <v>1787.2969499999999</v>
      </c>
      <c r="C3" s="124">
        <f>E3/D3*1000</f>
        <v>755</v>
      </c>
      <c r="D3" s="125">
        <v>2000</v>
      </c>
      <c r="E3" s="124">
        <f>ROUND((424.3396993*1971.84+444.3427089*1515.72)/1000,1)-0.2</f>
        <v>1510</v>
      </c>
      <c r="F3" s="126">
        <f>H3/G3*1000</f>
        <v>920</v>
      </c>
      <c r="G3" s="127">
        <v>25</v>
      </c>
      <c r="H3" s="124">
        <v>23</v>
      </c>
      <c r="I3" s="447">
        <f>K3/J3</f>
        <v>77.059681818181829</v>
      </c>
      <c r="J3" s="125">
        <v>3.3</v>
      </c>
      <c r="K3" s="129">
        <v>254.29695000000001</v>
      </c>
      <c r="L3" s="121"/>
      <c r="M3" s="121"/>
      <c r="N3" s="121"/>
      <c r="O3" s="121"/>
    </row>
    <row r="4" spans="1:16" s="130" customFormat="1" x14ac:dyDescent="0.25">
      <c r="A4" s="122" t="s">
        <v>173</v>
      </c>
      <c r="B4" s="123">
        <f t="shared" ref="B4:B7" si="0">E4+H4+K4</f>
        <v>1071.797</v>
      </c>
      <c r="C4" s="129">
        <f>E4/D4*1000</f>
        <v>443.85</v>
      </c>
      <c r="D4" s="125">
        <v>2000</v>
      </c>
      <c r="E4" s="124">
        <f>ROUND((94.96256*1971.84+462.1335501*1515.72)/1000,1)</f>
        <v>887.7</v>
      </c>
      <c r="F4" s="126">
        <f t="shared" ref="F4:F6" si="1">H4/G4*1000</f>
        <v>1296</v>
      </c>
      <c r="G4" s="127">
        <v>25</v>
      </c>
      <c r="H4" s="124">
        <v>32.4</v>
      </c>
      <c r="I4" s="447">
        <f t="shared" ref="I4:I6" si="2">K4/J4</f>
        <v>45.968787878787879</v>
      </c>
      <c r="J4" s="125">
        <v>3.3</v>
      </c>
      <c r="K4" s="129">
        <v>151.697</v>
      </c>
      <c r="L4" s="121"/>
      <c r="M4" s="121"/>
      <c r="N4" s="121"/>
      <c r="O4" s="121"/>
    </row>
    <row r="5" spans="1:16" s="132" customFormat="1" x14ac:dyDescent="0.25">
      <c r="A5" s="122" t="s">
        <v>174</v>
      </c>
      <c r="B5" s="123">
        <f t="shared" si="0"/>
        <v>2471.9039500000003</v>
      </c>
      <c r="C5" s="129">
        <f>E5/D5*1000</f>
        <v>1046.95</v>
      </c>
      <c r="D5" s="125">
        <v>2000</v>
      </c>
      <c r="E5" s="124">
        <f>ROUND((550.22091538*1971.84+665.685359*1515.72)/1000,1)</f>
        <v>2093.9</v>
      </c>
      <c r="F5" s="126">
        <f t="shared" si="1"/>
        <v>3716</v>
      </c>
      <c r="G5" s="127">
        <v>25</v>
      </c>
      <c r="H5" s="124">
        <v>92.9</v>
      </c>
      <c r="I5" s="447">
        <f t="shared" si="2"/>
        <v>86.395136363636382</v>
      </c>
      <c r="J5" s="125">
        <v>3.3</v>
      </c>
      <c r="K5" s="129">
        <v>285.10395000000005</v>
      </c>
      <c r="L5" s="131"/>
      <c r="M5" s="131"/>
      <c r="N5" s="131"/>
      <c r="O5" s="131"/>
    </row>
    <row r="6" spans="1:16" s="130" customFormat="1" x14ac:dyDescent="0.25">
      <c r="A6" s="122" t="s">
        <v>175</v>
      </c>
      <c r="B6" s="123">
        <f t="shared" si="0"/>
        <v>47.4</v>
      </c>
      <c r="C6" s="124">
        <f>E6/D6*1000</f>
        <v>13.3</v>
      </c>
      <c r="D6" s="125">
        <v>2000</v>
      </c>
      <c r="E6" s="124">
        <v>26.6</v>
      </c>
      <c r="F6" s="126">
        <f t="shared" si="1"/>
        <v>55.999999999999993</v>
      </c>
      <c r="G6" s="127">
        <v>25</v>
      </c>
      <c r="H6" s="124">
        <v>1.4</v>
      </c>
      <c r="I6" s="447">
        <f t="shared" si="2"/>
        <v>5.8787878787878789</v>
      </c>
      <c r="J6" s="125">
        <v>3.3</v>
      </c>
      <c r="K6" s="129">
        <v>19.399999999999999</v>
      </c>
      <c r="L6" s="121"/>
      <c r="M6" s="121"/>
      <c r="N6" s="121"/>
      <c r="O6" s="121"/>
    </row>
    <row r="7" spans="1:16" s="132" customFormat="1" x14ac:dyDescent="0.25">
      <c r="A7" s="122" t="s">
        <v>176</v>
      </c>
      <c r="B7" s="123">
        <f t="shared" si="0"/>
        <v>53.795999999999999</v>
      </c>
      <c r="C7" s="128">
        <v>17.5671</v>
      </c>
      <c r="D7" s="125">
        <v>2000</v>
      </c>
      <c r="E7" s="124">
        <f>ROUND(C7*D7/1000,1)</f>
        <v>35.1</v>
      </c>
      <c r="F7" s="126">
        <v>60</v>
      </c>
      <c r="G7" s="127">
        <v>25</v>
      </c>
      <c r="H7" s="124">
        <f>F7*G7/1000</f>
        <v>1.5</v>
      </c>
      <c r="I7" s="447">
        <v>5.22</v>
      </c>
      <c r="J7" s="125">
        <v>3.3</v>
      </c>
      <c r="K7" s="129">
        <f>I7*J7-0.03</f>
        <v>17.195999999999998</v>
      </c>
      <c r="L7" s="131"/>
      <c r="M7" s="131"/>
      <c r="N7" s="131"/>
      <c r="O7" s="131"/>
    </row>
    <row r="8" spans="1:16" s="138" customFormat="1" x14ac:dyDescent="0.25">
      <c r="A8" s="133" t="s">
        <v>87</v>
      </c>
      <c r="B8" s="134">
        <f>SUM(B3:B7)</f>
        <v>5432.1939000000002</v>
      </c>
      <c r="C8" s="134">
        <f>SUM(C3:C7)</f>
        <v>2276.6671000000006</v>
      </c>
      <c r="D8" s="125">
        <v>2000</v>
      </c>
      <c r="E8" s="135">
        <f>E9+E10+E11</f>
        <v>4553.3</v>
      </c>
      <c r="F8" s="134">
        <f>SUM(F3:F7)</f>
        <v>6048</v>
      </c>
      <c r="G8" s="127">
        <v>25</v>
      </c>
      <c r="H8" s="134">
        <f t="shared" ref="H8" si="3">SUM(H3:H7)</f>
        <v>151.20000000000002</v>
      </c>
      <c r="I8" s="134">
        <v>224162</v>
      </c>
      <c r="J8" s="125">
        <v>3.3</v>
      </c>
      <c r="K8" s="136">
        <f>SUM(K3:K7)</f>
        <v>727.6939000000001</v>
      </c>
      <c r="L8" s="137"/>
      <c r="M8" s="137"/>
      <c r="N8" s="137"/>
      <c r="O8" s="137"/>
    </row>
    <row r="9" spans="1:16" s="130" customFormat="1" x14ac:dyDescent="0.25">
      <c r="A9" s="122" t="s">
        <v>88</v>
      </c>
      <c r="B9" s="123">
        <f>B5</f>
        <v>2471.9039500000003</v>
      </c>
      <c r="C9" s="123">
        <f t="shared" ref="C9:K9" si="4">C5</f>
        <v>1046.95</v>
      </c>
      <c r="D9" s="125">
        <v>2000</v>
      </c>
      <c r="E9" s="123">
        <f t="shared" si="4"/>
        <v>2093.9</v>
      </c>
      <c r="F9" s="123">
        <f t="shared" si="4"/>
        <v>3716</v>
      </c>
      <c r="G9" s="127">
        <v>25</v>
      </c>
      <c r="H9" s="123">
        <f t="shared" si="4"/>
        <v>92.9</v>
      </c>
      <c r="I9" s="123">
        <f t="shared" si="4"/>
        <v>86.395136363636382</v>
      </c>
      <c r="J9" s="125">
        <v>3.3</v>
      </c>
      <c r="K9" s="123">
        <f t="shared" si="4"/>
        <v>285.10395000000005</v>
      </c>
      <c r="L9" s="121"/>
      <c r="M9" s="121"/>
      <c r="N9" s="121"/>
      <c r="O9" s="121"/>
    </row>
    <row r="10" spans="1:16" s="130" customFormat="1" x14ac:dyDescent="0.25">
      <c r="A10" s="122" t="s">
        <v>89</v>
      </c>
      <c r="B10" s="123">
        <f>B3+B4+B6</f>
        <v>2906.49395</v>
      </c>
      <c r="C10" s="123">
        <f>C3+C4+C6</f>
        <v>1212.1499999999999</v>
      </c>
      <c r="D10" s="125">
        <v>2000</v>
      </c>
      <c r="E10" s="123">
        <f>E3+E4+E6</f>
        <v>2424.2999999999997</v>
      </c>
      <c r="F10" s="123">
        <f t="shared" ref="F10" si="5">F3+F4+F6</f>
        <v>2272</v>
      </c>
      <c r="G10" s="127">
        <v>25</v>
      </c>
      <c r="H10" s="123">
        <f t="shared" ref="H10:I10" si="6">H3+H4+H6</f>
        <v>56.8</v>
      </c>
      <c r="I10" s="123">
        <f t="shared" si="6"/>
        <v>128.9072575757576</v>
      </c>
      <c r="J10" s="125">
        <v>3.3</v>
      </c>
      <c r="K10" s="123">
        <f>K3+K4+K6</f>
        <v>425.39395000000002</v>
      </c>
      <c r="L10" s="121"/>
      <c r="M10" s="121"/>
      <c r="N10" s="121"/>
      <c r="O10" s="121"/>
    </row>
    <row r="11" spans="1:16" s="130" customFormat="1" x14ac:dyDescent="0.25">
      <c r="A11" s="122" t="s">
        <v>90</v>
      </c>
      <c r="B11" s="123">
        <f>B7</f>
        <v>53.795999999999999</v>
      </c>
      <c r="C11" s="123">
        <f t="shared" ref="C11:K11" si="7">C7</f>
        <v>17.5671</v>
      </c>
      <c r="D11" s="125">
        <v>2000</v>
      </c>
      <c r="E11" s="123">
        <f t="shared" si="7"/>
        <v>35.1</v>
      </c>
      <c r="F11" s="123">
        <f t="shared" si="7"/>
        <v>60</v>
      </c>
      <c r="G11" s="127">
        <v>25</v>
      </c>
      <c r="H11" s="123">
        <f t="shared" si="7"/>
        <v>1.5</v>
      </c>
      <c r="I11" s="123">
        <f t="shared" si="7"/>
        <v>5.22</v>
      </c>
      <c r="J11" s="125">
        <v>3.3</v>
      </c>
      <c r="K11" s="123">
        <f t="shared" si="7"/>
        <v>17.195999999999998</v>
      </c>
      <c r="L11" s="121"/>
      <c r="M11" s="121"/>
      <c r="N11" s="121"/>
      <c r="O11" s="121"/>
    </row>
    <row r="12" spans="1:16" x14ac:dyDescent="0.2">
      <c r="A12" s="139"/>
      <c r="B12" s="139"/>
      <c r="C12" s="139"/>
      <c r="D12" s="139"/>
      <c r="E12" s="139"/>
      <c r="F12" s="139"/>
      <c r="G12" s="139"/>
      <c r="H12" s="139"/>
      <c r="I12" s="139"/>
      <c r="J12" s="139"/>
      <c r="K12" s="139"/>
    </row>
    <row r="13" spans="1:16" ht="28.15" customHeight="1" x14ac:dyDescent="0.2">
      <c r="A13" s="439"/>
      <c r="B13" s="556" t="s">
        <v>91</v>
      </c>
      <c r="C13" s="557"/>
      <c r="D13" s="557"/>
      <c r="E13" s="557"/>
      <c r="F13" s="557"/>
      <c r="G13" s="557"/>
      <c r="H13" s="543"/>
      <c r="I13" s="544" t="s">
        <v>92</v>
      </c>
      <c r="J13" s="542"/>
      <c r="K13" s="542"/>
      <c r="L13" s="542"/>
      <c r="M13" s="542"/>
    </row>
    <row r="14" spans="1:16" ht="78.75" customHeight="1" x14ac:dyDescent="0.2">
      <c r="A14" s="439"/>
      <c r="B14" s="439" t="s">
        <v>93</v>
      </c>
      <c r="C14" s="439" t="s">
        <v>94</v>
      </c>
      <c r="D14" s="554" t="s">
        <v>95</v>
      </c>
      <c r="E14" s="555"/>
      <c r="F14" s="441" t="s">
        <v>96</v>
      </c>
      <c r="G14" s="441" t="s">
        <v>97</v>
      </c>
      <c r="H14" s="441">
        <v>0</v>
      </c>
      <c r="I14" s="439" t="s">
        <v>93</v>
      </c>
      <c r="J14" s="439" t="s">
        <v>98</v>
      </c>
      <c r="K14" s="440" t="s">
        <v>95</v>
      </c>
      <c r="L14" s="552" t="s">
        <v>96</v>
      </c>
      <c r="M14" s="544"/>
    </row>
    <row r="15" spans="1:16" s="140" customFormat="1" x14ac:dyDescent="0.2">
      <c r="A15" s="122" t="s">
        <v>172</v>
      </c>
      <c r="B15" s="441">
        <f>B3-I15</f>
        <v>1767.2969499999999</v>
      </c>
      <c r="C15" s="442">
        <v>1500</v>
      </c>
      <c r="D15" s="552">
        <f>H3-K15</f>
        <v>20</v>
      </c>
      <c r="E15" s="553"/>
      <c r="F15" s="441">
        <f>(K3-L15)</f>
        <v>247.29695000000001</v>
      </c>
      <c r="G15" s="442">
        <v>5839.42</v>
      </c>
      <c r="H15" s="449">
        <v>5839.42</v>
      </c>
      <c r="I15" s="442">
        <f>J15+K15+L15</f>
        <v>20</v>
      </c>
      <c r="J15" s="442">
        <v>10</v>
      </c>
      <c r="K15" s="442">
        <v>3</v>
      </c>
      <c r="L15" s="547">
        <v>7</v>
      </c>
      <c r="M15" s="548"/>
      <c r="N15" s="121"/>
      <c r="O15" s="121"/>
      <c r="P15"/>
    </row>
    <row r="16" spans="1:16" s="140" customFormat="1" x14ac:dyDescent="0.2">
      <c r="A16" s="122" t="s">
        <v>173</v>
      </c>
      <c r="B16" s="441">
        <f>B4-I16</f>
        <v>981.79700000000003</v>
      </c>
      <c r="C16" s="442">
        <f>E4-J16</f>
        <v>841.7</v>
      </c>
      <c r="D16" s="552">
        <f>H4-K16</f>
        <v>28.4</v>
      </c>
      <c r="E16" s="553"/>
      <c r="F16" s="441">
        <f>K4-L16</f>
        <v>111.697</v>
      </c>
      <c r="G16" s="442">
        <v>5199.8999999999996</v>
      </c>
      <c r="H16" s="442">
        <v>5199.8999999999996</v>
      </c>
      <c r="I16" s="442">
        <f>J16+K16+L16</f>
        <v>90</v>
      </c>
      <c r="J16" s="442">
        <v>46</v>
      </c>
      <c r="K16" s="442">
        <v>4</v>
      </c>
      <c r="L16" s="547">
        <v>40</v>
      </c>
      <c r="M16" s="548"/>
      <c r="N16" s="121"/>
      <c r="O16" s="121"/>
      <c r="P16"/>
    </row>
    <row r="17" spans="1:16" s="140" customFormat="1" x14ac:dyDescent="0.2">
      <c r="A17" s="122" t="s">
        <v>174</v>
      </c>
      <c r="B17" s="441">
        <f t="shared" ref="B17:B19" si="8">B5-I17</f>
        <v>2284.8039500000004</v>
      </c>
      <c r="C17" s="442">
        <f t="shared" ref="C17:C19" si="9">E5-J17</f>
        <v>1953.1000000000001</v>
      </c>
      <c r="D17" s="552">
        <f t="shared" ref="D17:D19" si="10">H5-K17</f>
        <v>85.600000000000009</v>
      </c>
      <c r="E17" s="553"/>
      <c r="F17" s="441">
        <v>246.1</v>
      </c>
      <c r="G17" s="442">
        <v>9425.5</v>
      </c>
      <c r="H17" s="442">
        <v>9425.5</v>
      </c>
      <c r="I17" s="442">
        <f t="shared" ref="I17:I19" si="11">J17+K17+L17</f>
        <v>187.10000000000002</v>
      </c>
      <c r="J17" s="442">
        <v>140.80000000000001</v>
      </c>
      <c r="K17" s="442">
        <v>7.3</v>
      </c>
      <c r="L17" s="547">
        <v>39</v>
      </c>
      <c r="M17" s="548"/>
      <c r="N17" s="121"/>
      <c r="O17" s="121"/>
      <c r="P17"/>
    </row>
    <row r="18" spans="1:16" s="140" customFormat="1" x14ac:dyDescent="0.2">
      <c r="A18" s="122" t="s">
        <v>175</v>
      </c>
      <c r="B18" s="441">
        <f t="shared" si="8"/>
        <v>47.4</v>
      </c>
      <c r="C18" s="442">
        <f t="shared" si="9"/>
        <v>26.6</v>
      </c>
      <c r="D18" s="552">
        <f>H6-K18</f>
        <v>1.4</v>
      </c>
      <c r="E18" s="553"/>
      <c r="F18" s="441">
        <f t="shared" ref="F18:F19" si="12">K6-L18</f>
        <v>19.399999999999999</v>
      </c>
      <c r="G18" s="442">
        <v>95.100000000000009</v>
      </c>
      <c r="H18" s="442">
        <v>95.100000000000009</v>
      </c>
      <c r="I18" s="442">
        <f t="shared" si="11"/>
        <v>0</v>
      </c>
      <c r="J18" s="442"/>
      <c r="K18" s="442"/>
      <c r="L18" s="547"/>
      <c r="M18" s="548"/>
      <c r="N18" s="121"/>
      <c r="O18" s="121"/>
      <c r="P18"/>
    </row>
    <row r="19" spans="1:16" s="140" customFormat="1" x14ac:dyDescent="0.2">
      <c r="A19" s="122" t="s">
        <v>176</v>
      </c>
      <c r="B19" s="441">
        <f t="shared" si="8"/>
        <v>53.795999999999999</v>
      </c>
      <c r="C19" s="442">
        <f t="shared" si="9"/>
        <v>35.1</v>
      </c>
      <c r="D19" s="552">
        <f t="shared" si="10"/>
        <v>1.5</v>
      </c>
      <c r="E19" s="553"/>
      <c r="F19" s="441">
        <f t="shared" si="12"/>
        <v>17.195999999999998</v>
      </c>
      <c r="G19" s="442">
        <v>108.7</v>
      </c>
      <c r="H19" s="442">
        <v>108.7</v>
      </c>
      <c r="I19" s="442">
        <f t="shared" si="11"/>
        <v>0</v>
      </c>
      <c r="J19" s="442"/>
      <c r="K19" s="442"/>
      <c r="L19" s="547"/>
      <c r="M19" s="548"/>
      <c r="N19" s="141"/>
      <c r="O19" s="141"/>
    </row>
    <row r="20" spans="1:16" s="140" customFormat="1" x14ac:dyDescent="0.2">
      <c r="A20" s="133" t="s">
        <v>87</v>
      </c>
      <c r="B20" s="136">
        <f>SUM(B15:B19)</f>
        <v>5135.0938999999998</v>
      </c>
      <c r="C20" s="134">
        <f>SUM(C15:C19)</f>
        <v>4356.5000000000009</v>
      </c>
      <c r="D20" s="545">
        <f>SUM(D15:E19)</f>
        <v>136.9</v>
      </c>
      <c r="E20" s="546"/>
      <c r="F20" s="134">
        <f t="shared" ref="F20:K20" si="13">SUM(F15:F19)</f>
        <v>641.68995000000007</v>
      </c>
      <c r="G20" s="134">
        <f t="shared" si="13"/>
        <v>20668.62</v>
      </c>
      <c r="H20" s="134">
        <f t="shared" si="13"/>
        <v>20668.62</v>
      </c>
      <c r="I20" s="134">
        <f t="shared" si="13"/>
        <v>297.10000000000002</v>
      </c>
      <c r="J20" s="134">
        <f t="shared" si="13"/>
        <v>196.8</v>
      </c>
      <c r="K20" s="134">
        <f t="shared" si="13"/>
        <v>14.3</v>
      </c>
      <c r="L20" s="545">
        <f>SUM(L15:M19)</f>
        <v>86</v>
      </c>
      <c r="M20" s="546"/>
      <c r="N20" s="141"/>
      <c r="O20" s="141"/>
    </row>
    <row r="21" spans="1:16" s="140" customFormat="1" x14ac:dyDescent="0.2">
      <c r="A21" s="122" t="s">
        <v>88</v>
      </c>
      <c r="B21" s="123">
        <f>B17</f>
        <v>2284.8039500000004</v>
      </c>
      <c r="C21" s="142">
        <f>C17</f>
        <v>1953.1000000000001</v>
      </c>
      <c r="D21" s="547">
        <f>D17</f>
        <v>85.600000000000009</v>
      </c>
      <c r="E21" s="548"/>
      <c r="F21" s="142">
        <f t="shared" ref="F21:L21" si="14">F17</f>
        <v>246.1</v>
      </c>
      <c r="G21" s="142">
        <f t="shared" si="14"/>
        <v>9425.5</v>
      </c>
      <c r="H21" s="142">
        <f t="shared" si="14"/>
        <v>9425.5</v>
      </c>
      <c r="I21" s="142">
        <f t="shared" si="14"/>
        <v>187.10000000000002</v>
      </c>
      <c r="J21" s="142">
        <f t="shared" si="14"/>
        <v>140.80000000000001</v>
      </c>
      <c r="K21" s="142">
        <f t="shared" si="14"/>
        <v>7.3</v>
      </c>
      <c r="L21" s="547">
        <f t="shared" si="14"/>
        <v>39</v>
      </c>
      <c r="M21" s="548"/>
      <c r="N21" s="141"/>
      <c r="O21" s="141"/>
    </row>
    <row r="22" spans="1:16" s="140" customFormat="1" x14ac:dyDescent="0.2">
      <c r="A22" s="122" t="s">
        <v>89</v>
      </c>
      <c r="B22" s="123">
        <f>B15+B16+B18</f>
        <v>2796.49395</v>
      </c>
      <c r="C22" s="142">
        <f>C15+C16+C18</f>
        <v>2368.2999999999997</v>
      </c>
      <c r="D22" s="547">
        <f>D15+D16+D18</f>
        <v>49.8</v>
      </c>
      <c r="E22" s="548"/>
      <c r="F22" s="142">
        <f t="shared" ref="F22:L22" si="15">F15+F16+F18</f>
        <v>378.39395000000002</v>
      </c>
      <c r="G22" s="142">
        <f t="shared" si="15"/>
        <v>11134.42</v>
      </c>
      <c r="H22" s="142">
        <f t="shared" si="15"/>
        <v>11134.42</v>
      </c>
      <c r="I22" s="142">
        <f t="shared" si="15"/>
        <v>110</v>
      </c>
      <c r="J22" s="142">
        <f t="shared" si="15"/>
        <v>56</v>
      </c>
      <c r="K22" s="142">
        <f t="shared" si="15"/>
        <v>7</v>
      </c>
      <c r="L22" s="547">
        <f t="shared" si="15"/>
        <v>47</v>
      </c>
      <c r="M22" s="548"/>
      <c r="N22" s="141"/>
      <c r="O22" s="141"/>
    </row>
    <row r="23" spans="1:16" s="140" customFormat="1" x14ac:dyDescent="0.2">
      <c r="A23" s="122" t="s">
        <v>90</v>
      </c>
      <c r="B23" s="123">
        <f>B19</f>
        <v>53.795999999999999</v>
      </c>
      <c r="C23" s="142">
        <f>C19</f>
        <v>35.1</v>
      </c>
      <c r="D23" s="547">
        <f t="shared" ref="D23" si="16">D19</f>
        <v>1.5</v>
      </c>
      <c r="E23" s="548"/>
      <c r="F23" s="142">
        <f t="shared" ref="F23:L23" si="17">F19</f>
        <v>17.195999999999998</v>
      </c>
      <c r="G23" s="142">
        <f t="shared" si="17"/>
        <v>108.7</v>
      </c>
      <c r="H23" s="142">
        <f t="shared" si="17"/>
        <v>108.7</v>
      </c>
      <c r="I23" s="142">
        <f t="shared" si="17"/>
        <v>0</v>
      </c>
      <c r="J23" s="142">
        <f t="shared" si="17"/>
        <v>0</v>
      </c>
      <c r="K23" s="142">
        <f t="shared" si="17"/>
        <v>0</v>
      </c>
      <c r="L23" s="547">
        <f t="shared" si="17"/>
        <v>0</v>
      </c>
      <c r="M23" s="548"/>
      <c r="N23" s="141"/>
      <c r="O23" s="141"/>
    </row>
    <row r="24" spans="1:16" s="140" customFormat="1" ht="30.6" customHeight="1" x14ac:dyDescent="0.2">
      <c r="A24" s="143"/>
      <c r="B24" s="143"/>
      <c r="C24" s="143"/>
      <c r="D24" s="143"/>
      <c r="E24" s="144"/>
      <c r="F24" s="143"/>
      <c r="G24" s="143"/>
      <c r="H24" s="143"/>
      <c r="I24" s="145"/>
      <c r="J24" s="146"/>
      <c r="K24" s="146"/>
      <c r="L24" s="141"/>
      <c r="M24" s="141"/>
      <c r="N24" s="141"/>
      <c r="O24" s="141"/>
    </row>
    <row r="25" spans="1:16" s="140" customFormat="1" ht="30.6" customHeight="1" x14ac:dyDescent="0.2">
      <c r="A25" s="439"/>
      <c r="B25" s="544" t="s">
        <v>99</v>
      </c>
      <c r="C25" s="544"/>
      <c r="D25" s="544"/>
      <c r="E25" s="542"/>
      <c r="F25" s="549" t="s">
        <v>100</v>
      </c>
      <c r="G25" s="550"/>
      <c r="H25" s="551"/>
      <c r="I25" s="544" t="s">
        <v>101</v>
      </c>
      <c r="J25" s="544"/>
      <c r="K25" s="544"/>
      <c r="L25" s="544"/>
      <c r="M25" s="542"/>
    </row>
    <row r="26" spans="1:16" s="140" customFormat="1" ht="68.25" customHeight="1" x14ac:dyDescent="0.2">
      <c r="A26" s="439"/>
      <c r="B26" s="439" t="s">
        <v>102</v>
      </c>
      <c r="C26" s="439" t="s">
        <v>103</v>
      </c>
      <c r="D26" s="541" t="s">
        <v>104</v>
      </c>
      <c r="E26" s="542"/>
      <c r="F26" s="439" t="s">
        <v>105</v>
      </c>
      <c r="G26" s="439" t="s">
        <v>81</v>
      </c>
      <c r="H26" s="439" t="s">
        <v>82</v>
      </c>
      <c r="I26" s="439" t="s">
        <v>106</v>
      </c>
      <c r="J26" s="439" t="s">
        <v>107</v>
      </c>
      <c r="K26" s="440" t="s">
        <v>108</v>
      </c>
      <c r="L26" s="543" t="s">
        <v>109</v>
      </c>
      <c r="M26" s="544"/>
    </row>
    <row r="27" spans="1:16" s="140" customFormat="1" x14ac:dyDescent="0.2">
      <c r="A27" s="122" t="s">
        <v>172</v>
      </c>
      <c r="B27" s="446">
        <f>ROUND(C3/1000,3)</f>
        <v>0.755</v>
      </c>
      <c r="C27" s="443">
        <f>ROUND(F3/1000,3)</f>
        <v>0.92</v>
      </c>
      <c r="D27" s="533">
        <f>ROUND(I3,3)</f>
        <v>77.06</v>
      </c>
      <c r="E27" s="534"/>
      <c r="F27" s="446">
        <f t="shared" ref="F27:F35" si="18">ROUND(B27*1000/H15,3)</f>
        <v>0.129</v>
      </c>
      <c r="G27" s="446">
        <f t="shared" ref="G27:G35" si="19">ROUND(C27*1000/G15,3)</f>
        <v>0.158</v>
      </c>
      <c r="H27" s="446">
        <f t="shared" ref="H27:H35" si="20">ROUND(D27*1000/G15,3)</f>
        <v>13.196999999999999</v>
      </c>
      <c r="I27" s="147">
        <v>0.01</v>
      </c>
      <c r="J27" s="147">
        <v>0.01</v>
      </c>
      <c r="K27" s="148">
        <v>0.01</v>
      </c>
      <c r="L27" s="536">
        <f>B15*0.01</f>
        <v>17.672969500000001</v>
      </c>
      <c r="M27" s="533"/>
    </row>
    <row r="28" spans="1:16" s="140" customFormat="1" x14ac:dyDescent="0.2">
      <c r="A28" s="122" t="s">
        <v>173</v>
      </c>
      <c r="B28" s="446">
        <f t="shared" ref="B28:B35" si="21">ROUND(C4/1000,3)</f>
        <v>0.44400000000000001</v>
      </c>
      <c r="C28" s="443">
        <f t="shared" ref="C28:C35" si="22">ROUND(F4/1000,3)</f>
        <v>1.296</v>
      </c>
      <c r="D28" s="533">
        <f t="shared" ref="D28:D35" si="23">ROUND(I4,3)</f>
        <v>45.969000000000001</v>
      </c>
      <c r="E28" s="534"/>
      <c r="F28" s="446">
        <f t="shared" si="18"/>
        <v>8.5000000000000006E-2</v>
      </c>
      <c r="G28" s="446">
        <f t="shared" si="19"/>
        <v>0.249</v>
      </c>
      <c r="H28" s="446">
        <f t="shared" si="20"/>
        <v>8.84</v>
      </c>
      <c r="I28" s="147">
        <v>0.01</v>
      </c>
      <c r="J28" s="147">
        <v>0.01</v>
      </c>
      <c r="K28" s="148">
        <v>0.01</v>
      </c>
      <c r="L28" s="536">
        <f t="shared" ref="L28:L31" si="24">B16*0.01</f>
        <v>9.8179700000000008</v>
      </c>
      <c r="M28" s="533"/>
    </row>
    <row r="29" spans="1:16" s="140" customFormat="1" x14ac:dyDescent="0.2">
      <c r="A29" s="122" t="s">
        <v>174</v>
      </c>
      <c r="B29" s="446">
        <f t="shared" si="21"/>
        <v>1.0469999999999999</v>
      </c>
      <c r="C29" s="443">
        <f t="shared" si="22"/>
        <v>3.7160000000000002</v>
      </c>
      <c r="D29" s="533">
        <f t="shared" si="23"/>
        <v>86.394999999999996</v>
      </c>
      <c r="E29" s="534"/>
      <c r="F29" s="446">
        <f t="shared" si="18"/>
        <v>0.111</v>
      </c>
      <c r="G29" s="446">
        <f t="shared" si="19"/>
        <v>0.39400000000000002</v>
      </c>
      <c r="H29" s="446">
        <f t="shared" si="20"/>
        <v>9.1660000000000004</v>
      </c>
      <c r="I29" s="147">
        <v>0.01</v>
      </c>
      <c r="J29" s="147">
        <v>0.01</v>
      </c>
      <c r="K29" s="148">
        <v>0.01</v>
      </c>
      <c r="L29" s="536">
        <f t="shared" si="24"/>
        <v>22.848039500000006</v>
      </c>
      <c r="M29" s="533"/>
    </row>
    <row r="30" spans="1:16" s="140" customFormat="1" x14ac:dyDescent="0.2">
      <c r="A30" s="122" t="s">
        <v>175</v>
      </c>
      <c r="B30" s="446">
        <f t="shared" si="21"/>
        <v>1.2999999999999999E-2</v>
      </c>
      <c r="C30" s="443">
        <f t="shared" si="22"/>
        <v>5.6000000000000001E-2</v>
      </c>
      <c r="D30" s="533">
        <f t="shared" si="23"/>
        <v>5.8789999999999996</v>
      </c>
      <c r="E30" s="534"/>
      <c r="F30" s="446">
        <f t="shared" si="18"/>
        <v>0.13700000000000001</v>
      </c>
      <c r="G30" s="446">
        <f t="shared" si="19"/>
        <v>0.58899999999999997</v>
      </c>
      <c r="H30" s="446">
        <f t="shared" si="20"/>
        <v>61.819000000000003</v>
      </c>
      <c r="I30" s="147">
        <v>0.01</v>
      </c>
      <c r="J30" s="147">
        <v>0.01</v>
      </c>
      <c r="K30" s="148">
        <v>0.01</v>
      </c>
      <c r="L30" s="536">
        <f t="shared" si="24"/>
        <v>0.47399999999999998</v>
      </c>
      <c r="M30" s="533"/>
    </row>
    <row r="31" spans="1:16" s="140" customFormat="1" x14ac:dyDescent="0.2">
      <c r="A31" s="122" t="s">
        <v>176</v>
      </c>
      <c r="B31" s="446">
        <f t="shared" si="21"/>
        <v>1.7999999999999999E-2</v>
      </c>
      <c r="C31" s="443">
        <f t="shared" si="22"/>
        <v>0.06</v>
      </c>
      <c r="D31" s="533">
        <f t="shared" si="23"/>
        <v>5.22</v>
      </c>
      <c r="E31" s="534"/>
      <c r="F31" s="446">
        <f t="shared" si="18"/>
        <v>0.16600000000000001</v>
      </c>
      <c r="G31" s="446">
        <f t="shared" si="19"/>
        <v>0.55200000000000005</v>
      </c>
      <c r="H31" s="446">
        <f t="shared" si="20"/>
        <v>48.021999999999998</v>
      </c>
      <c r="I31" s="147">
        <v>0.01</v>
      </c>
      <c r="J31" s="147">
        <v>0.01</v>
      </c>
      <c r="K31" s="148">
        <v>0.01</v>
      </c>
      <c r="L31" s="536">
        <f t="shared" si="24"/>
        <v>0.53795999999999999</v>
      </c>
      <c r="M31" s="533"/>
    </row>
    <row r="32" spans="1:16" s="140" customFormat="1" x14ac:dyDescent="0.2">
      <c r="A32" s="133" t="s">
        <v>87</v>
      </c>
      <c r="B32" s="444">
        <f t="shared" si="21"/>
        <v>2.2770000000000001</v>
      </c>
      <c r="C32" s="445">
        <f t="shared" si="22"/>
        <v>6.048</v>
      </c>
      <c r="D32" s="537">
        <f t="shared" si="23"/>
        <v>224162</v>
      </c>
      <c r="E32" s="538"/>
      <c r="F32" s="444">
        <f t="shared" si="18"/>
        <v>0.11</v>
      </c>
      <c r="G32" s="444">
        <f t="shared" si="19"/>
        <v>0.29299999999999998</v>
      </c>
      <c r="H32" s="149">
        <f t="shared" si="20"/>
        <v>10845.522999999999</v>
      </c>
      <c r="I32" s="150">
        <v>0.01</v>
      </c>
      <c r="J32" s="150">
        <v>0.01</v>
      </c>
      <c r="K32" s="151">
        <v>0.01</v>
      </c>
      <c r="L32" s="539">
        <f>SUM(L27:M31)</f>
        <v>51.350939000000004</v>
      </c>
      <c r="M32" s="540"/>
    </row>
    <row r="33" spans="1:13" s="140" customFormat="1" x14ac:dyDescent="0.2">
      <c r="A33" s="122" t="s">
        <v>88</v>
      </c>
      <c r="B33" s="446">
        <f t="shared" si="21"/>
        <v>1.0469999999999999</v>
      </c>
      <c r="C33" s="443">
        <f t="shared" si="22"/>
        <v>3.7160000000000002</v>
      </c>
      <c r="D33" s="533">
        <f t="shared" si="23"/>
        <v>86.394999999999996</v>
      </c>
      <c r="E33" s="534"/>
      <c r="F33" s="446">
        <f t="shared" si="18"/>
        <v>0.111</v>
      </c>
      <c r="G33" s="446">
        <f t="shared" si="19"/>
        <v>0.39400000000000002</v>
      </c>
      <c r="H33" s="446">
        <f t="shared" si="20"/>
        <v>9.1660000000000004</v>
      </c>
      <c r="I33" s="147">
        <v>0.01</v>
      </c>
      <c r="J33" s="147">
        <v>0.01</v>
      </c>
      <c r="K33" s="148">
        <v>0.01</v>
      </c>
      <c r="L33" s="535">
        <f>L29</f>
        <v>22.848039500000006</v>
      </c>
      <c r="M33" s="533"/>
    </row>
    <row r="34" spans="1:13" s="140" customFormat="1" x14ac:dyDescent="0.2">
      <c r="A34" s="122" t="s">
        <v>89</v>
      </c>
      <c r="B34" s="446">
        <f t="shared" si="21"/>
        <v>1.212</v>
      </c>
      <c r="C34" s="443">
        <f t="shared" si="22"/>
        <v>2.2719999999999998</v>
      </c>
      <c r="D34" s="533">
        <f t="shared" si="23"/>
        <v>128.90700000000001</v>
      </c>
      <c r="E34" s="534"/>
      <c r="F34" s="446">
        <f t="shared" si="18"/>
        <v>0.109</v>
      </c>
      <c r="G34" s="446">
        <f t="shared" si="19"/>
        <v>0.20399999999999999</v>
      </c>
      <c r="H34" s="446">
        <f t="shared" si="20"/>
        <v>11.577</v>
      </c>
      <c r="I34" s="147">
        <v>0.01</v>
      </c>
      <c r="J34" s="147">
        <v>0.01</v>
      </c>
      <c r="K34" s="148">
        <v>0.01</v>
      </c>
      <c r="L34" s="535">
        <f>L27+L28+L30</f>
        <v>27.964939500000003</v>
      </c>
      <c r="M34" s="533"/>
    </row>
    <row r="35" spans="1:13" customFormat="1" x14ac:dyDescent="0.2">
      <c r="A35" s="122" t="s">
        <v>90</v>
      </c>
      <c r="B35" s="446">
        <f t="shared" si="21"/>
        <v>1.7999999999999999E-2</v>
      </c>
      <c r="C35" s="443">
        <f t="shared" si="22"/>
        <v>0.06</v>
      </c>
      <c r="D35" s="533">
        <f t="shared" si="23"/>
        <v>5.22</v>
      </c>
      <c r="E35" s="534"/>
      <c r="F35" s="446">
        <f t="shared" si="18"/>
        <v>0.16600000000000001</v>
      </c>
      <c r="G35" s="446">
        <f t="shared" si="19"/>
        <v>0.55200000000000005</v>
      </c>
      <c r="H35" s="446">
        <f t="shared" si="20"/>
        <v>48.021999999999998</v>
      </c>
      <c r="I35" s="147">
        <v>0.01</v>
      </c>
      <c r="J35" s="147">
        <v>0.01</v>
      </c>
      <c r="K35" s="148">
        <v>0.01</v>
      </c>
      <c r="L35" s="535">
        <f t="shared" ref="L35" si="25">L31</f>
        <v>0.53795999999999999</v>
      </c>
      <c r="M35" s="533"/>
    </row>
  </sheetData>
  <mergeCells count="50">
    <mergeCell ref="B13:H13"/>
    <mergeCell ref="I13:M13"/>
    <mergeCell ref="A1:A2"/>
    <mergeCell ref="B1:B2"/>
    <mergeCell ref="C1:E1"/>
    <mergeCell ref="F1:H1"/>
    <mergeCell ref="I1:K1"/>
    <mergeCell ref="D14:E14"/>
    <mergeCell ref="L14:M14"/>
    <mergeCell ref="D15:E15"/>
    <mergeCell ref="L15:M15"/>
    <mergeCell ref="D16:E16"/>
    <mergeCell ref="L16:M16"/>
    <mergeCell ref="D17:E17"/>
    <mergeCell ref="L17:M17"/>
    <mergeCell ref="D18:E18"/>
    <mergeCell ref="L18:M18"/>
    <mergeCell ref="D19:E19"/>
    <mergeCell ref="L19:M19"/>
    <mergeCell ref="D26:E26"/>
    <mergeCell ref="L26:M26"/>
    <mergeCell ref="D20:E20"/>
    <mergeCell ref="L20:M20"/>
    <mergeCell ref="D21:E21"/>
    <mergeCell ref="L21:M21"/>
    <mergeCell ref="D22:E22"/>
    <mergeCell ref="L22:M22"/>
    <mergeCell ref="D23:E23"/>
    <mergeCell ref="L23:M23"/>
    <mergeCell ref="B25:E25"/>
    <mergeCell ref="F25:H25"/>
    <mergeCell ref="I25:M25"/>
    <mergeCell ref="D27:E27"/>
    <mergeCell ref="L27:M27"/>
    <mergeCell ref="D28:E28"/>
    <mergeCell ref="L28:M28"/>
    <mergeCell ref="D29:E29"/>
    <mergeCell ref="L29:M29"/>
    <mergeCell ref="D30:E30"/>
    <mergeCell ref="L30:M30"/>
    <mergeCell ref="D31:E31"/>
    <mergeCell ref="L31:M31"/>
    <mergeCell ref="D32:E32"/>
    <mergeCell ref="L32:M32"/>
    <mergeCell ref="D33:E33"/>
    <mergeCell ref="L33:M33"/>
    <mergeCell ref="D34:E34"/>
    <mergeCell ref="L34:M34"/>
    <mergeCell ref="D35:E35"/>
    <mergeCell ref="L35:M35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6"/>
  <sheetViews>
    <sheetView topLeftCell="A424" workbookViewId="0">
      <selection activeCell="D5" sqref="D5"/>
    </sheetView>
  </sheetViews>
  <sheetFormatPr defaultRowHeight="12.75" x14ac:dyDescent="0.2"/>
  <cols>
    <col min="3" max="3" width="11.42578125" bestFit="1" customWidth="1"/>
    <col min="4" max="4" width="21.140625" customWidth="1"/>
    <col min="5" max="5" width="12.42578125" customWidth="1"/>
    <col min="6" max="6" width="14.7109375" bestFit="1" customWidth="1"/>
    <col min="7" max="7" width="12.28515625" customWidth="1"/>
    <col min="8" max="8" width="14.85546875" customWidth="1"/>
  </cols>
  <sheetData>
    <row r="1" spans="1:8" x14ac:dyDescent="0.2">
      <c r="A1" s="558" t="s">
        <v>181</v>
      </c>
      <c r="B1" s="498"/>
      <c r="C1" s="498"/>
      <c r="D1" s="498"/>
      <c r="E1" s="498"/>
      <c r="F1" s="498"/>
      <c r="G1" s="498"/>
      <c r="H1" s="498"/>
    </row>
    <row r="2" spans="1:8" x14ac:dyDescent="0.2">
      <c r="A2" s="559" t="s">
        <v>180</v>
      </c>
      <c r="B2" s="559"/>
      <c r="C2" s="559"/>
      <c r="D2" s="559"/>
      <c r="E2" s="559"/>
      <c r="F2" s="559"/>
      <c r="G2" s="559"/>
      <c r="H2" s="559"/>
    </row>
    <row r="3" spans="1:8" ht="18" x14ac:dyDescent="0.25">
      <c r="A3" s="500" t="s">
        <v>0</v>
      </c>
      <c r="B3" s="503" t="s">
        <v>1</v>
      </c>
      <c r="C3" s="506" t="s">
        <v>110</v>
      </c>
      <c r="D3" s="506"/>
      <c r="E3" s="506" t="s">
        <v>111</v>
      </c>
      <c r="F3" s="506"/>
      <c r="G3" s="506" t="s">
        <v>112</v>
      </c>
      <c r="H3" s="506"/>
    </row>
    <row r="4" spans="1:8" ht="108" x14ac:dyDescent="0.25">
      <c r="A4" s="501"/>
      <c r="B4" s="504"/>
      <c r="C4" s="457" t="s">
        <v>152</v>
      </c>
      <c r="D4" s="457" t="s">
        <v>153</v>
      </c>
      <c r="E4" s="457" t="s">
        <v>152</v>
      </c>
      <c r="F4" s="457" t="s">
        <v>153</v>
      </c>
      <c r="G4" s="457" t="s">
        <v>152</v>
      </c>
      <c r="H4" s="457" t="s">
        <v>153</v>
      </c>
    </row>
    <row r="5" spans="1:8" ht="18" x14ac:dyDescent="0.2">
      <c r="A5" s="501"/>
      <c r="B5" s="504"/>
      <c r="C5" s="160"/>
      <c r="D5" s="160"/>
      <c r="E5" s="160"/>
      <c r="F5" s="160"/>
      <c r="G5" s="160"/>
      <c r="H5" s="160"/>
    </row>
    <row r="6" spans="1:8" ht="18" x14ac:dyDescent="0.2">
      <c r="A6" s="501"/>
      <c r="B6" s="504"/>
      <c r="C6" s="160"/>
      <c r="D6" s="160"/>
      <c r="E6" s="160"/>
      <c r="F6" s="160"/>
      <c r="G6" s="160"/>
      <c r="H6" s="160"/>
    </row>
    <row r="7" spans="1:8" ht="18" x14ac:dyDescent="0.2">
      <c r="A7" s="502"/>
      <c r="B7" s="505"/>
      <c r="C7" s="161"/>
      <c r="D7" s="161"/>
      <c r="E7" s="161"/>
      <c r="F7" s="161"/>
      <c r="G7" s="161"/>
      <c r="H7" s="161"/>
    </row>
    <row r="8" spans="1:8" ht="18.75" x14ac:dyDescent="0.2">
      <c r="A8" s="459" t="s">
        <v>11</v>
      </c>
      <c r="B8" s="166" t="s">
        <v>12</v>
      </c>
      <c r="C8" s="167">
        <f t="shared" ref="C8:C19" si="0">J8</f>
        <v>0</v>
      </c>
      <c r="D8" s="168">
        <v>6.6596000000000002</v>
      </c>
      <c r="E8" s="167">
        <f>X8</f>
        <v>0</v>
      </c>
      <c r="F8" s="167">
        <v>500</v>
      </c>
      <c r="G8" s="167">
        <f>R8</f>
        <v>0</v>
      </c>
      <c r="H8" s="167">
        <v>11</v>
      </c>
    </row>
    <row r="9" spans="1:8" ht="18.75" x14ac:dyDescent="0.2">
      <c r="A9" s="459"/>
      <c r="B9" s="166" t="s">
        <v>14</v>
      </c>
      <c r="C9" s="167">
        <f t="shared" si="0"/>
        <v>0</v>
      </c>
      <c r="D9" s="168">
        <v>5.5648</v>
      </c>
      <c r="E9" s="167">
        <f t="shared" ref="E9:E19" si="1">X9</f>
        <v>0</v>
      </c>
      <c r="F9" s="167">
        <v>650</v>
      </c>
      <c r="G9" s="167">
        <f t="shared" ref="G9:G19" si="2">R9</f>
        <v>0</v>
      </c>
      <c r="H9" s="167">
        <v>6</v>
      </c>
    </row>
    <row r="10" spans="1:8" ht="18.75" x14ac:dyDescent="0.2">
      <c r="A10" s="459"/>
      <c r="B10" s="166" t="s">
        <v>15</v>
      </c>
      <c r="C10" s="167">
        <f t="shared" si="0"/>
        <v>0</v>
      </c>
      <c r="D10" s="168">
        <v>5.0487000000000002</v>
      </c>
      <c r="E10" s="167">
        <f t="shared" si="1"/>
        <v>0</v>
      </c>
      <c r="F10" s="167">
        <v>620</v>
      </c>
      <c r="G10" s="167">
        <f t="shared" si="2"/>
        <v>0</v>
      </c>
      <c r="H10" s="167">
        <v>2</v>
      </c>
    </row>
    <row r="11" spans="1:8" ht="18.75" x14ac:dyDescent="0.2">
      <c r="A11" s="459"/>
      <c r="B11" s="166" t="s">
        <v>16</v>
      </c>
      <c r="C11" s="167">
        <f t="shared" si="0"/>
        <v>0</v>
      </c>
      <c r="D11" s="168">
        <v>0.51060000000000005</v>
      </c>
      <c r="E11" s="167">
        <f t="shared" si="1"/>
        <v>0</v>
      </c>
      <c r="F11" s="167">
        <v>584</v>
      </c>
      <c r="G11" s="167">
        <f t="shared" si="2"/>
        <v>0</v>
      </c>
      <c r="H11" s="167">
        <v>19</v>
      </c>
    </row>
    <row r="12" spans="1:8" ht="18.75" x14ac:dyDescent="0.2">
      <c r="A12" s="459"/>
      <c r="B12" s="166" t="s">
        <v>17</v>
      </c>
      <c r="C12" s="167">
        <f t="shared" si="0"/>
        <v>0</v>
      </c>
      <c r="D12" s="168">
        <v>0</v>
      </c>
      <c r="E12" s="167">
        <f t="shared" si="1"/>
        <v>0</v>
      </c>
      <c r="F12" s="167">
        <v>434</v>
      </c>
      <c r="G12" s="167">
        <f t="shared" si="2"/>
        <v>0</v>
      </c>
      <c r="H12" s="167">
        <v>12</v>
      </c>
    </row>
    <row r="13" spans="1:8" ht="18.75" x14ac:dyDescent="0.2">
      <c r="A13" s="459"/>
      <c r="B13" s="166" t="s">
        <v>18</v>
      </c>
      <c r="C13" s="167">
        <f t="shared" si="0"/>
        <v>0</v>
      </c>
      <c r="D13" s="168">
        <v>0</v>
      </c>
      <c r="E13" s="167">
        <f t="shared" si="1"/>
        <v>0</v>
      </c>
      <c r="F13" s="167">
        <v>300</v>
      </c>
      <c r="G13" s="167">
        <f t="shared" si="2"/>
        <v>0</v>
      </c>
      <c r="H13" s="167">
        <v>12</v>
      </c>
    </row>
    <row r="14" spans="1:8" ht="18.75" x14ac:dyDescent="0.2">
      <c r="A14" s="459"/>
      <c r="B14" s="166" t="s">
        <v>19</v>
      </c>
      <c r="C14" s="167">
        <f t="shared" si="0"/>
        <v>0</v>
      </c>
      <c r="D14" s="168">
        <v>0</v>
      </c>
      <c r="E14" s="167">
        <f t="shared" si="1"/>
        <v>0</v>
      </c>
      <c r="F14" s="167">
        <v>200</v>
      </c>
      <c r="G14" s="167">
        <f t="shared" si="2"/>
        <v>0</v>
      </c>
      <c r="H14" s="167">
        <v>5</v>
      </c>
    </row>
    <row r="15" spans="1:8" ht="18.75" x14ac:dyDescent="0.2">
      <c r="A15" s="459"/>
      <c r="B15" s="166" t="s">
        <v>20</v>
      </c>
      <c r="C15" s="167">
        <f t="shared" si="0"/>
        <v>0</v>
      </c>
      <c r="D15" s="168">
        <v>0</v>
      </c>
      <c r="E15" s="167">
        <f t="shared" si="1"/>
        <v>0</v>
      </c>
      <c r="F15" s="167">
        <v>200</v>
      </c>
      <c r="G15" s="167">
        <f t="shared" si="2"/>
        <v>0</v>
      </c>
      <c r="H15" s="167">
        <v>9</v>
      </c>
    </row>
    <row r="16" spans="1:8" ht="18.75" x14ac:dyDescent="0.2">
      <c r="A16" s="459"/>
      <c r="B16" s="166" t="s">
        <v>21</v>
      </c>
      <c r="C16" s="167">
        <f t="shared" si="0"/>
        <v>0</v>
      </c>
      <c r="D16" s="168">
        <v>0</v>
      </c>
      <c r="E16" s="167">
        <f t="shared" si="1"/>
        <v>0</v>
      </c>
      <c r="F16" s="167">
        <v>0</v>
      </c>
      <c r="G16" s="167">
        <f t="shared" si="2"/>
        <v>0</v>
      </c>
      <c r="H16" s="167">
        <v>14</v>
      </c>
    </row>
    <row r="17" spans="1:8" ht="18.75" x14ac:dyDescent="0.2">
      <c r="A17" s="459"/>
      <c r="B17" s="166" t="s">
        <v>22</v>
      </c>
      <c r="C17" s="167">
        <f t="shared" si="0"/>
        <v>0</v>
      </c>
      <c r="D17" s="168">
        <v>0.16</v>
      </c>
      <c r="E17" s="167">
        <f t="shared" si="1"/>
        <v>0</v>
      </c>
      <c r="F17" s="167">
        <v>630</v>
      </c>
      <c r="G17" s="167">
        <f t="shared" si="2"/>
        <v>0</v>
      </c>
      <c r="H17" s="167">
        <v>8</v>
      </c>
    </row>
    <row r="18" spans="1:8" ht="18.75" x14ac:dyDescent="0.2">
      <c r="A18" s="459"/>
      <c r="B18" s="178" t="s">
        <v>23</v>
      </c>
      <c r="C18" s="167">
        <f t="shared" si="0"/>
        <v>0</v>
      </c>
      <c r="D18" s="168">
        <v>6</v>
      </c>
      <c r="E18" s="167">
        <f t="shared" si="1"/>
        <v>0</v>
      </c>
      <c r="F18" s="167">
        <v>500</v>
      </c>
      <c r="G18" s="167">
        <f t="shared" si="2"/>
        <v>0</v>
      </c>
      <c r="H18" s="167">
        <v>14</v>
      </c>
    </row>
    <row r="19" spans="1:8" ht="19.5" thickBot="1" x14ac:dyDescent="0.25">
      <c r="A19" s="459"/>
      <c r="B19" s="178" t="s">
        <v>24</v>
      </c>
      <c r="C19" s="167">
        <f t="shared" si="0"/>
        <v>0</v>
      </c>
      <c r="D19" s="168">
        <v>7.5</v>
      </c>
      <c r="E19" s="167">
        <f t="shared" si="1"/>
        <v>0</v>
      </c>
      <c r="F19" s="167">
        <f>680-5</f>
        <v>675</v>
      </c>
      <c r="G19" s="167">
        <f t="shared" si="2"/>
        <v>0</v>
      </c>
      <c r="H19" s="167">
        <v>13</v>
      </c>
    </row>
    <row r="20" spans="1:8" ht="19.5" thickBot="1" x14ac:dyDescent="0.25">
      <c r="A20" s="460"/>
      <c r="B20" s="179" t="s">
        <v>25</v>
      </c>
      <c r="C20" s="180">
        <f t="shared" ref="C20:H20" si="3">SUM(C8:C19)</f>
        <v>0</v>
      </c>
      <c r="D20" s="181">
        <f t="shared" si="3"/>
        <v>31.4437</v>
      </c>
      <c r="E20" s="180">
        <f t="shared" si="3"/>
        <v>0</v>
      </c>
      <c r="F20" s="180">
        <f t="shared" si="3"/>
        <v>5293</v>
      </c>
      <c r="G20" s="180">
        <f t="shared" si="3"/>
        <v>0</v>
      </c>
      <c r="H20" s="182">
        <f t="shared" si="3"/>
        <v>125</v>
      </c>
    </row>
    <row r="21" spans="1:8" ht="18.75" x14ac:dyDescent="0.2">
      <c r="A21" s="459" t="s">
        <v>26</v>
      </c>
      <c r="B21" s="191" t="s">
        <v>12</v>
      </c>
      <c r="C21" s="192">
        <f>J21</f>
        <v>0</v>
      </c>
      <c r="D21" s="193">
        <v>55</v>
      </c>
      <c r="E21" s="192">
        <f>X21</f>
        <v>0</v>
      </c>
      <c r="F21" s="192">
        <f>2314-0.9</f>
        <v>2313.1</v>
      </c>
      <c r="G21" s="192">
        <f>R21+T21</f>
        <v>0</v>
      </c>
      <c r="H21" s="192">
        <v>155</v>
      </c>
    </row>
    <row r="22" spans="1:8" ht="18.75" x14ac:dyDescent="0.2">
      <c r="A22" s="459"/>
      <c r="B22" s="166" t="s">
        <v>14</v>
      </c>
      <c r="C22" s="192">
        <f t="shared" ref="C22:C32" si="4">J22</f>
        <v>0</v>
      </c>
      <c r="D22" s="193">
        <v>51</v>
      </c>
      <c r="E22" s="192">
        <f t="shared" ref="E22:E32" si="5">X22</f>
        <v>0</v>
      </c>
      <c r="F22" s="192">
        <f>3118-1</f>
        <v>3117</v>
      </c>
      <c r="G22" s="192">
        <f t="shared" ref="G22:G32" si="6">R22+T22</f>
        <v>0</v>
      </c>
      <c r="H22" s="192">
        <v>130</v>
      </c>
    </row>
    <row r="23" spans="1:8" ht="18.75" x14ac:dyDescent="0.2">
      <c r="A23" s="459"/>
      <c r="B23" s="178" t="s">
        <v>15</v>
      </c>
      <c r="C23" s="192">
        <f t="shared" si="4"/>
        <v>0</v>
      </c>
      <c r="D23" s="193">
        <v>55</v>
      </c>
      <c r="E23" s="192">
        <f t="shared" si="5"/>
        <v>0</v>
      </c>
      <c r="F23" s="192">
        <v>2861</v>
      </c>
      <c r="G23" s="192">
        <f t="shared" si="6"/>
        <v>0</v>
      </c>
      <c r="H23" s="192">
        <v>130</v>
      </c>
    </row>
    <row r="24" spans="1:8" ht="18.75" x14ac:dyDescent="0.2">
      <c r="A24" s="459"/>
      <c r="B24" s="166" t="s">
        <v>16</v>
      </c>
      <c r="C24" s="192">
        <f t="shared" si="4"/>
        <v>0</v>
      </c>
      <c r="D24" s="193">
        <f>C24+1</f>
        <v>1</v>
      </c>
      <c r="E24" s="192">
        <f t="shared" si="5"/>
        <v>0</v>
      </c>
      <c r="F24" s="192">
        <v>2500</v>
      </c>
      <c r="G24" s="192">
        <f t="shared" si="6"/>
        <v>0</v>
      </c>
      <c r="H24" s="192">
        <v>196</v>
      </c>
    </row>
    <row r="25" spans="1:8" ht="18.75" x14ac:dyDescent="0.2">
      <c r="A25" s="459"/>
      <c r="B25" s="166" t="s">
        <v>17</v>
      </c>
      <c r="C25" s="192">
        <f t="shared" si="4"/>
        <v>0</v>
      </c>
      <c r="D25" s="193">
        <f>C25</f>
        <v>0</v>
      </c>
      <c r="E25" s="192">
        <f t="shared" si="5"/>
        <v>0</v>
      </c>
      <c r="F25" s="192">
        <v>1944</v>
      </c>
      <c r="G25" s="192">
        <f t="shared" si="6"/>
        <v>0</v>
      </c>
      <c r="H25" s="192">
        <v>150</v>
      </c>
    </row>
    <row r="26" spans="1:8" ht="18.75" x14ac:dyDescent="0.2">
      <c r="A26" s="459"/>
      <c r="B26" s="166" t="s">
        <v>18</v>
      </c>
      <c r="C26" s="192">
        <f t="shared" si="4"/>
        <v>0</v>
      </c>
      <c r="D26" s="193">
        <f>C26</f>
        <v>0</v>
      </c>
      <c r="E26" s="192">
        <f t="shared" si="5"/>
        <v>0</v>
      </c>
      <c r="F26" s="192">
        <v>1100</v>
      </c>
      <c r="G26" s="192">
        <f t="shared" si="6"/>
        <v>0</v>
      </c>
      <c r="H26" s="192">
        <v>170</v>
      </c>
    </row>
    <row r="27" spans="1:8" ht="18.75" x14ac:dyDescent="0.2">
      <c r="A27" s="459"/>
      <c r="B27" s="166" t="s">
        <v>19</v>
      </c>
      <c r="C27" s="192">
        <v>0</v>
      </c>
      <c r="D27" s="193">
        <v>0.6</v>
      </c>
      <c r="E27" s="192">
        <f t="shared" si="5"/>
        <v>0</v>
      </c>
      <c r="F27" s="192">
        <v>505</v>
      </c>
      <c r="G27" s="192">
        <f t="shared" si="6"/>
        <v>0</v>
      </c>
      <c r="H27" s="192">
        <v>110</v>
      </c>
    </row>
    <row r="28" spans="1:8" ht="18.75" x14ac:dyDescent="0.2">
      <c r="A28" s="459"/>
      <c r="B28" s="166" t="s">
        <v>20</v>
      </c>
      <c r="C28" s="192">
        <f>J28</f>
        <v>0</v>
      </c>
      <c r="D28" s="193">
        <v>0.3</v>
      </c>
      <c r="E28" s="192">
        <f t="shared" si="5"/>
        <v>0</v>
      </c>
      <c r="F28" s="192">
        <v>884</v>
      </c>
      <c r="G28" s="192">
        <f t="shared" si="6"/>
        <v>0</v>
      </c>
      <c r="H28" s="192">
        <v>102</v>
      </c>
    </row>
    <row r="29" spans="1:8" ht="18.75" x14ac:dyDescent="0.2">
      <c r="A29" s="459"/>
      <c r="B29" s="166" t="s">
        <v>21</v>
      </c>
      <c r="C29" s="192">
        <f t="shared" si="4"/>
        <v>0</v>
      </c>
      <c r="D29" s="193">
        <f>C29</f>
        <v>0</v>
      </c>
      <c r="E29" s="192">
        <f t="shared" si="5"/>
        <v>0</v>
      </c>
      <c r="F29" s="192">
        <v>1070</v>
      </c>
      <c r="G29" s="192">
        <f t="shared" si="6"/>
        <v>0</v>
      </c>
      <c r="H29" s="192">
        <v>100</v>
      </c>
    </row>
    <row r="30" spans="1:8" ht="18.75" x14ac:dyDescent="0.2">
      <c r="A30" s="459"/>
      <c r="B30" s="166" t="s">
        <v>22</v>
      </c>
      <c r="C30" s="192">
        <f t="shared" si="4"/>
        <v>0</v>
      </c>
      <c r="D30" s="193">
        <v>29</v>
      </c>
      <c r="E30" s="192">
        <f t="shared" si="5"/>
        <v>0</v>
      </c>
      <c r="F30" s="192">
        <v>2401.1</v>
      </c>
      <c r="G30" s="192">
        <f t="shared" si="6"/>
        <v>0</v>
      </c>
      <c r="H30" s="192">
        <v>145</v>
      </c>
    </row>
    <row r="31" spans="1:8" ht="18.75" x14ac:dyDescent="0.2">
      <c r="A31" s="459"/>
      <c r="B31" s="178" t="s">
        <v>23</v>
      </c>
      <c r="C31" s="192">
        <f t="shared" si="4"/>
        <v>0</v>
      </c>
      <c r="D31" s="193">
        <f>I31</f>
        <v>0</v>
      </c>
      <c r="E31" s="192">
        <f t="shared" si="5"/>
        <v>0</v>
      </c>
      <c r="F31" s="192">
        <v>3100</v>
      </c>
      <c r="G31" s="192">
        <f t="shared" si="6"/>
        <v>0</v>
      </c>
      <c r="H31" s="192">
        <v>124</v>
      </c>
    </row>
    <row r="32" spans="1:8" ht="19.5" thickBot="1" x14ac:dyDescent="0.25">
      <c r="A32" s="459"/>
      <c r="B32" s="178" t="s">
        <v>24</v>
      </c>
      <c r="C32" s="192">
        <f t="shared" si="4"/>
        <v>0</v>
      </c>
      <c r="D32" s="193">
        <f>I32</f>
        <v>0</v>
      </c>
      <c r="E32" s="192">
        <f t="shared" si="5"/>
        <v>0</v>
      </c>
      <c r="F32" s="192">
        <v>3410</v>
      </c>
      <c r="G32" s="192">
        <f t="shared" si="6"/>
        <v>0</v>
      </c>
      <c r="H32" s="192">
        <v>150</v>
      </c>
    </row>
    <row r="33" spans="1:8" ht="19.5" thickBot="1" x14ac:dyDescent="0.25">
      <c r="A33" s="460"/>
      <c r="B33" s="179" t="s">
        <v>25</v>
      </c>
      <c r="C33" s="180">
        <f t="shared" ref="C33:H33" si="7">SUM(C21:C32)</f>
        <v>0</v>
      </c>
      <c r="D33" s="181">
        <f t="shared" si="7"/>
        <v>191.9</v>
      </c>
      <c r="E33" s="180">
        <f t="shared" si="7"/>
        <v>0</v>
      </c>
      <c r="F33" s="180">
        <f t="shared" si="7"/>
        <v>25205.200000000001</v>
      </c>
      <c r="G33" s="180">
        <f t="shared" si="7"/>
        <v>0</v>
      </c>
      <c r="H33" s="182">
        <f t="shared" si="7"/>
        <v>1662</v>
      </c>
    </row>
    <row r="34" spans="1:8" ht="18.75" x14ac:dyDescent="0.2">
      <c r="A34" s="459" t="s">
        <v>27</v>
      </c>
      <c r="B34" s="191" t="s">
        <v>12</v>
      </c>
      <c r="C34" s="192">
        <f>J34</f>
        <v>0</v>
      </c>
      <c r="D34" s="193">
        <v>11</v>
      </c>
      <c r="E34" s="217">
        <f>X34</f>
        <v>0</v>
      </c>
      <c r="F34" s="218">
        <v>0</v>
      </c>
      <c r="G34" s="192">
        <f>R34+T34</f>
        <v>0</v>
      </c>
      <c r="H34" s="192">
        <v>31</v>
      </c>
    </row>
    <row r="35" spans="1:8" ht="18.75" x14ac:dyDescent="0.2">
      <c r="A35" s="459"/>
      <c r="B35" s="166" t="s">
        <v>14</v>
      </c>
      <c r="C35" s="192">
        <f t="shared" ref="C35:C45" si="8">J35</f>
        <v>0</v>
      </c>
      <c r="D35" s="193">
        <v>75</v>
      </c>
      <c r="E35" s="217">
        <f t="shared" ref="E35:E45" si="9">X35</f>
        <v>0</v>
      </c>
      <c r="F35" s="218">
        <v>800</v>
      </c>
      <c r="G35" s="192">
        <f t="shared" ref="G35:G45" si="10">R35+T35</f>
        <v>0</v>
      </c>
      <c r="H35" s="192">
        <v>38</v>
      </c>
    </row>
    <row r="36" spans="1:8" ht="18.75" x14ac:dyDescent="0.2">
      <c r="A36" s="459"/>
      <c r="B36" s="166" t="s">
        <v>15</v>
      </c>
      <c r="C36" s="192">
        <f t="shared" si="8"/>
        <v>0</v>
      </c>
      <c r="D36" s="193">
        <v>55</v>
      </c>
      <c r="E36" s="217">
        <f t="shared" si="9"/>
        <v>0</v>
      </c>
      <c r="F36" s="218">
        <v>400</v>
      </c>
      <c r="G36" s="192">
        <f t="shared" si="10"/>
        <v>0</v>
      </c>
      <c r="H36" s="192">
        <v>43</v>
      </c>
    </row>
    <row r="37" spans="1:8" ht="18.75" x14ac:dyDescent="0.2">
      <c r="A37" s="459"/>
      <c r="B37" s="166" t="s">
        <v>16</v>
      </c>
      <c r="C37" s="192">
        <f t="shared" si="8"/>
        <v>0</v>
      </c>
      <c r="D37" s="193">
        <v>50</v>
      </c>
      <c r="E37" s="217">
        <f t="shared" si="9"/>
        <v>0</v>
      </c>
      <c r="F37" s="218">
        <v>400</v>
      </c>
      <c r="G37" s="192">
        <f t="shared" si="10"/>
        <v>0</v>
      </c>
      <c r="H37" s="192">
        <v>29</v>
      </c>
    </row>
    <row r="38" spans="1:8" ht="18.75" x14ac:dyDescent="0.2">
      <c r="A38" s="459"/>
      <c r="B38" s="166" t="s">
        <v>17</v>
      </c>
      <c r="C38" s="192">
        <f t="shared" si="8"/>
        <v>0</v>
      </c>
      <c r="D38" s="193">
        <v>5.07</v>
      </c>
      <c r="E38" s="217">
        <f t="shared" si="9"/>
        <v>0</v>
      </c>
      <c r="F38" s="218">
        <v>200</v>
      </c>
      <c r="G38" s="192">
        <f t="shared" si="10"/>
        <v>0</v>
      </c>
      <c r="H38" s="192">
        <v>39</v>
      </c>
    </row>
    <row r="39" spans="1:8" ht="18.75" x14ac:dyDescent="0.2">
      <c r="A39" s="459"/>
      <c r="B39" s="166" t="s">
        <v>18</v>
      </c>
      <c r="C39" s="192">
        <f t="shared" si="8"/>
        <v>0</v>
      </c>
      <c r="D39" s="193">
        <v>0</v>
      </c>
      <c r="E39" s="217">
        <f t="shared" si="9"/>
        <v>0</v>
      </c>
      <c r="F39" s="218">
        <v>200</v>
      </c>
      <c r="G39" s="192">
        <f t="shared" si="10"/>
        <v>0</v>
      </c>
      <c r="H39" s="192">
        <v>34</v>
      </c>
    </row>
    <row r="40" spans="1:8" ht="18.75" x14ac:dyDescent="0.2">
      <c r="A40" s="459"/>
      <c r="B40" s="166" t="s">
        <v>19</v>
      </c>
      <c r="C40" s="192">
        <f t="shared" si="8"/>
        <v>0</v>
      </c>
      <c r="D40" s="193">
        <v>0</v>
      </c>
      <c r="E40" s="217">
        <f t="shared" si="9"/>
        <v>0</v>
      </c>
      <c r="F40" s="218">
        <v>200</v>
      </c>
      <c r="G40" s="192">
        <f t="shared" si="10"/>
        <v>0</v>
      </c>
      <c r="H40" s="192">
        <v>43</v>
      </c>
    </row>
    <row r="41" spans="1:8" ht="18.75" x14ac:dyDescent="0.2">
      <c r="A41" s="459"/>
      <c r="B41" s="166" t="s">
        <v>20</v>
      </c>
      <c r="C41" s="192">
        <f t="shared" si="8"/>
        <v>0</v>
      </c>
      <c r="D41" s="193">
        <v>0</v>
      </c>
      <c r="E41" s="217">
        <f t="shared" si="9"/>
        <v>0</v>
      </c>
      <c r="F41" s="218">
        <v>400</v>
      </c>
      <c r="G41" s="192">
        <f t="shared" si="10"/>
        <v>0</v>
      </c>
      <c r="H41" s="192">
        <v>12</v>
      </c>
    </row>
    <row r="42" spans="1:8" ht="18.75" x14ac:dyDescent="0.2">
      <c r="A42" s="459"/>
      <c r="B42" s="166" t="s">
        <v>21</v>
      </c>
      <c r="C42" s="192">
        <f t="shared" si="8"/>
        <v>0</v>
      </c>
      <c r="D42" s="193">
        <v>0</v>
      </c>
      <c r="E42" s="217">
        <f t="shared" si="9"/>
        <v>0</v>
      </c>
      <c r="F42" s="218">
        <v>400</v>
      </c>
      <c r="G42" s="192">
        <f t="shared" si="10"/>
        <v>0</v>
      </c>
      <c r="H42" s="192">
        <v>12</v>
      </c>
    </row>
    <row r="43" spans="1:8" ht="18.75" x14ac:dyDescent="0.2">
      <c r="A43" s="459"/>
      <c r="B43" s="166" t="s">
        <v>22</v>
      </c>
      <c r="C43" s="192">
        <f t="shared" si="8"/>
        <v>0</v>
      </c>
      <c r="D43" s="193">
        <v>0</v>
      </c>
      <c r="E43" s="217">
        <f t="shared" si="9"/>
        <v>0</v>
      </c>
      <c r="F43" s="218">
        <v>1290</v>
      </c>
      <c r="G43" s="192">
        <f t="shared" si="10"/>
        <v>0</v>
      </c>
      <c r="H43" s="192">
        <v>40</v>
      </c>
    </row>
    <row r="44" spans="1:8" ht="18.75" x14ac:dyDescent="0.2">
      <c r="A44" s="459"/>
      <c r="B44" s="178" t="s">
        <v>23</v>
      </c>
      <c r="C44" s="192">
        <f t="shared" si="8"/>
        <v>0</v>
      </c>
      <c r="D44" s="193">
        <v>9</v>
      </c>
      <c r="E44" s="217">
        <f t="shared" si="9"/>
        <v>0</v>
      </c>
      <c r="F44" s="218">
        <v>968</v>
      </c>
      <c r="G44" s="192">
        <f t="shared" si="10"/>
        <v>0</v>
      </c>
      <c r="H44" s="192">
        <v>30</v>
      </c>
    </row>
    <row r="45" spans="1:8" ht="19.5" thickBot="1" x14ac:dyDescent="0.25">
      <c r="A45" s="459"/>
      <c r="B45" s="178" t="s">
        <v>24</v>
      </c>
      <c r="C45" s="192">
        <f t="shared" si="8"/>
        <v>0</v>
      </c>
      <c r="D45" s="193">
        <v>100</v>
      </c>
      <c r="E45" s="217">
        <f t="shared" si="9"/>
        <v>0</v>
      </c>
      <c r="F45" s="218">
        <v>2210</v>
      </c>
      <c r="G45" s="192">
        <f t="shared" si="10"/>
        <v>0</v>
      </c>
      <c r="H45" s="192">
        <v>60</v>
      </c>
    </row>
    <row r="46" spans="1:8" ht="19.5" thickBot="1" x14ac:dyDescent="0.25">
      <c r="A46" s="460"/>
      <c r="B46" s="179" t="s">
        <v>25</v>
      </c>
      <c r="C46" s="180">
        <f t="shared" ref="C46:H46" si="11">SUM(C34:C45)</f>
        <v>0</v>
      </c>
      <c r="D46" s="181">
        <f t="shared" si="11"/>
        <v>305.07</v>
      </c>
      <c r="E46" s="227">
        <f t="shared" si="11"/>
        <v>0</v>
      </c>
      <c r="F46" s="227">
        <f t="shared" si="11"/>
        <v>7468</v>
      </c>
      <c r="G46" s="180">
        <f t="shared" si="11"/>
        <v>0</v>
      </c>
      <c r="H46" s="182">
        <f t="shared" si="11"/>
        <v>411</v>
      </c>
    </row>
    <row r="47" spans="1:8" ht="18.75" x14ac:dyDescent="0.2">
      <c r="A47" s="459" t="s">
        <v>28</v>
      </c>
      <c r="B47" s="191" t="s">
        <v>12</v>
      </c>
      <c r="C47" s="192">
        <f>J47</f>
        <v>0</v>
      </c>
      <c r="D47" s="193">
        <f>18</f>
        <v>18</v>
      </c>
      <c r="E47" s="192">
        <f>X47</f>
        <v>0</v>
      </c>
      <c r="F47" s="229">
        <v>1557.1</v>
      </c>
      <c r="G47" s="192">
        <f>R47+T47</f>
        <v>0</v>
      </c>
      <c r="H47" s="192">
        <v>10</v>
      </c>
    </row>
    <row r="48" spans="1:8" ht="18.75" x14ac:dyDescent="0.2">
      <c r="A48" s="459"/>
      <c r="B48" s="166" t="s">
        <v>14</v>
      </c>
      <c r="C48" s="192">
        <f t="shared" ref="C48:C58" si="12">J48</f>
        <v>0</v>
      </c>
      <c r="D48" s="193">
        <v>15</v>
      </c>
      <c r="E48" s="192">
        <f t="shared" ref="E48:E58" si="13">X48</f>
        <v>0</v>
      </c>
      <c r="F48" s="229">
        <v>926.7</v>
      </c>
      <c r="G48" s="192">
        <f t="shared" ref="G48:G58" si="14">R48+T48</f>
        <v>0</v>
      </c>
      <c r="H48" s="192">
        <v>10</v>
      </c>
    </row>
    <row r="49" spans="1:8" ht="18.75" x14ac:dyDescent="0.2">
      <c r="A49" s="459"/>
      <c r="B49" s="166" t="s">
        <v>15</v>
      </c>
      <c r="C49" s="192">
        <f t="shared" si="12"/>
        <v>0</v>
      </c>
      <c r="D49" s="193">
        <v>14</v>
      </c>
      <c r="E49" s="192">
        <f t="shared" si="13"/>
        <v>0</v>
      </c>
      <c r="F49" s="229">
        <v>646</v>
      </c>
      <c r="G49" s="192">
        <f t="shared" si="14"/>
        <v>0</v>
      </c>
      <c r="H49" s="192">
        <v>10</v>
      </c>
    </row>
    <row r="50" spans="1:8" ht="18.75" x14ac:dyDescent="0.2">
      <c r="A50" s="459"/>
      <c r="B50" s="166" t="s">
        <v>16</v>
      </c>
      <c r="C50" s="192">
        <f t="shared" si="12"/>
        <v>0</v>
      </c>
      <c r="D50" s="193">
        <v>5</v>
      </c>
      <c r="E50" s="192">
        <f t="shared" si="13"/>
        <v>0</v>
      </c>
      <c r="F50" s="229">
        <v>469</v>
      </c>
      <c r="G50" s="192">
        <f t="shared" si="14"/>
        <v>0</v>
      </c>
      <c r="H50" s="192">
        <v>10</v>
      </c>
    </row>
    <row r="51" spans="1:8" ht="18.75" x14ac:dyDescent="0.2">
      <c r="A51" s="459"/>
      <c r="B51" s="166" t="s">
        <v>17</v>
      </c>
      <c r="C51" s="192">
        <f t="shared" si="12"/>
        <v>0</v>
      </c>
      <c r="D51" s="193">
        <f>C51*2</f>
        <v>0</v>
      </c>
      <c r="E51" s="192">
        <f t="shared" si="13"/>
        <v>0</v>
      </c>
      <c r="F51" s="229">
        <v>694</v>
      </c>
      <c r="G51" s="192">
        <f t="shared" si="14"/>
        <v>0</v>
      </c>
      <c r="H51" s="192">
        <v>10</v>
      </c>
    </row>
    <row r="52" spans="1:8" ht="18.75" x14ac:dyDescent="0.2">
      <c r="A52" s="459"/>
      <c r="B52" s="166" t="s">
        <v>18</v>
      </c>
      <c r="C52" s="192">
        <f t="shared" si="12"/>
        <v>0</v>
      </c>
      <c r="D52" s="193">
        <f>C52*2</f>
        <v>0</v>
      </c>
      <c r="E52" s="192">
        <f t="shared" si="13"/>
        <v>0</v>
      </c>
      <c r="F52" s="229">
        <v>293</v>
      </c>
      <c r="G52" s="192">
        <f>R52+T52</f>
        <v>0</v>
      </c>
      <c r="H52" s="192">
        <v>10</v>
      </c>
    </row>
    <row r="53" spans="1:8" ht="18.75" x14ac:dyDescent="0.2">
      <c r="A53" s="459"/>
      <c r="B53" s="166" t="s">
        <v>19</v>
      </c>
      <c r="C53" s="192">
        <f t="shared" si="12"/>
        <v>0</v>
      </c>
      <c r="D53" s="193">
        <f>C53*2</f>
        <v>0</v>
      </c>
      <c r="E53" s="192">
        <f t="shared" si="13"/>
        <v>0</v>
      </c>
      <c r="F53" s="229">
        <v>416</v>
      </c>
      <c r="G53" s="192">
        <f t="shared" si="14"/>
        <v>0</v>
      </c>
      <c r="H53" s="192">
        <v>10</v>
      </c>
    </row>
    <row r="54" spans="1:8" ht="18.75" x14ac:dyDescent="0.2">
      <c r="A54" s="459"/>
      <c r="B54" s="166" t="s">
        <v>20</v>
      </c>
      <c r="C54" s="192">
        <f t="shared" si="12"/>
        <v>0</v>
      </c>
      <c r="D54" s="193">
        <f>C54*2</f>
        <v>0</v>
      </c>
      <c r="E54" s="192">
        <f t="shared" si="13"/>
        <v>0</v>
      </c>
      <c r="F54" s="229">
        <v>109</v>
      </c>
      <c r="G54" s="192">
        <f t="shared" si="14"/>
        <v>0</v>
      </c>
      <c r="H54" s="192">
        <v>10</v>
      </c>
    </row>
    <row r="55" spans="1:8" ht="18.75" x14ac:dyDescent="0.2">
      <c r="A55" s="459"/>
      <c r="B55" s="166" t="s">
        <v>21</v>
      </c>
      <c r="C55" s="192">
        <f t="shared" si="12"/>
        <v>0</v>
      </c>
      <c r="D55" s="193">
        <f>C55*2</f>
        <v>0</v>
      </c>
      <c r="E55" s="192">
        <f>X55</f>
        <v>0</v>
      </c>
      <c r="F55" s="229">
        <v>198</v>
      </c>
      <c r="G55" s="192">
        <f t="shared" si="14"/>
        <v>0</v>
      </c>
      <c r="H55" s="192">
        <v>10</v>
      </c>
    </row>
    <row r="56" spans="1:8" ht="18.75" x14ac:dyDescent="0.2">
      <c r="A56" s="459"/>
      <c r="B56" s="166" t="s">
        <v>22</v>
      </c>
      <c r="C56" s="192">
        <f t="shared" si="12"/>
        <v>0</v>
      </c>
      <c r="D56" s="193">
        <v>5</v>
      </c>
      <c r="E56" s="192">
        <f t="shared" si="13"/>
        <v>0</v>
      </c>
      <c r="F56" s="229">
        <v>1070</v>
      </c>
      <c r="G56" s="192">
        <f t="shared" si="14"/>
        <v>0</v>
      </c>
      <c r="H56" s="192">
        <v>10</v>
      </c>
    </row>
    <row r="57" spans="1:8" ht="18.75" x14ac:dyDescent="0.2">
      <c r="A57" s="459"/>
      <c r="B57" s="178" t="s">
        <v>23</v>
      </c>
      <c r="C57" s="192">
        <f t="shared" si="12"/>
        <v>0</v>
      </c>
      <c r="D57" s="193">
        <v>12</v>
      </c>
      <c r="E57" s="192">
        <f t="shared" si="13"/>
        <v>0</v>
      </c>
      <c r="F57" s="229">
        <v>1352</v>
      </c>
      <c r="G57" s="192">
        <f t="shared" si="14"/>
        <v>0</v>
      </c>
      <c r="H57" s="192">
        <v>10</v>
      </c>
    </row>
    <row r="58" spans="1:8" ht="19.5" thickBot="1" x14ac:dyDescent="0.25">
      <c r="A58" s="459"/>
      <c r="B58" s="178" t="s">
        <v>24</v>
      </c>
      <c r="C58" s="192">
        <f t="shared" si="12"/>
        <v>0</v>
      </c>
      <c r="D58" s="193">
        <v>15</v>
      </c>
      <c r="E58" s="231">
        <f t="shared" si="13"/>
        <v>0</v>
      </c>
      <c r="F58" s="229">
        <v>1310</v>
      </c>
      <c r="G58" s="231">
        <f t="shared" si="14"/>
        <v>0</v>
      </c>
      <c r="H58" s="192">
        <v>10</v>
      </c>
    </row>
    <row r="59" spans="1:8" ht="19.5" thickBot="1" x14ac:dyDescent="0.25">
      <c r="A59" s="460"/>
      <c r="B59" s="179" t="s">
        <v>25</v>
      </c>
      <c r="C59" s="180">
        <f t="shared" ref="C59:H59" si="15">SUM(C47:C58)</f>
        <v>0</v>
      </c>
      <c r="D59" s="181">
        <f t="shared" si="15"/>
        <v>84</v>
      </c>
      <c r="E59" s="180">
        <f t="shared" si="15"/>
        <v>0</v>
      </c>
      <c r="F59" s="229">
        <f t="shared" si="15"/>
        <v>9040.7999999999993</v>
      </c>
      <c r="G59" s="180">
        <f t="shared" si="15"/>
        <v>0</v>
      </c>
      <c r="H59" s="182">
        <f t="shared" si="15"/>
        <v>120</v>
      </c>
    </row>
    <row r="60" spans="1:8" ht="18.75" x14ac:dyDescent="0.2">
      <c r="A60" s="459" t="s">
        <v>29</v>
      </c>
      <c r="B60" s="191" t="s">
        <v>12</v>
      </c>
      <c r="C60" s="192">
        <f>J60</f>
        <v>0</v>
      </c>
      <c r="D60" s="193">
        <v>12</v>
      </c>
      <c r="E60" s="192">
        <f>X60</f>
        <v>0</v>
      </c>
      <c r="F60" s="192">
        <v>620</v>
      </c>
      <c r="G60" s="192">
        <f>R60+T60</f>
        <v>0</v>
      </c>
      <c r="H60" s="192">
        <v>19</v>
      </c>
    </row>
    <row r="61" spans="1:8" ht="18.75" x14ac:dyDescent="0.2">
      <c r="A61" s="459"/>
      <c r="B61" s="166" t="s">
        <v>14</v>
      </c>
      <c r="C61" s="192">
        <f t="shared" ref="C61:C71" si="16">J61</f>
        <v>0</v>
      </c>
      <c r="D61" s="193">
        <v>8</v>
      </c>
      <c r="E61" s="192">
        <f t="shared" ref="E61:E71" si="17">X61</f>
        <v>0</v>
      </c>
      <c r="F61" s="192">
        <v>1090</v>
      </c>
      <c r="G61" s="192">
        <f t="shared" ref="G61:G71" si="18">R61+T61</f>
        <v>0</v>
      </c>
      <c r="H61" s="192">
        <v>11</v>
      </c>
    </row>
    <row r="62" spans="1:8" ht="18.75" x14ac:dyDescent="0.2">
      <c r="A62" s="459"/>
      <c r="B62" s="166" t="s">
        <v>15</v>
      </c>
      <c r="C62" s="192">
        <f t="shared" si="16"/>
        <v>0</v>
      </c>
      <c r="D62" s="193">
        <v>8.1999999999999993</v>
      </c>
      <c r="E62" s="192">
        <f t="shared" si="17"/>
        <v>0</v>
      </c>
      <c r="F62" s="192">
        <v>770</v>
      </c>
      <c r="G62" s="192">
        <f t="shared" si="18"/>
        <v>0</v>
      </c>
      <c r="H62" s="192">
        <v>19</v>
      </c>
    </row>
    <row r="63" spans="1:8" ht="18.75" x14ac:dyDescent="0.2">
      <c r="A63" s="459"/>
      <c r="B63" s="166" t="s">
        <v>16</v>
      </c>
      <c r="C63" s="192">
        <f t="shared" si="16"/>
        <v>0</v>
      </c>
      <c r="D63" s="193">
        <v>0.85</v>
      </c>
      <c r="E63" s="192">
        <f t="shared" si="17"/>
        <v>0</v>
      </c>
      <c r="F63" s="192">
        <v>516</v>
      </c>
      <c r="G63" s="192">
        <f t="shared" si="18"/>
        <v>0</v>
      </c>
      <c r="H63" s="192">
        <v>13</v>
      </c>
    </row>
    <row r="64" spans="1:8" ht="18.75" x14ac:dyDescent="0.2">
      <c r="A64" s="459"/>
      <c r="B64" s="166" t="s">
        <v>17</v>
      </c>
      <c r="C64" s="192">
        <f t="shared" si="16"/>
        <v>0</v>
      </c>
      <c r="D64" s="193">
        <v>0</v>
      </c>
      <c r="E64" s="192">
        <f t="shared" si="17"/>
        <v>0</v>
      </c>
      <c r="F64" s="192">
        <v>796</v>
      </c>
      <c r="G64" s="192">
        <f t="shared" si="18"/>
        <v>0</v>
      </c>
      <c r="H64" s="192">
        <v>18</v>
      </c>
    </row>
    <row r="65" spans="1:8" ht="18.75" x14ac:dyDescent="0.2">
      <c r="A65" s="459"/>
      <c r="B65" s="166" t="s">
        <v>18</v>
      </c>
      <c r="C65" s="192">
        <f t="shared" si="16"/>
        <v>0</v>
      </c>
      <c r="D65" s="193">
        <v>0</v>
      </c>
      <c r="E65" s="192">
        <f t="shared" si="17"/>
        <v>0</v>
      </c>
      <c r="F65" s="192">
        <v>731</v>
      </c>
      <c r="G65" s="192">
        <f t="shared" si="18"/>
        <v>0</v>
      </c>
      <c r="H65" s="192">
        <v>22</v>
      </c>
    </row>
    <row r="66" spans="1:8" ht="18.75" x14ac:dyDescent="0.2">
      <c r="A66" s="459"/>
      <c r="B66" s="166" t="s">
        <v>19</v>
      </c>
      <c r="C66" s="192">
        <f t="shared" si="16"/>
        <v>0</v>
      </c>
      <c r="D66" s="193">
        <v>0</v>
      </c>
      <c r="E66" s="192">
        <f t="shared" si="17"/>
        <v>0</v>
      </c>
      <c r="F66" s="192">
        <v>456</v>
      </c>
      <c r="G66" s="192">
        <f t="shared" si="18"/>
        <v>0</v>
      </c>
      <c r="H66" s="192">
        <v>6</v>
      </c>
    </row>
    <row r="67" spans="1:8" ht="18.75" x14ac:dyDescent="0.2">
      <c r="A67" s="459"/>
      <c r="B67" s="166" t="s">
        <v>20</v>
      </c>
      <c r="C67" s="192">
        <f t="shared" si="16"/>
        <v>0</v>
      </c>
      <c r="D67" s="193">
        <v>0</v>
      </c>
      <c r="E67" s="192">
        <f t="shared" si="17"/>
        <v>0</v>
      </c>
      <c r="F67" s="192">
        <v>900</v>
      </c>
      <c r="G67" s="192">
        <f t="shared" si="18"/>
        <v>0</v>
      </c>
      <c r="H67" s="192">
        <v>4</v>
      </c>
    </row>
    <row r="68" spans="1:8" ht="18.75" x14ac:dyDescent="0.2">
      <c r="A68" s="459"/>
      <c r="B68" s="166" t="s">
        <v>21</v>
      </c>
      <c r="C68" s="192">
        <f t="shared" si="16"/>
        <v>0</v>
      </c>
      <c r="D68" s="193">
        <v>0</v>
      </c>
      <c r="E68" s="192">
        <f t="shared" si="17"/>
        <v>0</v>
      </c>
      <c r="F68" s="192">
        <v>50</v>
      </c>
      <c r="G68" s="192">
        <f t="shared" si="18"/>
        <v>0</v>
      </c>
      <c r="H68" s="192">
        <v>20</v>
      </c>
    </row>
    <row r="69" spans="1:8" ht="18.75" x14ac:dyDescent="0.2">
      <c r="A69" s="459"/>
      <c r="B69" s="166" t="s">
        <v>22</v>
      </c>
      <c r="C69" s="192">
        <f t="shared" si="16"/>
        <v>0</v>
      </c>
      <c r="D69" s="193">
        <v>3</v>
      </c>
      <c r="E69" s="192">
        <f t="shared" si="17"/>
        <v>0</v>
      </c>
      <c r="F69" s="192">
        <v>1050</v>
      </c>
      <c r="G69" s="192">
        <f t="shared" si="18"/>
        <v>0</v>
      </c>
      <c r="H69" s="192">
        <v>20</v>
      </c>
    </row>
    <row r="70" spans="1:8" ht="18.75" x14ac:dyDescent="0.2">
      <c r="A70" s="459"/>
      <c r="B70" s="178" t="s">
        <v>23</v>
      </c>
      <c r="C70" s="192">
        <f t="shared" si="16"/>
        <v>0</v>
      </c>
      <c r="D70" s="193">
        <v>10</v>
      </c>
      <c r="E70" s="192">
        <f t="shared" si="17"/>
        <v>0</v>
      </c>
      <c r="F70" s="192">
        <v>1360</v>
      </c>
      <c r="G70" s="192">
        <f t="shared" si="18"/>
        <v>0</v>
      </c>
      <c r="H70" s="192">
        <v>17</v>
      </c>
    </row>
    <row r="71" spans="1:8" ht="19.5" thickBot="1" x14ac:dyDescent="0.25">
      <c r="A71" s="459"/>
      <c r="B71" s="178" t="s">
        <v>24</v>
      </c>
      <c r="C71" s="231">
        <f t="shared" si="16"/>
        <v>0</v>
      </c>
      <c r="D71" s="193">
        <v>12</v>
      </c>
      <c r="E71" s="231">
        <f t="shared" si="17"/>
        <v>0</v>
      </c>
      <c r="F71" s="192">
        <v>1660</v>
      </c>
      <c r="G71" s="231">
        <f t="shared" si="18"/>
        <v>0</v>
      </c>
      <c r="H71" s="192">
        <v>14</v>
      </c>
    </row>
    <row r="72" spans="1:8" ht="19.5" thickBot="1" x14ac:dyDescent="0.25">
      <c r="A72" s="460"/>
      <c r="B72" s="179" t="s">
        <v>25</v>
      </c>
      <c r="C72" s="180">
        <f t="shared" ref="C72:H72" si="19">SUM(C60:C71)</f>
        <v>0</v>
      </c>
      <c r="D72" s="181">
        <f t="shared" si="19"/>
        <v>54.05</v>
      </c>
      <c r="E72" s="180">
        <f t="shared" si="19"/>
        <v>0</v>
      </c>
      <c r="F72" s="180">
        <f t="shared" si="19"/>
        <v>9999</v>
      </c>
      <c r="G72" s="180">
        <f t="shared" si="19"/>
        <v>0</v>
      </c>
      <c r="H72" s="182">
        <f t="shared" si="19"/>
        <v>183</v>
      </c>
    </row>
    <row r="73" spans="1:8" ht="18.75" x14ac:dyDescent="0.2">
      <c r="A73" s="459" t="s">
        <v>30</v>
      </c>
      <c r="B73" s="191" t="s">
        <v>12</v>
      </c>
      <c r="C73" s="192">
        <f>J73</f>
        <v>0</v>
      </c>
      <c r="D73" s="193">
        <v>53</v>
      </c>
      <c r="E73" s="192">
        <f>X73</f>
        <v>0</v>
      </c>
      <c r="F73" s="192">
        <v>2295</v>
      </c>
      <c r="G73" s="192">
        <f>R73+T73</f>
        <v>0</v>
      </c>
      <c r="H73" s="192">
        <v>83</v>
      </c>
    </row>
    <row r="74" spans="1:8" ht="18.75" x14ac:dyDescent="0.2">
      <c r="A74" s="459"/>
      <c r="B74" s="166" t="s">
        <v>14</v>
      </c>
      <c r="C74" s="192">
        <f>J74</f>
        <v>0</v>
      </c>
      <c r="D74" s="193">
        <v>50</v>
      </c>
      <c r="E74" s="192">
        <f t="shared" ref="E74:E84" si="20">X74</f>
        <v>0</v>
      </c>
      <c r="F74" s="192">
        <v>2910</v>
      </c>
      <c r="G74" s="192">
        <f t="shared" ref="G74:G84" si="21">R74+T74</f>
        <v>0</v>
      </c>
      <c r="H74" s="192">
        <v>81</v>
      </c>
    </row>
    <row r="75" spans="1:8" ht="18.75" x14ac:dyDescent="0.2">
      <c r="A75" s="459"/>
      <c r="B75" s="178" t="s">
        <v>15</v>
      </c>
      <c r="C75" s="192">
        <f>J75</f>
        <v>0</v>
      </c>
      <c r="D75" s="193">
        <v>43.522629999999999</v>
      </c>
      <c r="E75" s="192">
        <f t="shared" si="20"/>
        <v>0</v>
      </c>
      <c r="F75" s="192">
        <v>2627</v>
      </c>
      <c r="G75" s="192">
        <f t="shared" si="21"/>
        <v>0</v>
      </c>
      <c r="H75" s="192">
        <v>66</v>
      </c>
    </row>
    <row r="76" spans="1:8" ht="18.75" x14ac:dyDescent="0.2">
      <c r="A76" s="459"/>
      <c r="B76" s="166" t="s">
        <v>16</v>
      </c>
      <c r="C76" s="192">
        <f>J76</f>
        <v>0</v>
      </c>
      <c r="D76" s="193">
        <v>10</v>
      </c>
      <c r="E76" s="192">
        <f t="shared" si="20"/>
        <v>0</v>
      </c>
      <c r="F76" s="192">
        <v>2153</v>
      </c>
      <c r="G76" s="192">
        <f t="shared" si="21"/>
        <v>0</v>
      </c>
      <c r="H76" s="192">
        <v>94</v>
      </c>
    </row>
    <row r="77" spans="1:8" ht="18.75" x14ac:dyDescent="0.2">
      <c r="A77" s="459"/>
      <c r="B77" s="166" t="s">
        <v>17</v>
      </c>
      <c r="C77" s="192">
        <v>0</v>
      </c>
      <c r="D77" s="193">
        <v>0</v>
      </c>
      <c r="E77" s="192">
        <f t="shared" si="20"/>
        <v>0</v>
      </c>
      <c r="F77" s="192">
        <v>3010</v>
      </c>
      <c r="G77" s="192">
        <f t="shared" si="21"/>
        <v>0</v>
      </c>
      <c r="H77" s="192">
        <v>101</v>
      </c>
    </row>
    <row r="78" spans="1:8" ht="18.75" x14ac:dyDescent="0.2">
      <c r="A78" s="459"/>
      <c r="B78" s="166" t="s">
        <v>18</v>
      </c>
      <c r="C78" s="192">
        <v>0</v>
      </c>
      <c r="D78" s="193">
        <v>0</v>
      </c>
      <c r="E78" s="192">
        <f t="shared" si="20"/>
        <v>0</v>
      </c>
      <c r="F78" s="192">
        <v>2144</v>
      </c>
      <c r="G78" s="192">
        <f t="shared" si="21"/>
        <v>0</v>
      </c>
      <c r="H78" s="192">
        <v>119</v>
      </c>
    </row>
    <row r="79" spans="1:8" ht="18.75" x14ac:dyDescent="0.2">
      <c r="A79" s="459"/>
      <c r="B79" s="166" t="s">
        <v>19</v>
      </c>
      <c r="C79" s="192">
        <v>0</v>
      </c>
      <c r="D79" s="193">
        <v>0.6</v>
      </c>
      <c r="E79" s="192">
        <f t="shared" si="20"/>
        <v>0</v>
      </c>
      <c r="F79" s="192">
        <v>1459</v>
      </c>
      <c r="G79" s="192">
        <f t="shared" si="21"/>
        <v>0</v>
      </c>
      <c r="H79" s="192">
        <v>103</v>
      </c>
    </row>
    <row r="80" spans="1:8" ht="18.75" x14ac:dyDescent="0.2">
      <c r="A80" s="459"/>
      <c r="B80" s="166" t="s">
        <v>20</v>
      </c>
      <c r="C80" s="192">
        <f>J80</f>
        <v>0</v>
      </c>
      <c r="D80" s="193">
        <v>0.6</v>
      </c>
      <c r="E80" s="192">
        <f t="shared" si="20"/>
        <v>0</v>
      </c>
      <c r="F80" s="192">
        <v>113</v>
      </c>
      <c r="G80" s="192">
        <f t="shared" si="21"/>
        <v>0</v>
      </c>
      <c r="H80" s="192">
        <v>116</v>
      </c>
    </row>
    <row r="81" spans="1:8" ht="18.75" x14ac:dyDescent="0.2">
      <c r="A81" s="459"/>
      <c r="B81" s="178" t="s">
        <v>21</v>
      </c>
      <c r="C81" s="192">
        <v>0</v>
      </c>
      <c r="D81" s="193">
        <v>0</v>
      </c>
      <c r="E81" s="192">
        <f t="shared" si="20"/>
        <v>0</v>
      </c>
      <c r="F81" s="167">
        <v>876</v>
      </c>
      <c r="G81" s="192">
        <f t="shared" si="21"/>
        <v>0</v>
      </c>
      <c r="H81" s="192">
        <v>86</v>
      </c>
    </row>
    <row r="82" spans="1:8" ht="18.75" x14ac:dyDescent="0.2">
      <c r="A82" s="459"/>
      <c r="B82" s="166" t="s">
        <v>22</v>
      </c>
      <c r="C82" s="192">
        <f>J82</f>
        <v>0</v>
      </c>
      <c r="D82" s="193">
        <v>25</v>
      </c>
      <c r="E82" s="192">
        <f t="shared" si="20"/>
        <v>0</v>
      </c>
      <c r="F82" s="167">
        <v>3300</v>
      </c>
      <c r="G82" s="192">
        <f t="shared" si="21"/>
        <v>0</v>
      </c>
      <c r="H82" s="192">
        <v>124</v>
      </c>
    </row>
    <row r="83" spans="1:8" ht="18.75" x14ac:dyDescent="0.2">
      <c r="A83" s="459"/>
      <c r="B83" s="178" t="s">
        <v>23</v>
      </c>
      <c r="C83" s="192">
        <f>J83</f>
        <v>0</v>
      </c>
      <c r="D83" s="193">
        <v>32</v>
      </c>
      <c r="E83" s="192">
        <f t="shared" si="20"/>
        <v>0</v>
      </c>
      <c r="F83" s="167">
        <v>4200</v>
      </c>
      <c r="G83" s="192">
        <f t="shared" si="21"/>
        <v>0</v>
      </c>
      <c r="H83" s="192">
        <v>119</v>
      </c>
    </row>
    <row r="84" spans="1:8" ht="19.5" thickBot="1" x14ac:dyDescent="0.25">
      <c r="A84" s="459"/>
      <c r="B84" s="178" t="s">
        <v>24</v>
      </c>
      <c r="C84" s="231">
        <f>J84</f>
        <v>0</v>
      </c>
      <c r="D84" s="193">
        <v>51</v>
      </c>
      <c r="E84" s="231">
        <f t="shared" si="20"/>
        <v>0</v>
      </c>
      <c r="F84" s="167">
        <v>4300</v>
      </c>
      <c r="G84" s="231">
        <f t="shared" si="21"/>
        <v>0</v>
      </c>
      <c r="H84" s="192">
        <v>123</v>
      </c>
    </row>
    <row r="85" spans="1:8" ht="19.5" thickBot="1" x14ac:dyDescent="0.25">
      <c r="A85" s="460"/>
      <c r="B85" s="179" t="s">
        <v>25</v>
      </c>
      <c r="C85" s="180">
        <f t="shared" ref="C85:H85" si="22">SUM(C73:C84)</f>
        <v>0</v>
      </c>
      <c r="D85" s="181">
        <f t="shared" si="22"/>
        <v>265.72262999999998</v>
      </c>
      <c r="E85" s="180">
        <f t="shared" si="22"/>
        <v>0</v>
      </c>
      <c r="F85" s="180">
        <f t="shared" si="22"/>
        <v>29387</v>
      </c>
      <c r="G85" s="180">
        <f t="shared" si="22"/>
        <v>0</v>
      </c>
      <c r="H85" s="182">
        <f t="shared" si="22"/>
        <v>1215</v>
      </c>
    </row>
    <row r="86" spans="1:8" ht="18.75" x14ac:dyDescent="0.2">
      <c r="A86" s="459" t="s">
        <v>131</v>
      </c>
      <c r="B86" s="191" t="s">
        <v>12</v>
      </c>
      <c r="C86" s="192">
        <f>J86</f>
        <v>0</v>
      </c>
      <c r="D86" s="193">
        <v>17</v>
      </c>
      <c r="E86" s="192">
        <f>X86</f>
        <v>0</v>
      </c>
      <c r="F86" s="192">
        <v>2911</v>
      </c>
      <c r="G86" s="192">
        <v>0</v>
      </c>
      <c r="H86" s="192">
        <v>10</v>
      </c>
    </row>
    <row r="87" spans="1:8" ht="18.75" x14ac:dyDescent="0.2">
      <c r="A87" s="459"/>
      <c r="B87" s="166" t="s">
        <v>14</v>
      </c>
      <c r="C87" s="192">
        <f t="shared" ref="C87:C98" si="23">J87</f>
        <v>0</v>
      </c>
      <c r="D87" s="193">
        <v>15.7</v>
      </c>
      <c r="E87" s="192">
        <f t="shared" ref="E87:E97" si="24">X87</f>
        <v>0</v>
      </c>
      <c r="F87" s="192">
        <v>2641</v>
      </c>
      <c r="G87" s="192">
        <f t="shared" ref="G87:G97" si="25">R87+T87</f>
        <v>0</v>
      </c>
      <c r="H87" s="192">
        <v>10</v>
      </c>
    </row>
    <row r="88" spans="1:8" ht="18.75" x14ac:dyDescent="0.2">
      <c r="A88" s="459"/>
      <c r="B88" s="178" t="s">
        <v>15</v>
      </c>
      <c r="C88" s="192">
        <f t="shared" si="23"/>
        <v>0</v>
      </c>
      <c r="D88" s="193">
        <v>12.8</v>
      </c>
      <c r="E88" s="192">
        <f t="shared" si="24"/>
        <v>0</v>
      </c>
      <c r="F88" s="192">
        <v>2133</v>
      </c>
      <c r="G88" s="192">
        <f t="shared" si="25"/>
        <v>0</v>
      </c>
      <c r="H88" s="192">
        <v>5</v>
      </c>
    </row>
    <row r="89" spans="1:8" ht="18.75" x14ac:dyDescent="0.2">
      <c r="A89" s="459"/>
      <c r="B89" s="166" t="s">
        <v>16</v>
      </c>
      <c r="C89" s="192">
        <f t="shared" si="23"/>
        <v>0</v>
      </c>
      <c r="D89" s="193">
        <v>5.6</v>
      </c>
      <c r="E89" s="192">
        <f t="shared" si="24"/>
        <v>0</v>
      </c>
      <c r="F89" s="192">
        <v>2046</v>
      </c>
      <c r="G89" s="192">
        <f t="shared" si="25"/>
        <v>0</v>
      </c>
      <c r="H89" s="192">
        <v>5</v>
      </c>
    </row>
    <row r="90" spans="1:8" ht="18.75" x14ac:dyDescent="0.2">
      <c r="A90" s="459"/>
      <c r="B90" s="166" t="s">
        <v>17</v>
      </c>
      <c r="C90" s="192">
        <f t="shared" si="23"/>
        <v>0</v>
      </c>
      <c r="D90" s="193">
        <v>0</v>
      </c>
      <c r="E90" s="192">
        <f t="shared" si="24"/>
        <v>0</v>
      </c>
      <c r="F90" s="192">
        <v>893</v>
      </c>
      <c r="G90" s="192">
        <f t="shared" si="25"/>
        <v>0</v>
      </c>
      <c r="H90" s="192">
        <v>5</v>
      </c>
    </row>
    <row r="91" spans="1:8" ht="18.75" x14ac:dyDescent="0.2">
      <c r="A91" s="459"/>
      <c r="B91" s="166" t="s">
        <v>18</v>
      </c>
      <c r="C91" s="192">
        <f t="shared" si="23"/>
        <v>0</v>
      </c>
      <c r="D91" s="193">
        <v>0</v>
      </c>
      <c r="E91" s="192">
        <f t="shared" si="24"/>
        <v>0</v>
      </c>
      <c r="F91" s="192">
        <v>386</v>
      </c>
      <c r="G91" s="192">
        <f t="shared" si="25"/>
        <v>0</v>
      </c>
      <c r="H91" s="192">
        <v>8</v>
      </c>
    </row>
    <row r="92" spans="1:8" ht="18.75" x14ac:dyDescent="0.2">
      <c r="A92" s="459"/>
      <c r="B92" s="166" t="s">
        <v>19</v>
      </c>
      <c r="C92" s="192">
        <f t="shared" si="23"/>
        <v>0</v>
      </c>
      <c r="D92" s="193">
        <v>0</v>
      </c>
      <c r="E92" s="192">
        <f t="shared" si="24"/>
        <v>0</v>
      </c>
      <c r="F92" s="192">
        <v>332</v>
      </c>
      <c r="G92" s="192">
        <f t="shared" si="25"/>
        <v>0</v>
      </c>
      <c r="H92" s="192">
        <v>5</v>
      </c>
    </row>
    <row r="93" spans="1:8" ht="18.75" x14ac:dyDescent="0.2">
      <c r="A93" s="459"/>
      <c r="B93" s="166" t="s">
        <v>20</v>
      </c>
      <c r="C93" s="192">
        <f t="shared" si="23"/>
        <v>0</v>
      </c>
      <c r="D93" s="193">
        <v>0</v>
      </c>
      <c r="E93" s="192">
        <f t="shared" si="24"/>
        <v>0</v>
      </c>
      <c r="F93" s="192">
        <v>250</v>
      </c>
      <c r="G93" s="192">
        <f t="shared" si="25"/>
        <v>0</v>
      </c>
      <c r="H93" s="192">
        <v>8</v>
      </c>
    </row>
    <row r="94" spans="1:8" ht="18.75" x14ac:dyDescent="0.2">
      <c r="A94" s="459"/>
      <c r="B94" s="178" t="s">
        <v>21</v>
      </c>
      <c r="C94" s="192">
        <f t="shared" si="23"/>
        <v>0</v>
      </c>
      <c r="D94" s="193">
        <v>0</v>
      </c>
      <c r="E94" s="192">
        <f t="shared" si="24"/>
        <v>0</v>
      </c>
      <c r="F94" s="192">
        <v>221</v>
      </c>
      <c r="G94" s="192">
        <f t="shared" si="25"/>
        <v>0</v>
      </c>
      <c r="H94" s="192">
        <v>5</v>
      </c>
    </row>
    <row r="95" spans="1:8" ht="18.75" x14ac:dyDescent="0.2">
      <c r="A95" s="459"/>
      <c r="B95" s="166" t="s">
        <v>22</v>
      </c>
      <c r="C95" s="192">
        <f t="shared" si="23"/>
        <v>0</v>
      </c>
      <c r="D95" s="193">
        <v>5.6</v>
      </c>
      <c r="E95" s="192">
        <f t="shared" si="24"/>
        <v>0</v>
      </c>
      <c r="F95" s="192">
        <v>1500</v>
      </c>
      <c r="G95" s="192">
        <f t="shared" si="25"/>
        <v>0</v>
      </c>
      <c r="H95" s="192">
        <v>10</v>
      </c>
    </row>
    <row r="96" spans="1:8" ht="18.75" x14ac:dyDescent="0.2">
      <c r="A96" s="459"/>
      <c r="B96" s="178" t="s">
        <v>23</v>
      </c>
      <c r="C96" s="192">
        <f t="shared" si="23"/>
        <v>0</v>
      </c>
      <c r="D96" s="193">
        <v>10</v>
      </c>
      <c r="E96" s="192">
        <f t="shared" si="24"/>
        <v>0</v>
      </c>
      <c r="F96" s="192">
        <v>2000</v>
      </c>
      <c r="G96" s="192">
        <f t="shared" si="25"/>
        <v>0</v>
      </c>
      <c r="H96" s="192">
        <v>10</v>
      </c>
    </row>
    <row r="97" spans="1:8" ht="19.5" thickBot="1" x14ac:dyDescent="0.25">
      <c r="A97" s="459"/>
      <c r="B97" s="178" t="s">
        <v>24</v>
      </c>
      <c r="C97" s="231">
        <f t="shared" si="23"/>
        <v>0</v>
      </c>
      <c r="D97" s="193">
        <v>14.4</v>
      </c>
      <c r="E97" s="192">
        <f t="shared" si="24"/>
        <v>0</v>
      </c>
      <c r="F97" s="192">
        <v>1999</v>
      </c>
      <c r="G97" s="231">
        <f t="shared" si="25"/>
        <v>0</v>
      </c>
      <c r="H97" s="192">
        <v>10</v>
      </c>
    </row>
    <row r="98" spans="1:8" ht="19.5" thickBot="1" x14ac:dyDescent="0.25">
      <c r="A98" s="460"/>
      <c r="B98" s="179" t="s">
        <v>25</v>
      </c>
      <c r="C98" s="180">
        <f t="shared" si="23"/>
        <v>0</v>
      </c>
      <c r="D98" s="181">
        <f t="shared" ref="D98:H98" si="26">SUM(D86:D97)</f>
        <v>81.100000000000009</v>
      </c>
      <c r="E98" s="180">
        <f t="shared" si="26"/>
        <v>0</v>
      </c>
      <c r="F98" s="180">
        <f t="shared" si="26"/>
        <v>17312</v>
      </c>
      <c r="G98" s="180">
        <f t="shared" si="26"/>
        <v>0</v>
      </c>
      <c r="H98" s="182">
        <f t="shared" si="26"/>
        <v>91</v>
      </c>
    </row>
    <row r="99" spans="1:8" ht="18.75" x14ac:dyDescent="0.2">
      <c r="A99" s="459" t="s">
        <v>77</v>
      </c>
      <c r="B99" s="191" t="s">
        <v>12</v>
      </c>
      <c r="C99" s="192">
        <f>J99</f>
        <v>0</v>
      </c>
      <c r="D99" s="193">
        <v>61</v>
      </c>
      <c r="E99" s="192">
        <f>X99</f>
        <v>0</v>
      </c>
      <c r="F99" s="192">
        <v>4007</v>
      </c>
      <c r="G99" s="192">
        <f>R99+T99</f>
        <v>0</v>
      </c>
      <c r="H99" s="192">
        <v>90</v>
      </c>
    </row>
    <row r="100" spans="1:8" ht="18.75" x14ac:dyDescent="0.2">
      <c r="A100" s="459"/>
      <c r="B100" s="166" t="s">
        <v>14</v>
      </c>
      <c r="C100" s="192">
        <f t="shared" ref="C100:C110" si="27">J100</f>
        <v>0</v>
      </c>
      <c r="D100" s="193">
        <v>54</v>
      </c>
      <c r="E100" s="192">
        <f t="shared" ref="E100:E110" si="28">X100</f>
        <v>0</v>
      </c>
      <c r="F100" s="192">
        <v>3840</v>
      </c>
      <c r="G100" s="192">
        <f t="shared" ref="G100:G110" si="29">R100+T100</f>
        <v>0</v>
      </c>
      <c r="H100" s="192">
        <v>60</v>
      </c>
    </row>
    <row r="101" spans="1:8" ht="18.75" x14ac:dyDescent="0.2">
      <c r="A101" s="459"/>
      <c r="B101" s="178" t="s">
        <v>15</v>
      </c>
      <c r="C101" s="192">
        <f t="shared" si="27"/>
        <v>0</v>
      </c>
      <c r="D101" s="193">
        <v>55</v>
      </c>
      <c r="E101" s="192">
        <f t="shared" si="28"/>
        <v>0</v>
      </c>
      <c r="F101" s="192">
        <v>4350</v>
      </c>
      <c r="G101" s="192">
        <f t="shared" si="29"/>
        <v>0</v>
      </c>
      <c r="H101" s="192">
        <v>125</v>
      </c>
    </row>
    <row r="102" spans="1:8" ht="18.75" x14ac:dyDescent="0.2">
      <c r="A102" s="459"/>
      <c r="B102" s="166" t="s">
        <v>16</v>
      </c>
      <c r="C102" s="192">
        <f t="shared" si="27"/>
        <v>0</v>
      </c>
      <c r="D102" s="193">
        <v>32</v>
      </c>
      <c r="E102" s="192">
        <f t="shared" si="28"/>
        <v>0</v>
      </c>
      <c r="F102" s="192">
        <v>2640</v>
      </c>
      <c r="G102" s="192">
        <f t="shared" si="29"/>
        <v>0</v>
      </c>
      <c r="H102" s="192">
        <v>130</v>
      </c>
    </row>
    <row r="103" spans="1:8" ht="18.75" x14ac:dyDescent="0.2">
      <c r="A103" s="459"/>
      <c r="B103" s="166" t="s">
        <v>17</v>
      </c>
      <c r="C103" s="192">
        <f t="shared" si="27"/>
        <v>0</v>
      </c>
      <c r="D103" s="193">
        <v>0</v>
      </c>
      <c r="E103" s="192">
        <f t="shared" si="28"/>
        <v>0</v>
      </c>
      <c r="F103" s="192">
        <v>2220</v>
      </c>
      <c r="G103" s="192">
        <f t="shared" si="29"/>
        <v>0</v>
      </c>
      <c r="H103" s="192">
        <v>115</v>
      </c>
    </row>
    <row r="104" spans="1:8" ht="18.75" x14ac:dyDescent="0.2">
      <c r="A104" s="459"/>
      <c r="B104" s="166" t="s">
        <v>18</v>
      </c>
      <c r="C104" s="192">
        <f t="shared" si="27"/>
        <v>0</v>
      </c>
      <c r="D104" s="193">
        <v>0</v>
      </c>
      <c r="E104" s="192">
        <f t="shared" si="28"/>
        <v>0</v>
      </c>
      <c r="F104" s="192">
        <v>1920</v>
      </c>
      <c r="G104" s="192">
        <f t="shared" si="29"/>
        <v>0</v>
      </c>
      <c r="H104" s="192">
        <v>133</v>
      </c>
    </row>
    <row r="105" spans="1:8" ht="18.75" x14ac:dyDescent="0.2">
      <c r="A105" s="459"/>
      <c r="B105" s="166" t="s">
        <v>19</v>
      </c>
      <c r="C105" s="192">
        <v>0</v>
      </c>
      <c r="D105" s="193">
        <v>0.7</v>
      </c>
      <c r="E105" s="192">
        <f t="shared" si="28"/>
        <v>0</v>
      </c>
      <c r="F105" s="192">
        <v>570</v>
      </c>
      <c r="G105" s="192">
        <f t="shared" si="29"/>
        <v>0</v>
      </c>
      <c r="H105" s="192">
        <v>72</v>
      </c>
    </row>
    <row r="106" spans="1:8" ht="18.75" x14ac:dyDescent="0.2">
      <c r="A106" s="459"/>
      <c r="B106" s="166" t="s">
        <v>20</v>
      </c>
      <c r="C106" s="192">
        <f>J106</f>
        <v>0</v>
      </c>
      <c r="D106" s="193">
        <v>0.6</v>
      </c>
      <c r="E106" s="192">
        <f t="shared" si="28"/>
        <v>0</v>
      </c>
      <c r="F106" s="192">
        <v>570</v>
      </c>
      <c r="G106" s="192">
        <f t="shared" si="29"/>
        <v>0</v>
      </c>
      <c r="H106" s="192">
        <v>70</v>
      </c>
    </row>
    <row r="107" spans="1:8" ht="18.75" x14ac:dyDescent="0.2">
      <c r="A107" s="459"/>
      <c r="B107" s="178" t="s">
        <v>21</v>
      </c>
      <c r="C107" s="192">
        <f t="shared" si="27"/>
        <v>0</v>
      </c>
      <c r="D107" s="193">
        <v>0</v>
      </c>
      <c r="E107" s="192">
        <f t="shared" si="28"/>
        <v>0</v>
      </c>
      <c r="F107" s="192">
        <v>600</v>
      </c>
      <c r="G107" s="192">
        <f t="shared" si="29"/>
        <v>0</v>
      </c>
      <c r="H107" s="192">
        <v>70</v>
      </c>
    </row>
    <row r="108" spans="1:8" ht="18.75" x14ac:dyDescent="0.2">
      <c r="A108" s="459"/>
      <c r="B108" s="166" t="s">
        <v>22</v>
      </c>
      <c r="C108" s="192">
        <f t="shared" si="27"/>
        <v>0</v>
      </c>
      <c r="D108" s="193">
        <v>30</v>
      </c>
      <c r="E108" s="192">
        <f t="shared" si="28"/>
        <v>0</v>
      </c>
      <c r="F108" s="192">
        <v>2000</v>
      </c>
      <c r="G108" s="192">
        <f t="shared" si="29"/>
        <v>0</v>
      </c>
      <c r="H108" s="192">
        <v>120</v>
      </c>
    </row>
    <row r="109" spans="1:8" ht="18.75" x14ac:dyDescent="0.2">
      <c r="A109" s="459"/>
      <c r="B109" s="178" t="s">
        <v>23</v>
      </c>
      <c r="C109" s="192">
        <f t="shared" si="27"/>
        <v>0</v>
      </c>
      <c r="D109" s="193">
        <v>64.45</v>
      </c>
      <c r="E109" s="192">
        <f t="shared" si="28"/>
        <v>0</v>
      </c>
      <c r="F109" s="192">
        <v>2140</v>
      </c>
      <c r="G109" s="192">
        <f t="shared" si="29"/>
        <v>0</v>
      </c>
      <c r="H109" s="192">
        <v>110</v>
      </c>
    </row>
    <row r="110" spans="1:8" ht="19.5" thickBot="1" x14ac:dyDescent="0.25">
      <c r="A110" s="459"/>
      <c r="B110" s="178" t="s">
        <v>24</v>
      </c>
      <c r="C110" s="231">
        <f t="shared" si="27"/>
        <v>0</v>
      </c>
      <c r="D110" s="193">
        <v>65</v>
      </c>
      <c r="E110" s="192">
        <f t="shared" si="28"/>
        <v>0</v>
      </c>
      <c r="F110" s="192">
        <v>3800</v>
      </c>
      <c r="G110" s="231">
        <f t="shared" si="29"/>
        <v>0</v>
      </c>
      <c r="H110" s="192">
        <v>110</v>
      </c>
    </row>
    <row r="111" spans="1:8" ht="19.5" thickBot="1" x14ac:dyDescent="0.25">
      <c r="A111" s="460"/>
      <c r="B111" s="179" t="s">
        <v>25</v>
      </c>
      <c r="C111" s="180">
        <f t="shared" ref="C111:H111" si="30">SUM(C99:C110)</f>
        <v>0</v>
      </c>
      <c r="D111" s="181">
        <f t="shared" si="30"/>
        <v>362.75</v>
      </c>
      <c r="E111" s="180">
        <f t="shared" si="30"/>
        <v>0</v>
      </c>
      <c r="F111" s="180">
        <f t="shared" si="30"/>
        <v>28657</v>
      </c>
      <c r="G111" s="180">
        <f t="shared" si="30"/>
        <v>0</v>
      </c>
      <c r="H111" s="182">
        <f t="shared" si="30"/>
        <v>1205</v>
      </c>
    </row>
    <row r="112" spans="1:8" ht="18.75" x14ac:dyDescent="0.2">
      <c r="A112" s="463" t="s">
        <v>31</v>
      </c>
      <c r="B112" s="191" t="s">
        <v>12</v>
      </c>
      <c r="C112" s="192">
        <f>J112</f>
        <v>0</v>
      </c>
      <c r="D112" s="193">
        <v>9.6768049999999999</v>
      </c>
      <c r="E112" s="192">
        <f>X112</f>
        <v>0</v>
      </c>
      <c r="F112" s="192">
        <v>1038</v>
      </c>
      <c r="G112" s="229">
        <f>R112+T112</f>
        <v>0</v>
      </c>
      <c r="H112" s="229">
        <v>20</v>
      </c>
    </row>
    <row r="113" spans="1:8" ht="18.75" x14ac:dyDescent="0.2">
      <c r="A113" s="463"/>
      <c r="B113" s="166" t="s">
        <v>14</v>
      </c>
      <c r="C113" s="192">
        <f t="shared" ref="C113:C123" si="31">J113</f>
        <v>0</v>
      </c>
      <c r="D113" s="193">
        <v>8.3418279999999996</v>
      </c>
      <c r="E113" s="192">
        <f t="shared" ref="E113:E123" si="32">X113</f>
        <v>0</v>
      </c>
      <c r="F113" s="192">
        <v>1104</v>
      </c>
      <c r="G113" s="229">
        <f t="shared" ref="G113:G123" si="33">R113+T113</f>
        <v>0</v>
      </c>
      <c r="H113" s="229">
        <v>20</v>
      </c>
    </row>
    <row r="114" spans="1:8" ht="18.75" x14ac:dyDescent="0.2">
      <c r="A114" s="463"/>
      <c r="B114" s="166" t="s">
        <v>15</v>
      </c>
      <c r="C114" s="192">
        <f t="shared" si="31"/>
        <v>0</v>
      </c>
      <c r="D114" s="193">
        <v>8.5325699999999998</v>
      </c>
      <c r="E114" s="192">
        <f t="shared" si="32"/>
        <v>0</v>
      </c>
      <c r="F114" s="192">
        <v>1024</v>
      </c>
      <c r="G114" s="229">
        <f t="shared" si="33"/>
        <v>0</v>
      </c>
      <c r="H114" s="229">
        <v>20</v>
      </c>
    </row>
    <row r="115" spans="1:8" ht="18.75" x14ac:dyDescent="0.2">
      <c r="A115" s="463"/>
      <c r="B115" s="166" t="s">
        <v>16</v>
      </c>
      <c r="C115" s="192">
        <f t="shared" si="31"/>
        <v>0</v>
      </c>
      <c r="D115" s="193">
        <v>3.5190700000000001</v>
      </c>
      <c r="E115" s="192">
        <f t="shared" si="32"/>
        <v>0</v>
      </c>
      <c r="F115" s="192">
        <v>898</v>
      </c>
      <c r="G115" s="229">
        <f t="shared" si="33"/>
        <v>0</v>
      </c>
      <c r="H115" s="229">
        <v>12</v>
      </c>
    </row>
    <row r="116" spans="1:8" ht="18.75" x14ac:dyDescent="0.2">
      <c r="A116" s="463"/>
      <c r="B116" s="166" t="s">
        <v>17</v>
      </c>
      <c r="C116" s="192">
        <f t="shared" si="31"/>
        <v>0</v>
      </c>
      <c r="D116" s="193">
        <v>0</v>
      </c>
      <c r="E116" s="192">
        <f t="shared" si="32"/>
        <v>0</v>
      </c>
      <c r="F116" s="192">
        <v>854</v>
      </c>
      <c r="G116" s="229">
        <f t="shared" si="33"/>
        <v>0</v>
      </c>
      <c r="H116" s="229">
        <v>12</v>
      </c>
    </row>
    <row r="117" spans="1:8" ht="18.75" x14ac:dyDescent="0.2">
      <c r="A117" s="463"/>
      <c r="B117" s="166" t="s">
        <v>18</v>
      </c>
      <c r="C117" s="192">
        <f t="shared" si="31"/>
        <v>0</v>
      </c>
      <c r="D117" s="193">
        <v>0</v>
      </c>
      <c r="E117" s="192">
        <f t="shared" si="32"/>
        <v>0</v>
      </c>
      <c r="F117" s="192">
        <v>1036</v>
      </c>
      <c r="G117" s="229">
        <f t="shared" si="33"/>
        <v>0</v>
      </c>
      <c r="H117" s="229">
        <v>12</v>
      </c>
    </row>
    <row r="118" spans="1:8" ht="18.75" x14ac:dyDescent="0.2">
      <c r="A118" s="463"/>
      <c r="B118" s="166" t="s">
        <v>19</v>
      </c>
      <c r="C118" s="192">
        <f t="shared" si="31"/>
        <v>0</v>
      </c>
      <c r="D118" s="193">
        <v>0</v>
      </c>
      <c r="E118" s="192">
        <f t="shared" si="32"/>
        <v>0</v>
      </c>
      <c r="F118" s="192">
        <v>1321</v>
      </c>
      <c r="G118" s="229">
        <f t="shared" si="33"/>
        <v>0</v>
      </c>
      <c r="H118" s="229">
        <v>12</v>
      </c>
    </row>
    <row r="119" spans="1:8" ht="18.75" x14ac:dyDescent="0.2">
      <c r="A119" s="463"/>
      <c r="B119" s="166" t="s">
        <v>20</v>
      </c>
      <c r="C119" s="192">
        <f t="shared" si="31"/>
        <v>0</v>
      </c>
      <c r="D119" s="193">
        <v>0</v>
      </c>
      <c r="E119" s="192">
        <f t="shared" si="32"/>
        <v>0</v>
      </c>
      <c r="F119" s="192">
        <v>846</v>
      </c>
      <c r="G119" s="229">
        <f t="shared" si="33"/>
        <v>0</v>
      </c>
      <c r="H119" s="229">
        <v>12</v>
      </c>
    </row>
    <row r="120" spans="1:8" ht="18.75" x14ac:dyDescent="0.2">
      <c r="A120" s="463"/>
      <c r="B120" s="166" t="s">
        <v>21</v>
      </c>
      <c r="C120" s="192">
        <f t="shared" si="31"/>
        <v>0</v>
      </c>
      <c r="D120" s="193">
        <v>0</v>
      </c>
      <c r="E120" s="192">
        <f t="shared" si="32"/>
        <v>0</v>
      </c>
      <c r="F120" s="192">
        <v>1149</v>
      </c>
      <c r="G120" s="229">
        <f t="shared" si="33"/>
        <v>0</v>
      </c>
      <c r="H120" s="229">
        <v>12</v>
      </c>
    </row>
    <row r="121" spans="1:8" ht="18.75" x14ac:dyDescent="0.2">
      <c r="A121" s="463"/>
      <c r="B121" s="166" t="s">
        <v>22</v>
      </c>
      <c r="C121" s="192">
        <f t="shared" si="31"/>
        <v>0</v>
      </c>
      <c r="D121" s="193">
        <v>12.3</v>
      </c>
      <c r="E121" s="192">
        <f t="shared" si="32"/>
        <v>0</v>
      </c>
      <c r="F121" s="192">
        <v>2100</v>
      </c>
      <c r="G121" s="229">
        <f t="shared" si="33"/>
        <v>0</v>
      </c>
      <c r="H121" s="229">
        <v>13</v>
      </c>
    </row>
    <row r="122" spans="1:8" ht="18.75" x14ac:dyDescent="0.2">
      <c r="A122" s="463"/>
      <c r="B122" s="178" t="s">
        <v>23</v>
      </c>
      <c r="C122" s="192">
        <f t="shared" si="31"/>
        <v>0</v>
      </c>
      <c r="D122" s="193">
        <v>12.9</v>
      </c>
      <c r="E122" s="192">
        <f t="shared" si="32"/>
        <v>0</v>
      </c>
      <c r="F122" s="192">
        <v>2200</v>
      </c>
      <c r="G122" s="229">
        <f t="shared" si="33"/>
        <v>0</v>
      </c>
      <c r="H122" s="229">
        <v>15</v>
      </c>
    </row>
    <row r="123" spans="1:8" ht="19.5" thickBot="1" x14ac:dyDescent="0.25">
      <c r="A123" s="463"/>
      <c r="B123" s="178" t="s">
        <v>24</v>
      </c>
      <c r="C123" s="231">
        <f t="shared" si="31"/>
        <v>0</v>
      </c>
      <c r="D123" s="193">
        <v>15.074999999999999</v>
      </c>
      <c r="E123" s="192">
        <f t="shared" si="32"/>
        <v>0</v>
      </c>
      <c r="F123" s="192">
        <v>2200</v>
      </c>
      <c r="G123" s="451">
        <f t="shared" si="33"/>
        <v>0</v>
      </c>
      <c r="H123" s="229">
        <v>15</v>
      </c>
    </row>
    <row r="124" spans="1:8" ht="19.5" thickBot="1" x14ac:dyDescent="0.25">
      <c r="A124" s="464"/>
      <c r="B124" s="179" t="s">
        <v>25</v>
      </c>
      <c r="C124" s="180">
        <f t="shared" ref="C124:H124" si="34">SUM(C112:C123)</f>
        <v>0</v>
      </c>
      <c r="D124" s="181">
        <f t="shared" si="34"/>
        <v>70.345272999999992</v>
      </c>
      <c r="E124" s="180">
        <f t="shared" si="34"/>
        <v>0</v>
      </c>
      <c r="F124" s="180">
        <f t="shared" si="34"/>
        <v>15770</v>
      </c>
      <c r="G124" s="452">
        <f t="shared" si="34"/>
        <v>0</v>
      </c>
      <c r="H124" s="453">
        <f t="shared" si="34"/>
        <v>175</v>
      </c>
    </row>
    <row r="125" spans="1:8" ht="18.75" x14ac:dyDescent="0.2">
      <c r="A125" s="463" t="s">
        <v>32</v>
      </c>
      <c r="B125" s="191" t="s">
        <v>12</v>
      </c>
      <c r="C125" s="192">
        <f>J125</f>
        <v>0</v>
      </c>
      <c r="D125" s="193">
        <v>11.428000000000001</v>
      </c>
      <c r="E125" s="192">
        <f>X125</f>
        <v>0</v>
      </c>
      <c r="F125" s="192">
        <v>180</v>
      </c>
      <c r="G125" s="192">
        <f>R125+T125</f>
        <v>0</v>
      </c>
      <c r="H125" s="192">
        <v>2</v>
      </c>
    </row>
    <row r="126" spans="1:8" ht="18.75" x14ac:dyDescent="0.2">
      <c r="A126" s="463"/>
      <c r="B126" s="166" t="s">
        <v>14</v>
      </c>
      <c r="C126" s="192">
        <f t="shared" ref="C126:C136" si="35">J126</f>
        <v>0</v>
      </c>
      <c r="D126" s="193">
        <v>7.968</v>
      </c>
      <c r="E126" s="192">
        <f t="shared" ref="E126:E136" si="36">X126</f>
        <v>0</v>
      </c>
      <c r="F126" s="192">
        <v>219</v>
      </c>
      <c r="G126" s="167">
        <f>R126+T126</f>
        <v>0</v>
      </c>
      <c r="H126" s="192">
        <v>2</v>
      </c>
    </row>
    <row r="127" spans="1:8" ht="18.75" x14ac:dyDescent="0.2">
      <c r="A127" s="463"/>
      <c r="B127" s="166" t="s">
        <v>15</v>
      </c>
      <c r="C127" s="192">
        <f t="shared" si="35"/>
        <v>0</v>
      </c>
      <c r="D127" s="193">
        <v>8.1229999999999993</v>
      </c>
      <c r="E127" s="192">
        <f t="shared" si="36"/>
        <v>0</v>
      </c>
      <c r="F127" s="192">
        <v>171</v>
      </c>
      <c r="G127" s="192">
        <f t="shared" ref="G127:G136" si="37">R127+T127</f>
        <v>0</v>
      </c>
      <c r="H127" s="192">
        <v>2</v>
      </c>
    </row>
    <row r="128" spans="1:8" ht="18.75" x14ac:dyDescent="0.2">
      <c r="A128" s="463"/>
      <c r="B128" s="166" t="s">
        <v>16</v>
      </c>
      <c r="C128" s="192">
        <f t="shared" si="35"/>
        <v>0</v>
      </c>
      <c r="D128" s="193">
        <v>2.7149999999999999</v>
      </c>
      <c r="E128" s="192">
        <f t="shared" si="36"/>
        <v>0</v>
      </c>
      <c r="F128" s="192">
        <v>117</v>
      </c>
      <c r="G128" s="167">
        <f t="shared" si="37"/>
        <v>0</v>
      </c>
      <c r="H128" s="192">
        <v>2</v>
      </c>
    </row>
    <row r="129" spans="1:8" ht="18.75" x14ac:dyDescent="0.2">
      <c r="A129" s="463"/>
      <c r="B129" s="166" t="s">
        <v>17</v>
      </c>
      <c r="C129" s="192">
        <f t="shared" si="35"/>
        <v>0</v>
      </c>
      <c r="D129" s="193">
        <v>0</v>
      </c>
      <c r="E129" s="192">
        <f t="shared" si="36"/>
        <v>0</v>
      </c>
      <c r="F129" s="192">
        <v>120</v>
      </c>
      <c r="G129" s="192">
        <f t="shared" si="37"/>
        <v>0</v>
      </c>
      <c r="H129" s="192">
        <v>2</v>
      </c>
    </row>
    <row r="130" spans="1:8" ht="18.75" x14ac:dyDescent="0.2">
      <c r="A130" s="463"/>
      <c r="B130" s="166" t="s">
        <v>18</v>
      </c>
      <c r="C130" s="192">
        <f t="shared" si="35"/>
        <v>0</v>
      </c>
      <c r="D130" s="193">
        <v>0</v>
      </c>
      <c r="E130" s="192">
        <f t="shared" si="36"/>
        <v>0</v>
      </c>
      <c r="F130" s="192">
        <v>45</v>
      </c>
      <c r="G130" s="167">
        <f t="shared" si="37"/>
        <v>0</v>
      </c>
      <c r="H130" s="192">
        <v>4</v>
      </c>
    </row>
    <row r="131" spans="1:8" ht="18.75" x14ac:dyDescent="0.2">
      <c r="A131" s="463"/>
      <c r="B131" s="166" t="s">
        <v>19</v>
      </c>
      <c r="C131" s="192">
        <f t="shared" si="35"/>
        <v>0</v>
      </c>
      <c r="D131" s="193">
        <v>0</v>
      </c>
      <c r="E131" s="192">
        <f t="shared" si="36"/>
        <v>0</v>
      </c>
      <c r="F131" s="192">
        <v>31</v>
      </c>
      <c r="G131" s="192">
        <f t="shared" si="37"/>
        <v>0</v>
      </c>
      <c r="H131" s="192">
        <v>3</v>
      </c>
    </row>
    <row r="132" spans="1:8" ht="18.75" x14ac:dyDescent="0.2">
      <c r="A132" s="463"/>
      <c r="B132" s="166" t="s">
        <v>20</v>
      </c>
      <c r="C132" s="192">
        <f t="shared" si="35"/>
        <v>0</v>
      </c>
      <c r="D132" s="193">
        <v>0</v>
      </c>
      <c r="E132" s="192">
        <f t="shared" si="36"/>
        <v>0</v>
      </c>
      <c r="F132" s="192">
        <v>63</v>
      </c>
      <c r="G132" s="167">
        <f t="shared" si="37"/>
        <v>0</v>
      </c>
      <c r="H132" s="192">
        <v>4</v>
      </c>
    </row>
    <row r="133" spans="1:8" ht="18.75" x14ac:dyDescent="0.2">
      <c r="A133" s="463"/>
      <c r="B133" s="166" t="s">
        <v>21</v>
      </c>
      <c r="C133" s="192">
        <f t="shared" si="35"/>
        <v>0</v>
      </c>
      <c r="D133" s="193">
        <v>0</v>
      </c>
      <c r="E133" s="192">
        <f t="shared" si="36"/>
        <v>0</v>
      </c>
      <c r="F133" s="192">
        <v>72</v>
      </c>
      <c r="G133" s="192">
        <f t="shared" si="37"/>
        <v>0</v>
      </c>
      <c r="H133" s="192">
        <v>3</v>
      </c>
    </row>
    <row r="134" spans="1:8" ht="18.75" x14ac:dyDescent="0.2">
      <c r="A134" s="463"/>
      <c r="B134" s="166" t="s">
        <v>22</v>
      </c>
      <c r="C134" s="192">
        <f t="shared" si="35"/>
        <v>0</v>
      </c>
      <c r="D134" s="193">
        <v>7.4</v>
      </c>
      <c r="E134" s="192">
        <f t="shared" si="36"/>
        <v>0</v>
      </c>
      <c r="F134" s="192">
        <v>94</v>
      </c>
      <c r="G134" s="167">
        <f t="shared" si="37"/>
        <v>0</v>
      </c>
      <c r="H134" s="192">
        <v>2</v>
      </c>
    </row>
    <row r="135" spans="1:8" ht="18.75" x14ac:dyDescent="0.2">
      <c r="A135" s="463"/>
      <c r="B135" s="178" t="s">
        <v>23</v>
      </c>
      <c r="C135" s="192">
        <f t="shared" si="35"/>
        <v>0</v>
      </c>
      <c r="D135" s="193">
        <v>6.3826000000000001</v>
      </c>
      <c r="E135" s="192">
        <f t="shared" si="36"/>
        <v>0</v>
      </c>
      <c r="F135" s="192">
        <v>110</v>
      </c>
      <c r="G135" s="192">
        <f t="shared" si="37"/>
        <v>0</v>
      </c>
      <c r="H135" s="192">
        <v>4</v>
      </c>
    </row>
    <row r="136" spans="1:8" ht="19.5" thickBot="1" x14ac:dyDescent="0.25">
      <c r="A136" s="463"/>
      <c r="B136" s="178" t="s">
        <v>24</v>
      </c>
      <c r="C136" s="231">
        <f t="shared" si="35"/>
        <v>0</v>
      </c>
      <c r="D136" s="193">
        <v>15.185099999999998</v>
      </c>
      <c r="E136" s="192">
        <f t="shared" si="36"/>
        <v>0</v>
      </c>
      <c r="F136" s="192">
        <v>254</v>
      </c>
      <c r="G136" s="245">
        <f t="shared" si="37"/>
        <v>0</v>
      </c>
      <c r="H136" s="192">
        <v>4</v>
      </c>
    </row>
    <row r="137" spans="1:8" ht="19.5" thickBot="1" x14ac:dyDescent="0.25">
      <c r="A137" s="464"/>
      <c r="B137" s="179" t="s">
        <v>25</v>
      </c>
      <c r="C137" s="180">
        <f t="shared" ref="C137:H137" si="38">SUM(C125:C136)</f>
        <v>0</v>
      </c>
      <c r="D137" s="181">
        <f t="shared" si="38"/>
        <v>59.201699999999995</v>
      </c>
      <c r="E137" s="180">
        <f t="shared" si="38"/>
        <v>0</v>
      </c>
      <c r="F137" s="180">
        <f t="shared" si="38"/>
        <v>1476</v>
      </c>
      <c r="G137" s="180">
        <f t="shared" si="38"/>
        <v>0</v>
      </c>
      <c r="H137" s="182">
        <f t="shared" si="38"/>
        <v>34</v>
      </c>
    </row>
    <row r="138" spans="1:8" ht="18.75" x14ac:dyDescent="0.2">
      <c r="A138" s="463" t="s">
        <v>33</v>
      </c>
      <c r="B138" s="191" t="s">
        <v>12</v>
      </c>
      <c r="C138" s="192">
        <f>J138</f>
        <v>0</v>
      </c>
      <c r="D138" s="193">
        <v>19.016601000000001</v>
      </c>
      <c r="E138" s="192">
        <f>X138</f>
        <v>0</v>
      </c>
      <c r="F138" s="192">
        <v>266</v>
      </c>
      <c r="G138" s="192">
        <f>R138+T138</f>
        <v>0</v>
      </c>
      <c r="H138" s="192">
        <v>6</v>
      </c>
    </row>
    <row r="139" spans="1:8" ht="18.75" x14ac:dyDescent="0.2">
      <c r="A139" s="463"/>
      <c r="B139" s="166" t="s">
        <v>14</v>
      </c>
      <c r="C139" s="192">
        <f t="shared" ref="C139:C149" si="39">J139</f>
        <v>0</v>
      </c>
      <c r="D139" s="193">
        <v>13.139301</v>
      </c>
      <c r="E139" s="192">
        <f t="shared" ref="E139:E149" si="40">X139</f>
        <v>0</v>
      </c>
      <c r="F139" s="192">
        <v>258</v>
      </c>
      <c r="G139" s="192">
        <f t="shared" ref="G139:G149" si="41">R139+T139</f>
        <v>0</v>
      </c>
      <c r="H139" s="192">
        <v>4</v>
      </c>
    </row>
    <row r="140" spans="1:8" ht="18.75" x14ac:dyDescent="0.2">
      <c r="A140" s="463"/>
      <c r="B140" s="166" t="s">
        <v>15</v>
      </c>
      <c r="C140" s="192">
        <f t="shared" si="39"/>
        <v>0</v>
      </c>
      <c r="D140" s="193">
        <v>10.8308</v>
      </c>
      <c r="E140" s="192">
        <f t="shared" si="40"/>
        <v>0</v>
      </c>
      <c r="F140" s="192">
        <v>159</v>
      </c>
      <c r="G140" s="192">
        <f t="shared" si="41"/>
        <v>0</v>
      </c>
      <c r="H140" s="192">
        <v>6</v>
      </c>
    </row>
    <row r="141" spans="1:8" ht="18.75" x14ac:dyDescent="0.2">
      <c r="A141" s="463"/>
      <c r="B141" s="166" t="s">
        <v>16</v>
      </c>
      <c r="C141" s="192">
        <f t="shared" si="39"/>
        <v>0</v>
      </c>
      <c r="D141" s="193">
        <v>1.6879999999999999</v>
      </c>
      <c r="E141" s="192">
        <f t="shared" si="40"/>
        <v>0</v>
      </c>
      <c r="F141" s="192">
        <v>69</v>
      </c>
      <c r="G141" s="192">
        <f t="shared" si="41"/>
        <v>0</v>
      </c>
      <c r="H141" s="192">
        <v>5</v>
      </c>
    </row>
    <row r="142" spans="1:8" ht="18.75" x14ac:dyDescent="0.2">
      <c r="A142" s="463"/>
      <c r="B142" s="166" t="s">
        <v>17</v>
      </c>
      <c r="C142" s="192">
        <f t="shared" si="39"/>
        <v>0</v>
      </c>
      <c r="D142" s="193">
        <v>0</v>
      </c>
      <c r="E142" s="192">
        <f t="shared" si="40"/>
        <v>0</v>
      </c>
      <c r="F142" s="192">
        <v>54</v>
      </c>
      <c r="G142" s="192">
        <f t="shared" si="41"/>
        <v>0</v>
      </c>
      <c r="H142" s="192">
        <v>5</v>
      </c>
    </row>
    <row r="143" spans="1:8" ht="18.75" x14ac:dyDescent="0.2">
      <c r="A143" s="463"/>
      <c r="B143" s="166" t="s">
        <v>18</v>
      </c>
      <c r="C143" s="192">
        <f t="shared" si="39"/>
        <v>0</v>
      </c>
      <c r="D143" s="193">
        <v>0</v>
      </c>
      <c r="E143" s="192">
        <f t="shared" si="40"/>
        <v>0</v>
      </c>
      <c r="F143" s="192">
        <v>31</v>
      </c>
      <c r="G143" s="192">
        <f t="shared" si="41"/>
        <v>0</v>
      </c>
      <c r="H143" s="192">
        <v>5</v>
      </c>
    </row>
    <row r="144" spans="1:8" ht="18.75" x14ac:dyDescent="0.2">
      <c r="A144" s="463"/>
      <c r="B144" s="166" t="s">
        <v>19</v>
      </c>
      <c r="C144" s="192">
        <f t="shared" si="39"/>
        <v>0</v>
      </c>
      <c r="D144" s="193">
        <v>0</v>
      </c>
      <c r="E144" s="192">
        <f t="shared" si="40"/>
        <v>0</v>
      </c>
      <c r="F144" s="192">
        <v>33</v>
      </c>
      <c r="G144" s="192">
        <f t="shared" si="41"/>
        <v>0</v>
      </c>
      <c r="H144" s="192">
        <v>4</v>
      </c>
    </row>
    <row r="145" spans="1:8" ht="18.75" x14ac:dyDescent="0.2">
      <c r="A145" s="463"/>
      <c r="B145" s="166" t="s">
        <v>20</v>
      </c>
      <c r="C145" s="192">
        <f t="shared" si="39"/>
        <v>0</v>
      </c>
      <c r="D145" s="193">
        <v>0</v>
      </c>
      <c r="E145" s="192">
        <f t="shared" si="40"/>
        <v>0</v>
      </c>
      <c r="F145" s="192">
        <v>32</v>
      </c>
      <c r="G145" s="192">
        <f t="shared" si="41"/>
        <v>0</v>
      </c>
      <c r="H145" s="192">
        <v>4</v>
      </c>
    </row>
    <row r="146" spans="1:8" ht="18.75" x14ac:dyDescent="0.2">
      <c r="A146" s="463"/>
      <c r="B146" s="166" t="s">
        <v>21</v>
      </c>
      <c r="C146" s="192">
        <f t="shared" si="39"/>
        <v>0</v>
      </c>
      <c r="D146" s="193">
        <v>0</v>
      </c>
      <c r="E146" s="192">
        <f t="shared" si="40"/>
        <v>0</v>
      </c>
      <c r="F146" s="192">
        <v>31</v>
      </c>
      <c r="G146" s="192">
        <f t="shared" si="41"/>
        <v>0</v>
      </c>
      <c r="H146" s="192">
        <v>6</v>
      </c>
    </row>
    <row r="147" spans="1:8" ht="18.75" x14ac:dyDescent="0.2">
      <c r="A147" s="463"/>
      <c r="B147" s="166" t="s">
        <v>22</v>
      </c>
      <c r="C147" s="192">
        <f t="shared" si="39"/>
        <v>0</v>
      </c>
      <c r="D147" s="193">
        <v>12.122490810999999</v>
      </c>
      <c r="E147" s="192">
        <f t="shared" si="40"/>
        <v>0</v>
      </c>
      <c r="F147" s="192">
        <v>108</v>
      </c>
      <c r="G147" s="192">
        <f t="shared" si="41"/>
        <v>0</v>
      </c>
      <c r="H147" s="192">
        <v>7</v>
      </c>
    </row>
    <row r="148" spans="1:8" ht="18.75" x14ac:dyDescent="0.2">
      <c r="A148" s="463"/>
      <c r="B148" s="178" t="s">
        <v>23</v>
      </c>
      <c r="C148" s="192">
        <f t="shared" si="39"/>
        <v>0</v>
      </c>
      <c r="D148" s="193">
        <v>16.2536077275</v>
      </c>
      <c r="E148" s="192">
        <f t="shared" si="40"/>
        <v>0</v>
      </c>
      <c r="F148" s="192">
        <v>395</v>
      </c>
      <c r="G148" s="192">
        <f t="shared" si="41"/>
        <v>0</v>
      </c>
      <c r="H148" s="192">
        <v>8</v>
      </c>
    </row>
    <row r="149" spans="1:8" ht="19.5" thickBot="1" x14ac:dyDescent="0.25">
      <c r="A149" s="463"/>
      <c r="B149" s="178" t="s">
        <v>24</v>
      </c>
      <c r="C149" s="231">
        <f t="shared" si="39"/>
        <v>0</v>
      </c>
      <c r="D149" s="193">
        <v>19.486101422280001</v>
      </c>
      <c r="E149" s="192">
        <f t="shared" si="40"/>
        <v>0</v>
      </c>
      <c r="F149" s="192">
        <v>369</v>
      </c>
      <c r="G149" s="231">
        <f t="shared" si="41"/>
        <v>0</v>
      </c>
      <c r="H149" s="192">
        <v>8</v>
      </c>
    </row>
    <row r="150" spans="1:8" ht="19.5" thickBot="1" x14ac:dyDescent="0.25">
      <c r="A150" s="464"/>
      <c r="B150" s="179" t="s">
        <v>25</v>
      </c>
      <c r="C150" s="180">
        <f t="shared" ref="C150:H150" si="42">SUM(C138:C149)</f>
        <v>0</v>
      </c>
      <c r="D150" s="181">
        <f t="shared" si="42"/>
        <v>92.53690196078</v>
      </c>
      <c r="E150" s="180">
        <f t="shared" si="42"/>
        <v>0</v>
      </c>
      <c r="F150" s="180">
        <f t="shared" si="42"/>
        <v>1805</v>
      </c>
      <c r="G150" s="180">
        <f t="shared" si="42"/>
        <v>0</v>
      </c>
      <c r="H150" s="182">
        <f t="shared" si="42"/>
        <v>68</v>
      </c>
    </row>
    <row r="151" spans="1:8" ht="18.75" x14ac:dyDescent="0.2">
      <c r="A151" s="463" t="s">
        <v>34</v>
      </c>
      <c r="B151" s="191" t="s">
        <v>12</v>
      </c>
      <c r="C151" s="192">
        <f>J151</f>
        <v>0</v>
      </c>
      <c r="D151" s="193">
        <v>4.5331999999999999</v>
      </c>
      <c r="E151" s="192">
        <f>X151</f>
        <v>0</v>
      </c>
      <c r="F151" s="192">
        <v>198</v>
      </c>
      <c r="G151" s="192">
        <f>R151+T151</f>
        <v>0</v>
      </c>
      <c r="H151" s="192">
        <v>1</v>
      </c>
    </row>
    <row r="152" spans="1:8" ht="18.75" x14ac:dyDescent="0.2">
      <c r="A152" s="463"/>
      <c r="B152" s="166" t="s">
        <v>14</v>
      </c>
      <c r="C152" s="192">
        <f t="shared" ref="C152:C162" si="43">J152</f>
        <v>0</v>
      </c>
      <c r="D152" s="193">
        <v>3.8826000000000001</v>
      </c>
      <c r="E152" s="192">
        <f t="shared" ref="E152:E162" si="44">X152</f>
        <v>0</v>
      </c>
      <c r="F152" s="192">
        <v>189</v>
      </c>
      <c r="G152" s="192">
        <f t="shared" ref="G152:G162" si="45">R152+T152</f>
        <v>0</v>
      </c>
      <c r="H152" s="192">
        <v>2</v>
      </c>
    </row>
    <row r="153" spans="1:8" ht="18.75" x14ac:dyDescent="0.2">
      <c r="A153" s="463"/>
      <c r="B153" s="166" t="s">
        <v>15</v>
      </c>
      <c r="C153" s="192">
        <f t="shared" si="43"/>
        <v>0</v>
      </c>
      <c r="D153" s="193">
        <v>3.6760999999999999</v>
      </c>
      <c r="E153" s="192">
        <f t="shared" si="44"/>
        <v>0</v>
      </c>
      <c r="F153" s="192">
        <v>149</v>
      </c>
      <c r="G153" s="192">
        <f t="shared" si="45"/>
        <v>0</v>
      </c>
      <c r="H153" s="192">
        <v>9</v>
      </c>
    </row>
    <row r="154" spans="1:8" ht="18.75" x14ac:dyDescent="0.2">
      <c r="A154" s="463"/>
      <c r="B154" s="166" t="s">
        <v>16</v>
      </c>
      <c r="C154" s="192">
        <f t="shared" si="43"/>
        <v>0</v>
      </c>
      <c r="D154" s="193">
        <v>0.2356</v>
      </c>
      <c r="E154" s="192">
        <f t="shared" si="44"/>
        <v>0</v>
      </c>
      <c r="F154" s="192">
        <v>125</v>
      </c>
      <c r="G154" s="192">
        <f t="shared" si="45"/>
        <v>0</v>
      </c>
      <c r="H154" s="192">
        <v>0</v>
      </c>
    </row>
    <row r="155" spans="1:8" ht="18.75" x14ac:dyDescent="0.2">
      <c r="A155" s="463"/>
      <c r="B155" s="166" t="s">
        <v>17</v>
      </c>
      <c r="C155" s="192">
        <f t="shared" si="43"/>
        <v>0</v>
      </c>
      <c r="D155" s="193">
        <v>0</v>
      </c>
      <c r="E155" s="192">
        <f t="shared" si="44"/>
        <v>0</v>
      </c>
      <c r="F155" s="192">
        <v>109</v>
      </c>
      <c r="G155" s="192">
        <f t="shared" si="45"/>
        <v>0</v>
      </c>
      <c r="H155" s="192">
        <v>0</v>
      </c>
    </row>
    <row r="156" spans="1:8" ht="18.75" x14ac:dyDescent="0.2">
      <c r="A156" s="463"/>
      <c r="B156" s="166" t="s">
        <v>18</v>
      </c>
      <c r="C156" s="192">
        <f t="shared" si="43"/>
        <v>0</v>
      </c>
      <c r="D156" s="193">
        <v>0</v>
      </c>
      <c r="E156" s="192">
        <f t="shared" si="44"/>
        <v>0</v>
      </c>
      <c r="F156" s="192">
        <v>160</v>
      </c>
      <c r="G156" s="192">
        <f t="shared" si="45"/>
        <v>0</v>
      </c>
      <c r="H156" s="192">
        <v>4</v>
      </c>
    </row>
    <row r="157" spans="1:8" ht="18.75" x14ac:dyDescent="0.2">
      <c r="A157" s="463"/>
      <c r="B157" s="166" t="s">
        <v>19</v>
      </c>
      <c r="C157" s="192">
        <f t="shared" si="43"/>
        <v>0</v>
      </c>
      <c r="D157" s="193">
        <v>0</v>
      </c>
      <c r="E157" s="192">
        <f t="shared" si="44"/>
        <v>0</v>
      </c>
      <c r="F157" s="192">
        <v>134</v>
      </c>
      <c r="G157" s="192">
        <f t="shared" si="45"/>
        <v>0</v>
      </c>
      <c r="H157" s="192">
        <v>6</v>
      </c>
    </row>
    <row r="158" spans="1:8" ht="18.75" x14ac:dyDescent="0.2">
      <c r="A158" s="463"/>
      <c r="B158" s="166" t="s">
        <v>20</v>
      </c>
      <c r="C158" s="192">
        <f t="shared" si="43"/>
        <v>0</v>
      </c>
      <c r="D158" s="193">
        <v>0</v>
      </c>
      <c r="E158" s="192">
        <f t="shared" si="44"/>
        <v>0</v>
      </c>
      <c r="F158" s="192">
        <v>130</v>
      </c>
      <c r="G158" s="192">
        <f t="shared" si="45"/>
        <v>0</v>
      </c>
      <c r="H158" s="192">
        <v>1</v>
      </c>
    </row>
    <row r="159" spans="1:8" ht="18.75" x14ac:dyDescent="0.2">
      <c r="A159" s="463"/>
      <c r="B159" s="166" t="s">
        <v>21</v>
      </c>
      <c r="C159" s="192">
        <f t="shared" si="43"/>
        <v>0</v>
      </c>
      <c r="D159" s="193">
        <v>0</v>
      </c>
      <c r="E159" s="192">
        <f t="shared" si="44"/>
        <v>0</v>
      </c>
      <c r="F159" s="192">
        <v>141</v>
      </c>
      <c r="G159" s="192">
        <f t="shared" si="45"/>
        <v>0</v>
      </c>
      <c r="H159" s="192">
        <v>1</v>
      </c>
    </row>
    <row r="160" spans="1:8" ht="18.75" x14ac:dyDescent="0.2">
      <c r="A160" s="463"/>
      <c r="B160" s="166" t="s">
        <v>22</v>
      </c>
      <c r="C160" s="192">
        <f t="shared" si="43"/>
        <v>0</v>
      </c>
      <c r="D160" s="193">
        <v>1.1000000000000001</v>
      </c>
      <c r="E160" s="192">
        <f t="shared" si="44"/>
        <v>0</v>
      </c>
      <c r="F160" s="192">
        <v>123</v>
      </c>
      <c r="G160" s="192">
        <f t="shared" si="45"/>
        <v>0</v>
      </c>
      <c r="H160" s="192">
        <v>1</v>
      </c>
    </row>
    <row r="161" spans="1:8" ht="18.75" x14ac:dyDescent="0.2">
      <c r="A161" s="463"/>
      <c r="B161" s="178" t="s">
        <v>23</v>
      </c>
      <c r="C161" s="192">
        <f t="shared" si="43"/>
        <v>0</v>
      </c>
      <c r="D161" s="193">
        <v>3.7936999999999999</v>
      </c>
      <c r="E161" s="192">
        <f t="shared" si="44"/>
        <v>0</v>
      </c>
      <c r="F161" s="192">
        <v>200</v>
      </c>
      <c r="G161" s="192">
        <f t="shared" si="45"/>
        <v>0</v>
      </c>
      <c r="H161" s="192">
        <v>2</v>
      </c>
    </row>
    <row r="162" spans="1:8" ht="19.5" thickBot="1" x14ac:dyDescent="0.25">
      <c r="A162" s="463"/>
      <c r="B162" s="178" t="s">
        <v>24</v>
      </c>
      <c r="C162" s="231">
        <f t="shared" si="43"/>
        <v>0</v>
      </c>
      <c r="D162" s="193">
        <v>5.3</v>
      </c>
      <c r="E162" s="192">
        <f t="shared" si="44"/>
        <v>0</v>
      </c>
      <c r="F162" s="192">
        <v>200</v>
      </c>
      <c r="G162" s="231">
        <f t="shared" si="45"/>
        <v>0</v>
      </c>
      <c r="H162" s="192">
        <v>2</v>
      </c>
    </row>
    <row r="163" spans="1:8" ht="19.5" thickBot="1" x14ac:dyDescent="0.25">
      <c r="A163" s="464"/>
      <c r="B163" s="179" t="s">
        <v>25</v>
      </c>
      <c r="C163" s="180">
        <f t="shared" ref="C163:H163" si="46">SUM(C151:C162)</f>
        <v>0</v>
      </c>
      <c r="D163" s="181">
        <f t="shared" si="46"/>
        <v>22.5212</v>
      </c>
      <c r="E163" s="180">
        <f t="shared" si="46"/>
        <v>0</v>
      </c>
      <c r="F163" s="180">
        <f t="shared" si="46"/>
        <v>1858</v>
      </c>
      <c r="G163" s="180">
        <f t="shared" si="46"/>
        <v>0</v>
      </c>
      <c r="H163" s="182">
        <f t="shared" si="46"/>
        <v>29</v>
      </c>
    </row>
    <row r="164" spans="1:8" ht="18.75" x14ac:dyDescent="0.2">
      <c r="A164" s="463" t="s">
        <v>35</v>
      </c>
      <c r="B164" s="191" t="s">
        <v>12</v>
      </c>
      <c r="C164" s="192">
        <f>J164</f>
        <v>0</v>
      </c>
      <c r="D164" s="193">
        <v>7.0410000000000004</v>
      </c>
      <c r="E164" s="192">
        <f>X164</f>
        <v>0</v>
      </c>
      <c r="F164" s="192">
        <v>511</v>
      </c>
      <c r="G164" s="192">
        <f>R164</f>
        <v>0</v>
      </c>
      <c r="H164" s="192">
        <v>21</v>
      </c>
    </row>
    <row r="165" spans="1:8" ht="18.75" x14ac:dyDescent="0.2">
      <c r="A165" s="463"/>
      <c r="B165" s="166" t="s">
        <v>14</v>
      </c>
      <c r="C165" s="192">
        <f t="shared" ref="C165:C175" si="47">J165</f>
        <v>0</v>
      </c>
      <c r="D165" s="193">
        <v>6.3174000000000001</v>
      </c>
      <c r="E165" s="192">
        <f t="shared" ref="E165:E175" si="48">X165</f>
        <v>0</v>
      </c>
      <c r="F165" s="192">
        <v>593</v>
      </c>
      <c r="G165" s="192">
        <f t="shared" ref="G165:G175" si="49">R165</f>
        <v>0</v>
      </c>
      <c r="H165" s="192">
        <v>24</v>
      </c>
    </row>
    <row r="166" spans="1:8" ht="18.75" x14ac:dyDescent="0.2">
      <c r="A166" s="463"/>
      <c r="B166" s="166" t="s">
        <v>15</v>
      </c>
      <c r="C166" s="192">
        <f t="shared" si="47"/>
        <v>0</v>
      </c>
      <c r="D166" s="193">
        <v>5.3365999999999998</v>
      </c>
      <c r="E166" s="192">
        <f t="shared" si="48"/>
        <v>0</v>
      </c>
      <c r="F166" s="192">
        <v>570</v>
      </c>
      <c r="G166" s="192">
        <f t="shared" si="49"/>
        <v>0</v>
      </c>
      <c r="H166" s="192">
        <v>5</v>
      </c>
    </row>
    <row r="167" spans="1:8" ht="18.75" x14ac:dyDescent="0.2">
      <c r="A167" s="463"/>
      <c r="B167" s="166" t="s">
        <v>16</v>
      </c>
      <c r="C167" s="192">
        <f t="shared" si="47"/>
        <v>0</v>
      </c>
      <c r="D167" s="193">
        <v>0.98580000000000001</v>
      </c>
      <c r="E167" s="192">
        <f t="shared" si="48"/>
        <v>0</v>
      </c>
      <c r="F167" s="192">
        <v>425</v>
      </c>
      <c r="G167" s="192">
        <f t="shared" si="49"/>
        <v>0</v>
      </c>
      <c r="H167" s="192">
        <v>4</v>
      </c>
    </row>
    <row r="168" spans="1:8" ht="18.75" x14ac:dyDescent="0.2">
      <c r="A168" s="463"/>
      <c r="B168" s="166" t="s">
        <v>17</v>
      </c>
      <c r="C168" s="192">
        <f t="shared" si="47"/>
        <v>0</v>
      </c>
      <c r="D168" s="193">
        <v>0</v>
      </c>
      <c r="E168" s="192">
        <f t="shared" si="48"/>
        <v>0</v>
      </c>
      <c r="F168" s="192">
        <v>288</v>
      </c>
      <c r="G168" s="192">
        <f t="shared" si="49"/>
        <v>0</v>
      </c>
      <c r="H168" s="192">
        <v>5</v>
      </c>
    </row>
    <row r="169" spans="1:8" ht="18.75" x14ac:dyDescent="0.2">
      <c r="A169" s="463"/>
      <c r="B169" s="166" t="s">
        <v>18</v>
      </c>
      <c r="C169" s="192">
        <f t="shared" si="47"/>
        <v>0</v>
      </c>
      <c r="D169" s="193">
        <v>0</v>
      </c>
      <c r="E169" s="192">
        <f t="shared" si="48"/>
        <v>0</v>
      </c>
      <c r="F169" s="192">
        <v>389</v>
      </c>
      <c r="G169" s="192">
        <f t="shared" si="49"/>
        <v>0</v>
      </c>
      <c r="H169" s="192">
        <v>4</v>
      </c>
    </row>
    <row r="170" spans="1:8" ht="18.75" x14ac:dyDescent="0.2">
      <c r="A170" s="463"/>
      <c r="B170" s="166" t="s">
        <v>19</v>
      </c>
      <c r="C170" s="192">
        <f t="shared" si="47"/>
        <v>0</v>
      </c>
      <c r="D170" s="193">
        <v>0</v>
      </c>
      <c r="E170" s="192">
        <f t="shared" si="48"/>
        <v>0</v>
      </c>
      <c r="F170" s="192">
        <v>543</v>
      </c>
      <c r="G170" s="192">
        <f t="shared" si="49"/>
        <v>0</v>
      </c>
      <c r="H170" s="192">
        <v>2</v>
      </c>
    </row>
    <row r="171" spans="1:8" ht="18.75" x14ac:dyDescent="0.2">
      <c r="A171" s="463"/>
      <c r="B171" s="166" t="s">
        <v>20</v>
      </c>
      <c r="C171" s="192">
        <f t="shared" si="47"/>
        <v>0</v>
      </c>
      <c r="D171" s="193">
        <v>0</v>
      </c>
      <c r="E171" s="192">
        <f t="shared" si="48"/>
        <v>0</v>
      </c>
      <c r="F171" s="192">
        <v>351</v>
      </c>
      <c r="G171" s="192">
        <f t="shared" si="49"/>
        <v>0</v>
      </c>
      <c r="H171" s="192">
        <v>3</v>
      </c>
    </row>
    <row r="172" spans="1:8" ht="18.75" x14ac:dyDescent="0.2">
      <c r="A172" s="463"/>
      <c r="B172" s="166" t="s">
        <v>21</v>
      </c>
      <c r="C172" s="192">
        <f t="shared" si="47"/>
        <v>0</v>
      </c>
      <c r="D172" s="193">
        <v>0</v>
      </c>
      <c r="E172" s="192">
        <f t="shared" si="48"/>
        <v>0</v>
      </c>
      <c r="F172" s="192">
        <v>297</v>
      </c>
      <c r="G172" s="192">
        <f t="shared" si="49"/>
        <v>0</v>
      </c>
      <c r="H172" s="192">
        <v>4</v>
      </c>
    </row>
    <row r="173" spans="1:8" ht="18.75" x14ac:dyDescent="0.2">
      <c r="A173" s="463"/>
      <c r="B173" s="166" t="s">
        <v>22</v>
      </c>
      <c r="C173" s="192">
        <f t="shared" si="47"/>
        <v>0</v>
      </c>
      <c r="D173" s="193">
        <v>4</v>
      </c>
      <c r="E173" s="192">
        <f t="shared" si="48"/>
        <v>0</v>
      </c>
      <c r="F173" s="192">
        <v>850</v>
      </c>
      <c r="G173" s="192">
        <f t="shared" si="49"/>
        <v>0</v>
      </c>
      <c r="H173" s="192">
        <v>4</v>
      </c>
    </row>
    <row r="174" spans="1:8" ht="18.75" x14ac:dyDescent="0.2">
      <c r="A174" s="463"/>
      <c r="B174" s="178" t="s">
        <v>23</v>
      </c>
      <c r="C174" s="192">
        <f t="shared" si="47"/>
        <v>0</v>
      </c>
      <c r="D174" s="193">
        <v>9.5</v>
      </c>
      <c r="E174" s="192">
        <f t="shared" si="48"/>
        <v>0</v>
      </c>
      <c r="F174" s="192">
        <v>930</v>
      </c>
      <c r="G174" s="192">
        <f t="shared" si="49"/>
        <v>0</v>
      </c>
      <c r="H174" s="192">
        <v>5</v>
      </c>
    </row>
    <row r="175" spans="1:8" ht="19.5" thickBot="1" x14ac:dyDescent="0.25">
      <c r="A175" s="463"/>
      <c r="B175" s="178" t="s">
        <v>24</v>
      </c>
      <c r="C175" s="192">
        <f t="shared" si="47"/>
        <v>0</v>
      </c>
      <c r="D175" s="193">
        <v>12.7112</v>
      </c>
      <c r="E175" s="192">
        <f t="shared" si="48"/>
        <v>0</v>
      </c>
      <c r="F175" s="192">
        <v>950</v>
      </c>
      <c r="G175" s="192">
        <f t="shared" si="49"/>
        <v>0</v>
      </c>
      <c r="H175" s="192">
        <v>7</v>
      </c>
    </row>
    <row r="176" spans="1:8" ht="19.5" thickBot="1" x14ac:dyDescent="0.25">
      <c r="A176" s="464"/>
      <c r="B176" s="179" t="s">
        <v>25</v>
      </c>
      <c r="C176" s="180">
        <f t="shared" ref="C176:H176" si="50">SUM(C164:C175)</f>
        <v>0</v>
      </c>
      <c r="D176" s="247">
        <f t="shared" si="50"/>
        <v>45.892000000000003</v>
      </c>
      <c r="E176" s="180">
        <f t="shared" si="50"/>
        <v>0</v>
      </c>
      <c r="F176" s="180">
        <f t="shared" si="50"/>
        <v>6697</v>
      </c>
      <c r="G176" s="180">
        <f t="shared" si="50"/>
        <v>0</v>
      </c>
      <c r="H176" s="180">
        <f t="shared" si="50"/>
        <v>88</v>
      </c>
    </row>
    <row r="177" spans="1:8" ht="18.75" x14ac:dyDescent="0.2">
      <c r="A177" s="465" t="s">
        <v>36</v>
      </c>
      <c r="B177" s="417" t="s">
        <v>12</v>
      </c>
      <c r="C177" s="192">
        <f>J177</f>
        <v>0</v>
      </c>
      <c r="D177" s="418">
        <v>0.7</v>
      </c>
      <c r="E177" s="248">
        <f>X177</f>
        <v>0</v>
      </c>
      <c r="F177" s="248">
        <v>80.59</v>
      </c>
      <c r="G177" s="192">
        <f>R177/1000+T177/1000</f>
        <v>0</v>
      </c>
      <c r="H177" s="192">
        <v>0</v>
      </c>
    </row>
    <row r="178" spans="1:8" ht="18.75" x14ac:dyDescent="0.2">
      <c r="A178" s="465"/>
      <c r="B178" s="166" t="s">
        <v>14</v>
      </c>
      <c r="C178" s="192">
        <f t="shared" ref="C178:C188" si="51">J178</f>
        <v>0</v>
      </c>
      <c r="D178" s="193">
        <v>1.1399999999999999</v>
      </c>
      <c r="E178" s="248">
        <f t="shared" ref="E178:E188" si="52">X178</f>
        <v>0</v>
      </c>
      <c r="F178" s="248">
        <v>47</v>
      </c>
      <c r="G178" s="167">
        <f>R178/1000+T178/1000</f>
        <v>0</v>
      </c>
      <c r="H178" s="167">
        <v>1</v>
      </c>
    </row>
    <row r="179" spans="1:8" ht="18.75" x14ac:dyDescent="0.2">
      <c r="A179" s="465"/>
      <c r="B179" s="166" t="s">
        <v>15</v>
      </c>
      <c r="C179" s="192">
        <f t="shared" si="51"/>
        <v>0</v>
      </c>
      <c r="D179" s="193">
        <v>0.8</v>
      </c>
      <c r="E179" s="248">
        <f t="shared" si="52"/>
        <v>0</v>
      </c>
      <c r="F179" s="248">
        <v>56</v>
      </c>
      <c r="G179" s="167">
        <f>R179/1000+T179/1000</f>
        <v>0</v>
      </c>
      <c r="H179" s="167">
        <v>0</v>
      </c>
    </row>
    <row r="180" spans="1:8" ht="18.75" x14ac:dyDescent="0.2">
      <c r="A180" s="465"/>
      <c r="B180" s="166" t="s">
        <v>16</v>
      </c>
      <c r="C180" s="192">
        <f t="shared" si="51"/>
        <v>0</v>
      </c>
      <c r="D180" s="193">
        <v>0.23</v>
      </c>
      <c r="E180" s="248">
        <f t="shared" si="52"/>
        <v>0</v>
      </c>
      <c r="F180" s="248">
        <v>43</v>
      </c>
      <c r="G180" s="167">
        <f>R180/1000+T180/1000</f>
        <v>0</v>
      </c>
      <c r="H180" s="167">
        <v>0</v>
      </c>
    </row>
    <row r="181" spans="1:8" ht="18.75" x14ac:dyDescent="0.2">
      <c r="A181" s="465"/>
      <c r="B181" s="166" t="s">
        <v>17</v>
      </c>
      <c r="C181" s="192">
        <f t="shared" si="51"/>
        <v>0</v>
      </c>
      <c r="D181" s="193"/>
      <c r="E181" s="248">
        <f t="shared" si="52"/>
        <v>0</v>
      </c>
      <c r="F181" s="248">
        <v>27</v>
      </c>
      <c r="G181" s="167">
        <f>R181</f>
        <v>0</v>
      </c>
      <c r="H181" s="167">
        <v>1</v>
      </c>
    </row>
    <row r="182" spans="1:8" ht="18.75" x14ac:dyDescent="0.2">
      <c r="A182" s="465"/>
      <c r="B182" s="166" t="s">
        <v>18</v>
      </c>
      <c r="C182" s="192">
        <f t="shared" si="51"/>
        <v>0</v>
      </c>
      <c r="D182" s="193"/>
      <c r="E182" s="248">
        <f t="shared" si="52"/>
        <v>0</v>
      </c>
      <c r="F182" s="248">
        <v>10</v>
      </c>
      <c r="G182" s="167">
        <f>R182</f>
        <v>0</v>
      </c>
      <c r="H182" s="167">
        <v>0</v>
      </c>
    </row>
    <row r="183" spans="1:8" ht="18.75" x14ac:dyDescent="0.2">
      <c r="A183" s="465"/>
      <c r="B183" s="166" t="s">
        <v>19</v>
      </c>
      <c r="C183" s="192">
        <f t="shared" si="51"/>
        <v>0</v>
      </c>
      <c r="D183" s="193"/>
      <c r="E183" s="248">
        <f t="shared" si="52"/>
        <v>0</v>
      </c>
      <c r="F183" s="248">
        <v>16</v>
      </c>
      <c r="G183" s="428">
        <v>1</v>
      </c>
      <c r="H183" s="167">
        <v>1</v>
      </c>
    </row>
    <row r="184" spans="1:8" ht="18.75" x14ac:dyDescent="0.2">
      <c r="A184" s="465"/>
      <c r="B184" s="166" t="s">
        <v>20</v>
      </c>
      <c r="C184" s="192">
        <f t="shared" si="51"/>
        <v>0</v>
      </c>
      <c r="D184" s="193"/>
      <c r="E184" s="248">
        <f t="shared" si="52"/>
        <v>0</v>
      </c>
      <c r="F184" s="248">
        <v>200</v>
      </c>
      <c r="G184" s="167">
        <f>R184/1000+T184/1000</f>
        <v>0</v>
      </c>
      <c r="H184" s="167">
        <v>0</v>
      </c>
    </row>
    <row r="185" spans="1:8" ht="18.75" x14ac:dyDescent="0.2">
      <c r="A185" s="465"/>
      <c r="B185" s="166" t="s">
        <v>21</v>
      </c>
      <c r="C185" s="192">
        <f t="shared" si="51"/>
        <v>0</v>
      </c>
      <c r="D185" s="193"/>
      <c r="E185" s="248">
        <f t="shared" si="52"/>
        <v>0</v>
      </c>
      <c r="F185" s="248">
        <v>300</v>
      </c>
      <c r="G185" s="167">
        <f>R185</f>
        <v>0</v>
      </c>
      <c r="H185" s="167">
        <v>1</v>
      </c>
    </row>
    <row r="186" spans="1:8" ht="18.75" x14ac:dyDescent="0.2">
      <c r="A186" s="465"/>
      <c r="B186" s="166" t="s">
        <v>22</v>
      </c>
      <c r="C186" s="192">
        <f t="shared" si="51"/>
        <v>0</v>
      </c>
      <c r="D186" s="193">
        <v>0.44328021075000001</v>
      </c>
      <c r="E186" s="248">
        <f t="shared" si="52"/>
        <v>0</v>
      </c>
      <c r="F186" s="248">
        <v>300</v>
      </c>
      <c r="G186" s="167">
        <f>R186</f>
        <v>0</v>
      </c>
      <c r="H186" s="167">
        <v>0</v>
      </c>
    </row>
    <row r="187" spans="1:8" ht="18.75" x14ac:dyDescent="0.2">
      <c r="A187" s="465"/>
      <c r="B187" s="178" t="s">
        <v>23</v>
      </c>
      <c r="C187" s="192">
        <f t="shared" si="51"/>
        <v>0</v>
      </c>
      <c r="D187" s="193">
        <v>1.4776007025</v>
      </c>
      <c r="E187" s="248">
        <f t="shared" si="52"/>
        <v>0</v>
      </c>
      <c r="F187" s="248">
        <v>500</v>
      </c>
      <c r="G187" s="167">
        <f>R185</f>
        <v>0</v>
      </c>
      <c r="H187" s="167">
        <v>0</v>
      </c>
    </row>
    <row r="188" spans="1:8" ht="19.5" thickBot="1" x14ac:dyDescent="0.25">
      <c r="A188" s="465"/>
      <c r="B188" s="178" t="s">
        <v>24</v>
      </c>
      <c r="C188" s="231">
        <f t="shared" si="51"/>
        <v>0</v>
      </c>
      <c r="D188" s="193">
        <v>0.66745842874999983</v>
      </c>
      <c r="E188" s="248">
        <f t="shared" si="52"/>
        <v>0</v>
      </c>
      <c r="F188" s="248">
        <v>500</v>
      </c>
      <c r="G188" s="245">
        <f>R188</f>
        <v>0</v>
      </c>
      <c r="H188" s="245">
        <v>1</v>
      </c>
    </row>
    <row r="189" spans="1:8" ht="19.5" thickBot="1" x14ac:dyDescent="0.25">
      <c r="A189" s="466"/>
      <c r="B189" s="179" t="s">
        <v>25</v>
      </c>
      <c r="C189" s="180">
        <f t="shared" ref="C189:H189" si="53">SUM(C177:C188)</f>
        <v>0</v>
      </c>
      <c r="D189" s="181">
        <f t="shared" si="53"/>
        <v>5.4583393419999995</v>
      </c>
      <c r="E189" s="258">
        <f t="shared" si="53"/>
        <v>0</v>
      </c>
      <c r="F189" s="180">
        <f t="shared" si="53"/>
        <v>2079.59</v>
      </c>
      <c r="G189" s="180">
        <f t="shared" si="53"/>
        <v>1</v>
      </c>
      <c r="H189" s="182">
        <f t="shared" si="53"/>
        <v>5</v>
      </c>
    </row>
    <row r="190" spans="1:8" ht="18.75" x14ac:dyDescent="0.2">
      <c r="A190" s="467" t="s">
        <v>37</v>
      </c>
      <c r="B190" s="191" t="s">
        <v>12</v>
      </c>
      <c r="C190" s="192">
        <f>J190</f>
        <v>0</v>
      </c>
      <c r="D190" s="193">
        <v>1.02</v>
      </c>
      <c r="E190" s="248">
        <f>X190</f>
        <v>0</v>
      </c>
      <c r="F190" s="248">
        <v>102</v>
      </c>
      <c r="G190" s="248">
        <f>R190</f>
        <v>0</v>
      </c>
      <c r="H190" s="248">
        <v>1</v>
      </c>
    </row>
    <row r="191" spans="1:8" ht="18.75" x14ac:dyDescent="0.2">
      <c r="A191" s="467"/>
      <c r="B191" s="166" t="s">
        <v>14</v>
      </c>
      <c r="C191" s="192">
        <f t="shared" ref="C191:C201" si="54">J191</f>
        <v>0</v>
      </c>
      <c r="D191" s="193">
        <v>1.73</v>
      </c>
      <c r="E191" s="248">
        <f t="shared" ref="E191:E201" si="55">X191</f>
        <v>0</v>
      </c>
      <c r="F191" s="248">
        <v>82</v>
      </c>
      <c r="G191" s="248">
        <f t="shared" ref="G191:G201" si="56">R191</f>
        <v>0</v>
      </c>
      <c r="H191" s="248">
        <v>1</v>
      </c>
    </row>
    <row r="192" spans="1:8" ht="18.75" x14ac:dyDescent="0.2">
      <c r="A192" s="467"/>
      <c r="B192" s="166" t="s">
        <v>15</v>
      </c>
      <c r="C192" s="192">
        <f t="shared" si="54"/>
        <v>0</v>
      </c>
      <c r="D192" s="193">
        <v>1.2</v>
      </c>
      <c r="E192" s="248">
        <f t="shared" si="55"/>
        <v>0</v>
      </c>
      <c r="F192" s="248">
        <v>132</v>
      </c>
      <c r="G192" s="248">
        <f t="shared" si="56"/>
        <v>0</v>
      </c>
      <c r="H192" s="248">
        <v>1</v>
      </c>
    </row>
    <row r="193" spans="1:8" ht="18.75" x14ac:dyDescent="0.2">
      <c r="A193" s="467"/>
      <c r="B193" s="166" t="s">
        <v>16</v>
      </c>
      <c r="C193" s="192">
        <f t="shared" si="54"/>
        <v>0</v>
      </c>
      <c r="D193" s="193">
        <v>0.35</v>
      </c>
      <c r="E193" s="248">
        <f t="shared" si="55"/>
        <v>0</v>
      </c>
      <c r="F193" s="248">
        <v>81</v>
      </c>
      <c r="G193" s="248">
        <f t="shared" si="56"/>
        <v>0</v>
      </c>
      <c r="H193" s="248">
        <v>1</v>
      </c>
    </row>
    <row r="194" spans="1:8" ht="18.75" x14ac:dyDescent="0.2">
      <c r="A194" s="467"/>
      <c r="B194" s="166" t="s">
        <v>17</v>
      </c>
      <c r="C194" s="192">
        <f t="shared" si="54"/>
        <v>0</v>
      </c>
      <c r="D194" s="193">
        <v>0</v>
      </c>
      <c r="E194" s="248">
        <f t="shared" si="55"/>
        <v>0</v>
      </c>
      <c r="F194" s="248">
        <v>47</v>
      </c>
      <c r="G194" s="248">
        <f t="shared" si="56"/>
        <v>0</v>
      </c>
      <c r="H194" s="248">
        <v>1</v>
      </c>
    </row>
    <row r="195" spans="1:8" ht="18.75" x14ac:dyDescent="0.2">
      <c r="A195" s="467"/>
      <c r="B195" s="166" t="s">
        <v>18</v>
      </c>
      <c r="C195" s="192">
        <f t="shared" si="54"/>
        <v>0</v>
      </c>
      <c r="D195" s="193">
        <v>0</v>
      </c>
      <c r="E195" s="248">
        <f t="shared" si="55"/>
        <v>0</v>
      </c>
      <c r="F195" s="248">
        <v>50</v>
      </c>
      <c r="G195" s="248">
        <f t="shared" si="56"/>
        <v>0</v>
      </c>
      <c r="H195" s="248">
        <v>1</v>
      </c>
    </row>
    <row r="196" spans="1:8" ht="18.75" x14ac:dyDescent="0.2">
      <c r="A196" s="467"/>
      <c r="B196" s="166" t="s">
        <v>19</v>
      </c>
      <c r="C196" s="192">
        <f t="shared" si="54"/>
        <v>0</v>
      </c>
      <c r="D196" s="193">
        <v>0</v>
      </c>
      <c r="E196" s="248">
        <f t="shared" si="55"/>
        <v>0</v>
      </c>
      <c r="F196" s="248">
        <v>49</v>
      </c>
      <c r="G196" s="248">
        <f t="shared" si="56"/>
        <v>0</v>
      </c>
      <c r="H196" s="248">
        <v>1</v>
      </c>
    </row>
    <row r="197" spans="1:8" ht="18.75" x14ac:dyDescent="0.2">
      <c r="A197" s="467"/>
      <c r="B197" s="166" t="s">
        <v>20</v>
      </c>
      <c r="C197" s="192">
        <f t="shared" si="54"/>
        <v>0</v>
      </c>
      <c r="D197" s="193">
        <v>0</v>
      </c>
      <c r="E197" s="248">
        <f t="shared" si="55"/>
        <v>0</v>
      </c>
      <c r="F197" s="248">
        <v>200</v>
      </c>
      <c r="G197" s="248">
        <f t="shared" si="56"/>
        <v>0</v>
      </c>
      <c r="H197" s="248">
        <v>1</v>
      </c>
    </row>
    <row r="198" spans="1:8" ht="18.75" x14ac:dyDescent="0.2">
      <c r="A198" s="467"/>
      <c r="B198" s="166" t="s">
        <v>21</v>
      </c>
      <c r="C198" s="192">
        <f t="shared" si="54"/>
        <v>0</v>
      </c>
      <c r="D198" s="193">
        <v>0</v>
      </c>
      <c r="E198" s="248">
        <f t="shared" si="55"/>
        <v>0</v>
      </c>
      <c r="F198" s="248">
        <v>300</v>
      </c>
      <c r="G198" s="248">
        <f t="shared" si="56"/>
        <v>0</v>
      </c>
      <c r="H198" s="248">
        <v>1</v>
      </c>
    </row>
    <row r="199" spans="1:8" ht="18.75" x14ac:dyDescent="0.2">
      <c r="A199" s="467"/>
      <c r="B199" s="166" t="s">
        <v>22</v>
      </c>
      <c r="C199" s="192">
        <f t="shared" si="54"/>
        <v>0</v>
      </c>
      <c r="D199" s="193">
        <v>0.62059229504999991</v>
      </c>
      <c r="E199" s="248">
        <f t="shared" si="55"/>
        <v>0</v>
      </c>
      <c r="F199" s="248">
        <v>300</v>
      </c>
      <c r="G199" s="248">
        <f t="shared" si="56"/>
        <v>0</v>
      </c>
      <c r="H199" s="248">
        <v>1</v>
      </c>
    </row>
    <row r="200" spans="1:8" ht="18.75" x14ac:dyDescent="0.2">
      <c r="A200" s="467"/>
      <c r="B200" s="178" t="s">
        <v>23</v>
      </c>
      <c r="C200" s="192">
        <f t="shared" si="54"/>
        <v>0</v>
      </c>
      <c r="D200" s="193">
        <v>2.083416990525</v>
      </c>
      <c r="E200" s="248">
        <f t="shared" si="55"/>
        <v>0</v>
      </c>
      <c r="F200" s="248">
        <v>500</v>
      </c>
      <c r="G200" s="248">
        <f t="shared" si="56"/>
        <v>0</v>
      </c>
      <c r="H200" s="248">
        <v>1</v>
      </c>
    </row>
    <row r="201" spans="1:8" ht="19.5" thickBot="1" x14ac:dyDescent="0.25">
      <c r="A201" s="467"/>
      <c r="B201" s="178" t="s">
        <v>24</v>
      </c>
      <c r="C201" s="231">
        <f t="shared" si="54"/>
        <v>0</v>
      </c>
      <c r="D201" s="193">
        <v>2.6598568345000002</v>
      </c>
      <c r="E201" s="248">
        <f t="shared" si="55"/>
        <v>0</v>
      </c>
      <c r="F201" s="248">
        <v>500</v>
      </c>
      <c r="G201" s="270">
        <f t="shared" si="56"/>
        <v>0</v>
      </c>
      <c r="H201" s="270">
        <v>1</v>
      </c>
    </row>
    <row r="202" spans="1:8" ht="19.5" thickBot="1" x14ac:dyDescent="0.25">
      <c r="A202" s="468"/>
      <c r="B202" s="179" t="s">
        <v>25</v>
      </c>
      <c r="C202" s="180">
        <f t="shared" ref="C202:H202" si="57">SUM(C190:C201)</f>
        <v>0</v>
      </c>
      <c r="D202" s="181">
        <f t="shared" si="57"/>
        <v>9.6638661200749993</v>
      </c>
      <c r="E202" s="258">
        <f t="shared" si="57"/>
        <v>0</v>
      </c>
      <c r="F202" s="180">
        <f t="shared" si="57"/>
        <v>2343</v>
      </c>
      <c r="G202" s="180">
        <f t="shared" si="57"/>
        <v>0</v>
      </c>
      <c r="H202" s="182">
        <f t="shared" si="57"/>
        <v>12</v>
      </c>
    </row>
    <row r="203" spans="1:8" ht="18.75" x14ac:dyDescent="0.2">
      <c r="A203" s="467" t="s">
        <v>38</v>
      </c>
      <c r="B203" s="191" t="s">
        <v>12</v>
      </c>
      <c r="C203" s="192">
        <v>0</v>
      </c>
      <c r="D203" s="193"/>
      <c r="E203" s="248">
        <f>X203</f>
        <v>0</v>
      </c>
      <c r="F203" s="248">
        <v>2100</v>
      </c>
      <c r="G203" s="248">
        <f>R203</f>
        <v>0</v>
      </c>
      <c r="H203" s="248">
        <v>5</v>
      </c>
    </row>
    <row r="204" spans="1:8" ht="18.75" x14ac:dyDescent="0.2">
      <c r="A204" s="467"/>
      <c r="B204" s="166" t="s">
        <v>14</v>
      </c>
      <c r="C204" s="167">
        <v>0</v>
      </c>
      <c r="D204" s="168"/>
      <c r="E204" s="248">
        <f t="shared" ref="E204:E213" si="58">X204</f>
        <v>0</v>
      </c>
      <c r="F204" s="248">
        <v>1600</v>
      </c>
      <c r="G204" s="248">
        <f t="shared" ref="G204:G214" si="59">R204</f>
        <v>0</v>
      </c>
      <c r="H204" s="248">
        <v>5</v>
      </c>
    </row>
    <row r="205" spans="1:8" ht="18.75" x14ac:dyDescent="0.2">
      <c r="A205" s="467"/>
      <c r="B205" s="166" t="s">
        <v>15</v>
      </c>
      <c r="C205" s="167">
        <v>0</v>
      </c>
      <c r="D205" s="168"/>
      <c r="E205" s="248">
        <f t="shared" si="58"/>
        <v>0</v>
      </c>
      <c r="F205" s="248">
        <v>1500</v>
      </c>
      <c r="G205" s="248">
        <f t="shared" si="59"/>
        <v>0</v>
      </c>
      <c r="H205" s="248">
        <v>5</v>
      </c>
    </row>
    <row r="206" spans="1:8" ht="18.75" x14ac:dyDescent="0.2">
      <c r="A206" s="467"/>
      <c r="B206" s="166" t="s">
        <v>16</v>
      </c>
      <c r="C206" s="167">
        <v>0</v>
      </c>
      <c r="D206" s="168"/>
      <c r="E206" s="248">
        <f t="shared" si="58"/>
        <v>0</v>
      </c>
      <c r="F206" s="248">
        <v>677</v>
      </c>
      <c r="G206" s="248">
        <f t="shared" si="59"/>
        <v>0</v>
      </c>
      <c r="H206" s="248">
        <v>5</v>
      </c>
    </row>
    <row r="207" spans="1:8" ht="18.75" x14ac:dyDescent="0.2">
      <c r="A207" s="467"/>
      <c r="B207" s="166" t="s">
        <v>17</v>
      </c>
      <c r="C207" s="167">
        <v>0</v>
      </c>
      <c r="D207" s="168"/>
      <c r="E207" s="248">
        <f t="shared" si="58"/>
        <v>0</v>
      </c>
      <c r="F207" s="248">
        <v>300</v>
      </c>
      <c r="G207" s="248">
        <f t="shared" si="59"/>
        <v>0</v>
      </c>
      <c r="H207" s="248">
        <v>5</v>
      </c>
    </row>
    <row r="208" spans="1:8" ht="18.75" x14ac:dyDescent="0.2">
      <c r="A208" s="467"/>
      <c r="B208" s="166" t="s">
        <v>18</v>
      </c>
      <c r="C208" s="167">
        <f t="shared" ref="C208:C211" si="60">J208/1000</f>
        <v>0</v>
      </c>
      <c r="D208" s="168"/>
      <c r="E208" s="248">
        <f t="shared" si="58"/>
        <v>0</v>
      </c>
      <c r="F208" s="248">
        <v>300</v>
      </c>
      <c r="G208" s="248">
        <f t="shared" si="59"/>
        <v>0</v>
      </c>
      <c r="H208" s="248">
        <v>5</v>
      </c>
    </row>
    <row r="209" spans="1:8" ht="18.75" x14ac:dyDescent="0.2">
      <c r="A209" s="467"/>
      <c r="B209" s="166" t="s">
        <v>19</v>
      </c>
      <c r="C209" s="167">
        <f t="shared" si="60"/>
        <v>0</v>
      </c>
      <c r="D209" s="168"/>
      <c r="E209" s="248">
        <f t="shared" si="58"/>
        <v>0</v>
      </c>
      <c r="F209" s="248">
        <v>300</v>
      </c>
      <c r="G209" s="248">
        <f t="shared" si="59"/>
        <v>0</v>
      </c>
      <c r="H209" s="248">
        <v>5</v>
      </c>
    </row>
    <row r="210" spans="1:8" ht="18.75" x14ac:dyDescent="0.2">
      <c r="A210" s="467"/>
      <c r="B210" s="167" t="s">
        <v>20</v>
      </c>
      <c r="C210" s="167">
        <f t="shared" si="60"/>
        <v>0</v>
      </c>
      <c r="D210" s="168"/>
      <c r="E210" s="248">
        <f t="shared" si="58"/>
        <v>0</v>
      </c>
      <c r="F210" s="248">
        <v>300</v>
      </c>
      <c r="G210" s="248">
        <f t="shared" si="59"/>
        <v>0</v>
      </c>
      <c r="H210" s="248">
        <v>5</v>
      </c>
    </row>
    <row r="211" spans="1:8" ht="18.75" x14ac:dyDescent="0.2">
      <c r="A211" s="467"/>
      <c r="B211" s="166" t="s">
        <v>21</v>
      </c>
      <c r="C211" s="167">
        <f t="shared" si="60"/>
        <v>0</v>
      </c>
      <c r="D211" s="168"/>
      <c r="E211" s="248">
        <f t="shared" si="58"/>
        <v>0</v>
      </c>
      <c r="F211" s="248">
        <v>300</v>
      </c>
      <c r="G211" s="248">
        <f t="shared" si="59"/>
        <v>0</v>
      </c>
      <c r="H211" s="248">
        <v>5</v>
      </c>
    </row>
    <row r="212" spans="1:8" ht="18.75" x14ac:dyDescent="0.2">
      <c r="A212" s="467"/>
      <c r="B212" s="166" t="s">
        <v>22</v>
      </c>
      <c r="C212" s="167">
        <v>0</v>
      </c>
      <c r="D212" s="168"/>
      <c r="E212" s="248">
        <f t="shared" si="58"/>
        <v>0</v>
      </c>
      <c r="F212" s="248">
        <v>500</v>
      </c>
      <c r="G212" s="248">
        <f t="shared" si="59"/>
        <v>0</v>
      </c>
      <c r="H212" s="248">
        <v>5</v>
      </c>
    </row>
    <row r="213" spans="1:8" ht="18.75" x14ac:dyDescent="0.2">
      <c r="A213" s="467"/>
      <c r="B213" s="178" t="s">
        <v>23</v>
      </c>
      <c r="C213" s="167">
        <v>0</v>
      </c>
      <c r="D213" s="168"/>
      <c r="E213" s="248">
        <f t="shared" si="58"/>
        <v>0</v>
      </c>
      <c r="F213" s="248">
        <v>1000</v>
      </c>
      <c r="G213" s="248">
        <f t="shared" si="59"/>
        <v>0</v>
      </c>
      <c r="H213" s="248">
        <v>5</v>
      </c>
    </row>
    <row r="214" spans="1:8" ht="19.5" thickBot="1" x14ac:dyDescent="0.25">
      <c r="A214" s="467"/>
      <c r="B214" s="178" t="s">
        <v>24</v>
      </c>
      <c r="C214" s="245">
        <v>0</v>
      </c>
      <c r="D214" s="274"/>
      <c r="E214" s="270">
        <v>534</v>
      </c>
      <c r="F214" s="248">
        <v>1000</v>
      </c>
      <c r="G214" s="270">
        <f t="shared" si="59"/>
        <v>0</v>
      </c>
      <c r="H214" s="248">
        <v>5</v>
      </c>
    </row>
    <row r="215" spans="1:8" ht="19.5" thickBot="1" x14ac:dyDescent="0.25">
      <c r="A215" s="468"/>
      <c r="B215" s="179" t="s">
        <v>25</v>
      </c>
      <c r="C215" s="180">
        <v>0</v>
      </c>
      <c r="D215" s="181">
        <f t="shared" ref="D215:H215" si="61">SUM(D203:D214)</f>
        <v>0</v>
      </c>
      <c r="E215" s="258">
        <f t="shared" si="61"/>
        <v>534</v>
      </c>
      <c r="F215" s="180">
        <f t="shared" si="61"/>
        <v>9877</v>
      </c>
      <c r="G215" s="180">
        <f t="shared" si="61"/>
        <v>0</v>
      </c>
      <c r="H215" s="182">
        <f t="shared" si="61"/>
        <v>60</v>
      </c>
    </row>
    <row r="216" spans="1:8" ht="18.75" x14ac:dyDescent="0.2">
      <c r="A216" s="463" t="s">
        <v>39</v>
      </c>
      <c r="B216" s="191" t="s">
        <v>12</v>
      </c>
      <c r="C216" s="192">
        <f>J216</f>
        <v>0</v>
      </c>
      <c r="D216" s="193">
        <v>2.7761999999999998</v>
      </c>
      <c r="E216" s="192">
        <f>X216</f>
        <v>0</v>
      </c>
      <c r="F216" s="192">
        <v>82</v>
      </c>
      <c r="G216" s="192">
        <f>R216</f>
        <v>0</v>
      </c>
      <c r="H216" s="192">
        <v>2</v>
      </c>
    </row>
    <row r="217" spans="1:8" ht="18.75" x14ac:dyDescent="0.2">
      <c r="A217" s="463"/>
      <c r="B217" s="166" t="s">
        <v>14</v>
      </c>
      <c r="C217" s="192">
        <f t="shared" ref="C217:C227" si="62">J217</f>
        <v>0</v>
      </c>
      <c r="D217" s="193">
        <v>2.3986000000000001</v>
      </c>
      <c r="E217" s="192">
        <f t="shared" ref="E217:E227" si="63">X217</f>
        <v>0</v>
      </c>
      <c r="F217" s="192">
        <v>89</v>
      </c>
      <c r="G217" s="192">
        <f t="shared" ref="G217:G227" si="64">R217</f>
        <v>0</v>
      </c>
      <c r="H217" s="192">
        <v>3</v>
      </c>
    </row>
    <row r="218" spans="1:8" ht="18.75" x14ac:dyDescent="0.2">
      <c r="A218" s="463"/>
      <c r="B218" s="166" t="s">
        <v>15</v>
      </c>
      <c r="C218" s="192">
        <f t="shared" si="62"/>
        <v>0</v>
      </c>
      <c r="D218" s="193">
        <v>2.2263000000000002</v>
      </c>
      <c r="E218" s="192">
        <f t="shared" si="63"/>
        <v>0</v>
      </c>
      <c r="F218" s="192">
        <v>78</v>
      </c>
      <c r="G218" s="192">
        <f t="shared" si="64"/>
        <v>0</v>
      </c>
      <c r="H218" s="192">
        <v>1</v>
      </c>
    </row>
    <row r="219" spans="1:8" ht="18.75" x14ac:dyDescent="0.2">
      <c r="A219" s="463"/>
      <c r="B219" s="166" t="s">
        <v>16</v>
      </c>
      <c r="C219" s="192">
        <f t="shared" si="62"/>
        <v>0</v>
      </c>
      <c r="D219" s="193">
        <v>0.29970000000000002</v>
      </c>
      <c r="E219" s="192">
        <f t="shared" si="63"/>
        <v>0</v>
      </c>
      <c r="F219" s="192">
        <v>83</v>
      </c>
      <c r="G219" s="192">
        <f t="shared" si="64"/>
        <v>0</v>
      </c>
      <c r="H219" s="192">
        <v>2</v>
      </c>
    </row>
    <row r="220" spans="1:8" ht="18.75" x14ac:dyDescent="0.2">
      <c r="A220" s="463"/>
      <c r="B220" s="166" t="s">
        <v>17</v>
      </c>
      <c r="C220" s="192">
        <f t="shared" si="62"/>
        <v>0</v>
      </c>
      <c r="D220" s="193">
        <v>0</v>
      </c>
      <c r="E220" s="192">
        <f t="shared" si="63"/>
        <v>0</v>
      </c>
      <c r="F220" s="192">
        <v>91</v>
      </c>
      <c r="G220" s="192">
        <f t="shared" si="64"/>
        <v>0</v>
      </c>
      <c r="H220" s="192">
        <v>2</v>
      </c>
    </row>
    <row r="221" spans="1:8" ht="18.75" x14ac:dyDescent="0.2">
      <c r="A221" s="463"/>
      <c r="B221" s="166" t="s">
        <v>18</v>
      </c>
      <c r="C221" s="192">
        <f t="shared" si="62"/>
        <v>0</v>
      </c>
      <c r="D221" s="193">
        <v>0</v>
      </c>
      <c r="E221" s="192">
        <f t="shared" si="63"/>
        <v>0</v>
      </c>
      <c r="F221" s="192">
        <v>75</v>
      </c>
      <c r="G221" s="192">
        <f t="shared" si="64"/>
        <v>0</v>
      </c>
      <c r="H221" s="192">
        <v>2</v>
      </c>
    </row>
    <row r="222" spans="1:8" ht="18.75" x14ac:dyDescent="0.2">
      <c r="A222" s="463"/>
      <c r="B222" s="166" t="s">
        <v>19</v>
      </c>
      <c r="C222" s="192">
        <f t="shared" si="62"/>
        <v>0</v>
      </c>
      <c r="D222" s="193">
        <v>0</v>
      </c>
      <c r="E222" s="192">
        <f t="shared" si="63"/>
        <v>0</v>
      </c>
      <c r="F222" s="192">
        <v>285</v>
      </c>
      <c r="G222" s="192">
        <f t="shared" si="64"/>
        <v>0</v>
      </c>
      <c r="H222" s="192">
        <v>1</v>
      </c>
    </row>
    <row r="223" spans="1:8" ht="18.75" x14ac:dyDescent="0.2">
      <c r="A223" s="463"/>
      <c r="B223" s="166" t="s">
        <v>20</v>
      </c>
      <c r="C223" s="192">
        <f t="shared" si="62"/>
        <v>0</v>
      </c>
      <c r="D223" s="193">
        <v>0</v>
      </c>
      <c r="E223" s="192">
        <f t="shared" si="63"/>
        <v>0</v>
      </c>
      <c r="F223" s="192">
        <v>297</v>
      </c>
      <c r="G223" s="192">
        <f t="shared" si="64"/>
        <v>0</v>
      </c>
      <c r="H223" s="192">
        <v>2</v>
      </c>
    </row>
    <row r="224" spans="1:8" ht="18.75" x14ac:dyDescent="0.2">
      <c r="A224" s="463"/>
      <c r="B224" s="166" t="s">
        <v>21</v>
      </c>
      <c r="C224" s="192">
        <f t="shared" si="62"/>
        <v>0</v>
      </c>
      <c r="D224" s="193">
        <v>0</v>
      </c>
      <c r="E224" s="192">
        <f t="shared" si="63"/>
        <v>0</v>
      </c>
      <c r="F224" s="192">
        <v>104</v>
      </c>
      <c r="G224" s="192">
        <f t="shared" si="64"/>
        <v>0</v>
      </c>
      <c r="H224" s="192">
        <v>2</v>
      </c>
    </row>
    <row r="225" spans="1:8" ht="18.75" x14ac:dyDescent="0.2">
      <c r="A225" s="463"/>
      <c r="B225" s="166" t="s">
        <v>22</v>
      </c>
      <c r="C225" s="192">
        <f t="shared" si="62"/>
        <v>0</v>
      </c>
      <c r="D225" s="193">
        <v>2</v>
      </c>
      <c r="E225" s="192">
        <f t="shared" si="63"/>
        <v>0</v>
      </c>
      <c r="F225" s="192">
        <v>108</v>
      </c>
      <c r="G225" s="192">
        <f t="shared" si="64"/>
        <v>0</v>
      </c>
      <c r="H225" s="192">
        <v>3</v>
      </c>
    </row>
    <row r="226" spans="1:8" ht="18.75" x14ac:dyDescent="0.2">
      <c r="A226" s="463"/>
      <c r="B226" s="178" t="s">
        <v>23</v>
      </c>
      <c r="C226" s="192">
        <f t="shared" si="62"/>
        <v>0</v>
      </c>
      <c r="D226" s="193">
        <v>4</v>
      </c>
      <c r="E226" s="192">
        <f>X226</f>
        <v>0</v>
      </c>
      <c r="F226" s="192">
        <v>129</v>
      </c>
      <c r="G226" s="192">
        <f t="shared" si="64"/>
        <v>0</v>
      </c>
      <c r="H226" s="192">
        <v>3</v>
      </c>
    </row>
    <row r="227" spans="1:8" ht="19.5" thickBot="1" x14ac:dyDescent="0.25">
      <c r="A227" s="463"/>
      <c r="B227" s="178" t="s">
        <v>24</v>
      </c>
      <c r="C227" s="231">
        <f t="shared" si="62"/>
        <v>0</v>
      </c>
      <c r="D227" s="193">
        <v>6.1728286600000004</v>
      </c>
      <c r="E227" s="192">
        <f t="shared" si="63"/>
        <v>0</v>
      </c>
      <c r="F227" s="192">
        <v>95</v>
      </c>
      <c r="G227" s="231">
        <f t="shared" si="64"/>
        <v>0</v>
      </c>
      <c r="H227" s="192">
        <v>4</v>
      </c>
    </row>
    <row r="228" spans="1:8" ht="19.5" thickBot="1" x14ac:dyDescent="0.25">
      <c r="A228" s="464"/>
      <c r="B228" s="179" t="s">
        <v>25</v>
      </c>
      <c r="C228" s="180">
        <f t="shared" ref="C228:H228" si="65">SUM(C216:C227)</f>
        <v>0</v>
      </c>
      <c r="D228" s="181">
        <f t="shared" si="65"/>
        <v>19.873628660000001</v>
      </c>
      <c r="E228" s="180">
        <f t="shared" si="65"/>
        <v>0</v>
      </c>
      <c r="F228" s="180">
        <f t="shared" si="65"/>
        <v>1516</v>
      </c>
      <c r="G228" s="180">
        <f t="shared" si="65"/>
        <v>0</v>
      </c>
      <c r="H228" s="182">
        <f t="shared" si="65"/>
        <v>27</v>
      </c>
    </row>
    <row r="229" spans="1:8" ht="18.75" x14ac:dyDescent="0.2">
      <c r="A229" s="463" t="s">
        <v>40</v>
      </c>
      <c r="B229" s="191" t="s">
        <v>12</v>
      </c>
      <c r="C229" s="192">
        <f>J229</f>
        <v>0</v>
      </c>
      <c r="D229" s="193">
        <v>8.3933999999999997</v>
      </c>
      <c r="E229" s="192">
        <f>X229</f>
        <v>0</v>
      </c>
      <c r="F229" s="192">
        <v>162</v>
      </c>
      <c r="G229" s="192">
        <f>R229</f>
        <v>0</v>
      </c>
      <c r="H229" s="192">
        <v>2</v>
      </c>
    </row>
    <row r="230" spans="1:8" ht="18.75" x14ac:dyDescent="0.2">
      <c r="A230" s="463"/>
      <c r="B230" s="166" t="s">
        <v>14</v>
      </c>
      <c r="C230" s="192">
        <f t="shared" ref="C230:C240" si="66">J230</f>
        <v>0</v>
      </c>
      <c r="D230" s="193">
        <v>6.3205999999999998</v>
      </c>
      <c r="E230" s="192">
        <f t="shared" ref="E230:E240" si="67">X230</f>
        <v>0</v>
      </c>
      <c r="F230" s="192">
        <v>147</v>
      </c>
      <c r="G230" s="192">
        <f t="shared" ref="G230:G240" si="68">R230</f>
        <v>0</v>
      </c>
      <c r="H230" s="192">
        <v>2</v>
      </c>
    </row>
    <row r="231" spans="1:8" ht="18.75" x14ac:dyDescent="0.2">
      <c r="A231" s="463"/>
      <c r="B231" s="166" t="s">
        <v>15</v>
      </c>
      <c r="C231" s="192">
        <f t="shared" si="66"/>
        <v>0</v>
      </c>
      <c r="D231" s="193">
        <v>6.3452000000000002</v>
      </c>
      <c r="E231" s="192">
        <f t="shared" si="67"/>
        <v>0</v>
      </c>
      <c r="F231" s="192">
        <v>118</v>
      </c>
      <c r="G231" s="192">
        <f t="shared" si="68"/>
        <v>0</v>
      </c>
      <c r="H231" s="192">
        <v>2</v>
      </c>
    </row>
    <row r="232" spans="1:8" ht="18.75" x14ac:dyDescent="0.2">
      <c r="A232" s="463"/>
      <c r="B232" s="166" t="s">
        <v>16</v>
      </c>
      <c r="C232" s="192">
        <f t="shared" si="66"/>
        <v>0</v>
      </c>
      <c r="D232" s="193">
        <v>0.91059999999999997</v>
      </c>
      <c r="E232" s="192">
        <f t="shared" si="67"/>
        <v>0</v>
      </c>
      <c r="F232" s="192">
        <v>78</v>
      </c>
      <c r="G232" s="192">
        <f t="shared" si="68"/>
        <v>0</v>
      </c>
      <c r="H232" s="192">
        <v>8</v>
      </c>
    </row>
    <row r="233" spans="1:8" ht="18.75" x14ac:dyDescent="0.2">
      <c r="A233" s="463"/>
      <c r="B233" s="166" t="s">
        <v>17</v>
      </c>
      <c r="C233" s="192">
        <f t="shared" si="66"/>
        <v>0</v>
      </c>
      <c r="D233" s="193">
        <v>0</v>
      </c>
      <c r="E233" s="192">
        <f t="shared" si="67"/>
        <v>0</v>
      </c>
      <c r="F233" s="192">
        <v>67</v>
      </c>
      <c r="G233" s="192">
        <f t="shared" si="68"/>
        <v>0</v>
      </c>
      <c r="H233" s="192">
        <v>4</v>
      </c>
    </row>
    <row r="234" spans="1:8" ht="18.75" x14ac:dyDescent="0.2">
      <c r="A234" s="463"/>
      <c r="B234" s="166" t="s">
        <v>18</v>
      </c>
      <c r="C234" s="192">
        <f t="shared" si="66"/>
        <v>0</v>
      </c>
      <c r="D234" s="193">
        <v>0</v>
      </c>
      <c r="E234" s="192">
        <f t="shared" si="67"/>
        <v>0</v>
      </c>
      <c r="F234" s="192">
        <v>79</v>
      </c>
      <c r="G234" s="192">
        <f t="shared" si="68"/>
        <v>0</v>
      </c>
      <c r="H234" s="192">
        <v>4</v>
      </c>
    </row>
    <row r="235" spans="1:8" ht="18.75" x14ac:dyDescent="0.2">
      <c r="A235" s="463"/>
      <c r="B235" s="166" t="s">
        <v>19</v>
      </c>
      <c r="C235" s="192">
        <f t="shared" si="66"/>
        <v>0</v>
      </c>
      <c r="D235" s="193">
        <v>0</v>
      </c>
      <c r="E235" s="192">
        <f t="shared" si="67"/>
        <v>0</v>
      </c>
      <c r="F235" s="192">
        <v>173</v>
      </c>
      <c r="G235" s="192">
        <f t="shared" si="68"/>
        <v>0</v>
      </c>
      <c r="H235" s="192">
        <v>1</v>
      </c>
    </row>
    <row r="236" spans="1:8" ht="18.75" x14ac:dyDescent="0.2">
      <c r="A236" s="463"/>
      <c r="B236" s="166" t="s">
        <v>20</v>
      </c>
      <c r="C236" s="192">
        <f t="shared" si="66"/>
        <v>0</v>
      </c>
      <c r="D236" s="193">
        <v>0</v>
      </c>
      <c r="E236" s="192">
        <f t="shared" si="67"/>
        <v>0</v>
      </c>
      <c r="F236" s="192">
        <v>169</v>
      </c>
      <c r="G236" s="192">
        <f t="shared" si="68"/>
        <v>0</v>
      </c>
      <c r="H236" s="192">
        <v>1</v>
      </c>
    </row>
    <row r="237" spans="1:8" ht="18.75" x14ac:dyDescent="0.2">
      <c r="A237" s="463"/>
      <c r="B237" s="166" t="s">
        <v>21</v>
      </c>
      <c r="C237" s="192">
        <f t="shared" si="66"/>
        <v>0</v>
      </c>
      <c r="D237" s="193">
        <v>0</v>
      </c>
      <c r="E237" s="192">
        <f t="shared" si="67"/>
        <v>0</v>
      </c>
      <c r="F237" s="192">
        <v>96</v>
      </c>
      <c r="G237" s="192">
        <f t="shared" si="68"/>
        <v>0</v>
      </c>
      <c r="H237" s="192">
        <v>1</v>
      </c>
    </row>
    <row r="238" spans="1:8" ht="18.75" x14ac:dyDescent="0.2">
      <c r="A238" s="463"/>
      <c r="B238" s="166" t="s">
        <v>22</v>
      </c>
      <c r="C238" s="192">
        <f t="shared" si="66"/>
        <v>0</v>
      </c>
      <c r="D238" s="193">
        <v>3</v>
      </c>
      <c r="E238" s="192">
        <f t="shared" si="67"/>
        <v>0</v>
      </c>
      <c r="F238" s="192">
        <v>200</v>
      </c>
      <c r="G238" s="192">
        <f t="shared" si="68"/>
        <v>0</v>
      </c>
      <c r="H238" s="192">
        <v>1</v>
      </c>
    </row>
    <row r="239" spans="1:8" ht="18.75" x14ac:dyDescent="0.2">
      <c r="A239" s="463"/>
      <c r="B239" s="178" t="s">
        <v>23</v>
      </c>
      <c r="C239" s="192">
        <f t="shared" si="66"/>
        <v>0</v>
      </c>
      <c r="D239" s="193">
        <v>13</v>
      </c>
      <c r="E239" s="192">
        <f t="shared" si="67"/>
        <v>0</v>
      </c>
      <c r="F239" s="192">
        <v>200</v>
      </c>
      <c r="G239" s="192">
        <f t="shared" si="68"/>
        <v>0</v>
      </c>
      <c r="H239" s="192">
        <v>2</v>
      </c>
    </row>
    <row r="240" spans="1:8" ht="19.5" thickBot="1" x14ac:dyDescent="0.25">
      <c r="A240" s="463"/>
      <c r="B240" s="178" t="s">
        <v>24</v>
      </c>
      <c r="C240" s="231">
        <f t="shared" si="66"/>
        <v>0</v>
      </c>
      <c r="D240" s="193">
        <v>15</v>
      </c>
      <c r="E240" s="192">
        <f t="shared" si="67"/>
        <v>0</v>
      </c>
      <c r="F240" s="192">
        <v>300</v>
      </c>
      <c r="G240" s="231">
        <f t="shared" si="68"/>
        <v>0</v>
      </c>
      <c r="H240" s="192">
        <v>2</v>
      </c>
    </row>
    <row r="241" spans="1:8" ht="19.5" thickBot="1" x14ac:dyDescent="0.25">
      <c r="A241" s="464"/>
      <c r="B241" s="179" t="s">
        <v>25</v>
      </c>
      <c r="C241" s="180">
        <f t="shared" ref="C241:H241" si="69">SUM(C229:C240)</f>
        <v>0</v>
      </c>
      <c r="D241" s="181">
        <f t="shared" si="69"/>
        <v>52.969799999999992</v>
      </c>
      <c r="E241" s="180">
        <f t="shared" si="69"/>
        <v>0</v>
      </c>
      <c r="F241" s="180">
        <f t="shared" si="69"/>
        <v>1789</v>
      </c>
      <c r="G241" s="180">
        <f t="shared" si="69"/>
        <v>0</v>
      </c>
      <c r="H241" s="182">
        <f t="shared" si="69"/>
        <v>30</v>
      </c>
    </row>
    <row r="242" spans="1:8" ht="18.75" x14ac:dyDescent="0.2">
      <c r="A242" s="463" t="s">
        <v>41</v>
      </c>
      <c r="B242" s="191" t="s">
        <v>12</v>
      </c>
      <c r="C242" s="192">
        <f>J242</f>
        <v>0</v>
      </c>
      <c r="D242" s="193">
        <v>6.4331620000000003</v>
      </c>
      <c r="E242" s="192">
        <f>X242</f>
        <v>0</v>
      </c>
      <c r="F242" s="192">
        <v>132</v>
      </c>
      <c r="G242" s="192">
        <f>R242</f>
        <v>0</v>
      </c>
      <c r="H242" s="192">
        <v>4</v>
      </c>
    </row>
    <row r="243" spans="1:8" ht="18.75" x14ac:dyDescent="0.2">
      <c r="A243" s="463"/>
      <c r="B243" s="166" t="s">
        <v>14</v>
      </c>
      <c r="C243" s="192">
        <f t="shared" ref="C243:C253" si="70">J243</f>
        <v>0</v>
      </c>
      <c r="D243" s="193">
        <v>5.2187599999999996</v>
      </c>
      <c r="E243" s="192">
        <f t="shared" ref="E243:E253" si="71">X243</f>
        <v>0</v>
      </c>
      <c r="F243" s="167">
        <v>139</v>
      </c>
      <c r="G243" s="192">
        <f t="shared" ref="G243:G253" si="72">R243</f>
        <v>0</v>
      </c>
      <c r="H243" s="192">
        <v>5</v>
      </c>
    </row>
    <row r="244" spans="1:8" ht="18.75" x14ac:dyDescent="0.2">
      <c r="A244" s="463"/>
      <c r="B244" s="166" t="s">
        <v>15</v>
      </c>
      <c r="C244" s="192">
        <f t="shared" si="70"/>
        <v>0</v>
      </c>
      <c r="D244" s="193">
        <v>4.3897399999999998</v>
      </c>
      <c r="E244" s="192">
        <f t="shared" si="71"/>
        <v>0</v>
      </c>
      <c r="F244" s="167">
        <v>134</v>
      </c>
      <c r="G244" s="192">
        <f t="shared" si="72"/>
        <v>0</v>
      </c>
      <c r="H244" s="192">
        <v>5</v>
      </c>
    </row>
    <row r="245" spans="1:8" ht="18.75" x14ac:dyDescent="0.2">
      <c r="A245" s="463"/>
      <c r="B245" s="166" t="s">
        <v>16</v>
      </c>
      <c r="C245" s="192">
        <f t="shared" si="70"/>
        <v>0</v>
      </c>
      <c r="D245" s="193">
        <v>2.8971800000000001</v>
      </c>
      <c r="E245" s="192">
        <f t="shared" si="71"/>
        <v>0</v>
      </c>
      <c r="F245" s="167">
        <v>130</v>
      </c>
      <c r="G245" s="192">
        <f t="shared" si="72"/>
        <v>0</v>
      </c>
      <c r="H245" s="192">
        <v>6</v>
      </c>
    </row>
    <row r="246" spans="1:8" ht="18.75" x14ac:dyDescent="0.2">
      <c r="A246" s="463"/>
      <c r="B246" s="166" t="s">
        <v>17</v>
      </c>
      <c r="C246" s="192">
        <f t="shared" si="70"/>
        <v>0</v>
      </c>
      <c r="D246" s="193">
        <v>0</v>
      </c>
      <c r="E246" s="192">
        <f t="shared" si="71"/>
        <v>0</v>
      </c>
      <c r="F246" s="167">
        <v>124</v>
      </c>
      <c r="G246" s="192">
        <f t="shared" si="72"/>
        <v>0</v>
      </c>
      <c r="H246" s="192">
        <v>7</v>
      </c>
    </row>
    <row r="247" spans="1:8" ht="18.75" x14ac:dyDescent="0.2">
      <c r="A247" s="463"/>
      <c r="B247" s="166" t="s">
        <v>18</v>
      </c>
      <c r="C247" s="192">
        <f t="shared" si="70"/>
        <v>0</v>
      </c>
      <c r="D247" s="193">
        <v>0</v>
      </c>
      <c r="E247" s="192">
        <f t="shared" si="71"/>
        <v>0</v>
      </c>
      <c r="F247" s="167">
        <v>134</v>
      </c>
      <c r="G247" s="192">
        <f t="shared" si="72"/>
        <v>0</v>
      </c>
      <c r="H247" s="192">
        <v>4</v>
      </c>
    </row>
    <row r="248" spans="1:8" ht="18.75" x14ac:dyDescent="0.2">
      <c r="A248" s="463"/>
      <c r="B248" s="166" t="s">
        <v>19</v>
      </c>
      <c r="C248" s="192">
        <f t="shared" si="70"/>
        <v>0</v>
      </c>
      <c r="D248" s="193">
        <v>0</v>
      </c>
      <c r="E248" s="192">
        <f t="shared" si="71"/>
        <v>0</v>
      </c>
      <c r="F248" s="167">
        <v>102</v>
      </c>
      <c r="G248" s="192">
        <f t="shared" si="72"/>
        <v>0</v>
      </c>
      <c r="H248" s="192">
        <v>1</v>
      </c>
    </row>
    <row r="249" spans="1:8" ht="18.75" x14ac:dyDescent="0.2">
      <c r="A249" s="463"/>
      <c r="B249" s="166" t="s">
        <v>20</v>
      </c>
      <c r="C249" s="192">
        <f t="shared" si="70"/>
        <v>0</v>
      </c>
      <c r="D249" s="193">
        <v>0</v>
      </c>
      <c r="E249" s="192">
        <f t="shared" si="71"/>
        <v>0</v>
      </c>
      <c r="F249" s="167">
        <v>106</v>
      </c>
      <c r="G249" s="192">
        <f t="shared" si="72"/>
        <v>0</v>
      </c>
      <c r="H249" s="192">
        <v>3</v>
      </c>
    </row>
    <row r="250" spans="1:8" ht="18.75" x14ac:dyDescent="0.2">
      <c r="A250" s="463"/>
      <c r="B250" s="166" t="s">
        <v>21</v>
      </c>
      <c r="C250" s="192">
        <f t="shared" si="70"/>
        <v>0</v>
      </c>
      <c r="D250" s="193">
        <v>0</v>
      </c>
      <c r="E250" s="192">
        <f t="shared" si="71"/>
        <v>0</v>
      </c>
      <c r="F250" s="167">
        <v>119</v>
      </c>
      <c r="G250" s="192">
        <f t="shared" si="72"/>
        <v>0</v>
      </c>
      <c r="H250" s="192">
        <v>4</v>
      </c>
    </row>
    <row r="251" spans="1:8" ht="18.75" x14ac:dyDescent="0.2">
      <c r="A251" s="463"/>
      <c r="B251" s="166" t="s">
        <v>22</v>
      </c>
      <c r="C251" s="192">
        <f t="shared" si="70"/>
        <v>0</v>
      </c>
      <c r="D251" s="193">
        <v>7</v>
      </c>
      <c r="E251" s="192">
        <f t="shared" si="71"/>
        <v>0</v>
      </c>
      <c r="F251" s="167">
        <v>150</v>
      </c>
      <c r="G251" s="192">
        <f t="shared" si="72"/>
        <v>0</v>
      </c>
      <c r="H251" s="192">
        <v>5</v>
      </c>
    </row>
    <row r="252" spans="1:8" ht="18.75" x14ac:dyDescent="0.2">
      <c r="A252" s="463"/>
      <c r="B252" s="178" t="s">
        <v>23</v>
      </c>
      <c r="C252" s="192">
        <f t="shared" si="70"/>
        <v>0</v>
      </c>
      <c r="D252" s="193">
        <v>10</v>
      </c>
      <c r="E252" s="192">
        <f t="shared" si="71"/>
        <v>0</v>
      </c>
      <c r="F252" s="167">
        <v>150</v>
      </c>
      <c r="G252" s="192">
        <f t="shared" si="72"/>
        <v>0</v>
      </c>
      <c r="H252" s="192">
        <v>4</v>
      </c>
    </row>
    <row r="253" spans="1:8" ht="19.5" thickBot="1" x14ac:dyDescent="0.25">
      <c r="A253" s="463"/>
      <c r="B253" s="178" t="s">
        <v>24</v>
      </c>
      <c r="C253" s="231">
        <f t="shared" si="70"/>
        <v>0</v>
      </c>
      <c r="D253" s="193">
        <v>16.6189</v>
      </c>
      <c r="E253" s="192">
        <f t="shared" si="71"/>
        <v>0</v>
      </c>
      <c r="F253" s="245">
        <v>200</v>
      </c>
      <c r="G253" s="231">
        <f t="shared" si="72"/>
        <v>0</v>
      </c>
      <c r="H253" s="192">
        <v>8</v>
      </c>
    </row>
    <row r="254" spans="1:8" ht="19.5" thickBot="1" x14ac:dyDescent="0.25">
      <c r="A254" s="464"/>
      <c r="B254" s="179" t="s">
        <v>25</v>
      </c>
      <c r="C254" s="180">
        <f t="shared" ref="C254:H254" si="73">SUM(C242:C253)</f>
        <v>0</v>
      </c>
      <c r="D254" s="181">
        <f t="shared" si="73"/>
        <v>52.55774199999999</v>
      </c>
      <c r="E254" s="180">
        <f t="shared" si="73"/>
        <v>0</v>
      </c>
      <c r="F254" s="180">
        <f t="shared" si="73"/>
        <v>1620</v>
      </c>
      <c r="G254" s="180">
        <f t="shared" si="73"/>
        <v>0</v>
      </c>
      <c r="H254" s="182">
        <f t="shared" si="73"/>
        <v>56</v>
      </c>
    </row>
    <row r="255" spans="1:8" ht="18.75" x14ac:dyDescent="0.2">
      <c r="A255" s="463" t="s">
        <v>42</v>
      </c>
      <c r="B255" s="191" t="s">
        <v>12</v>
      </c>
      <c r="C255" s="305">
        <f>J255</f>
        <v>0</v>
      </c>
      <c r="D255" s="193">
        <v>3.433271</v>
      </c>
      <c r="E255" s="192">
        <f>X255</f>
        <v>0</v>
      </c>
      <c r="F255" s="192">
        <v>96</v>
      </c>
      <c r="G255" s="192">
        <f>R255</f>
        <v>0</v>
      </c>
      <c r="H255" s="192">
        <v>2</v>
      </c>
    </row>
    <row r="256" spans="1:8" ht="18.75" x14ac:dyDescent="0.2">
      <c r="A256" s="463"/>
      <c r="B256" s="166" t="s">
        <v>14</v>
      </c>
      <c r="C256" s="305">
        <f t="shared" ref="C256:C266" si="74">J256</f>
        <v>0</v>
      </c>
      <c r="D256" s="193">
        <v>3.1010110000000002</v>
      </c>
      <c r="E256" s="192">
        <f t="shared" ref="E256:E266" si="75">X256</f>
        <v>0</v>
      </c>
      <c r="F256" s="192">
        <v>115</v>
      </c>
      <c r="G256" s="192">
        <f t="shared" ref="G256:G266" si="76">R256</f>
        <v>0</v>
      </c>
      <c r="H256" s="192">
        <v>2</v>
      </c>
    </row>
    <row r="257" spans="1:8" ht="18.75" x14ac:dyDescent="0.2">
      <c r="A257" s="463"/>
      <c r="B257" s="166" t="s">
        <v>15</v>
      </c>
      <c r="C257" s="305">
        <f t="shared" si="74"/>
        <v>0</v>
      </c>
      <c r="D257" s="193">
        <v>3.4332699999999998</v>
      </c>
      <c r="E257" s="192">
        <f t="shared" si="75"/>
        <v>0</v>
      </c>
      <c r="F257" s="192">
        <v>95</v>
      </c>
      <c r="G257" s="192">
        <f t="shared" si="76"/>
        <v>0</v>
      </c>
      <c r="H257" s="192">
        <v>2</v>
      </c>
    </row>
    <row r="258" spans="1:8" ht="18.75" x14ac:dyDescent="0.2">
      <c r="A258" s="463"/>
      <c r="B258" s="166" t="s">
        <v>16</v>
      </c>
      <c r="C258" s="305">
        <f t="shared" si="74"/>
        <v>0</v>
      </c>
      <c r="D258" s="193">
        <v>0.81574000000000002</v>
      </c>
      <c r="E258" s="192">
        <f t="shared" si="75"/>
        <v>0</v>
      </c>
      <c r="F258" s="192">
        <v>61</v>
      </c>
      <c r="G258" s="192">
        <f t="shared" si="76"/>
        <v>0</v>
      </c>
      <c r="H258" s="192">
        <v>3</v>
      </c>
    </row>
    <row r="259" spans="1:8" ht="18.75" x14ac:dyDescent="0.2">
      <c r="A259" s="463"/>
      <c r="B259" s="166" t="s">
        <v>17</v>
      </c>
      <c r="C259" s="305">
        <f t="shared" si="74"/>
        <v>0</v>
      </c>
      <c r="D259" s="193">
        <v>0</v>
      </c>
      <c r="E259" s="192">
        <f t="shared" si="75"/>
        <v>0</v>
      </c>
      <c r="F259" s="192">
        <v>53</v>
      </c>
      <c r="G259" s="192">
        <f t="shared" si="76"/>
        <v>0</v>
      </c>
      <c r="H259" s="305">
        <v>2</v>
      </c>
    </row>
    <row r="260" spans="1:8" ht="18.75" x14ac:dyDescent="0.2">
      <c r="A260" s="463"/>
      <c r="B260" s="166" t="s">
        <v>18</v>
      </c>
      <c r="C260" s="305">
        <f t="shared" si="74"/>
        <v>0</v>
      </c>
      <c r="D260" s="193">
        <v>0</v>
      </c>
      <c r="E260" s="192">
        <f t="shared" si="75"/>
        <v>0</v>
      </c>
      <c r="F260" s="192">
        <v>47</v>
      </c>
      <c r="G260" s="192">
        <f t="shared" si="76"/>
        <v>0</v>
      </c>
      <c r="H260" s="305">
        <v>2</v>
      </c>
    </row>
    <row r="261" spans="1:8" ht="18.75" x14ac:dyDescent="0.2">
      <c r="A261" s="463"/>
      <c r="B261" s="166" t="s">
        <v>19</v>
      </c>
      <c r="C261" s="305">
        <f t="shared" si="74"/>
        <v>0</v>
      </c>
      <c r="D261" s="193">
        <v>0</v>
      </c>
      <c r="E261" s="192">
        <f t="shared" si="75"/>
        <v>0</v>
      </c>
      <c r="F261" s="192">
        <v>40</v>
      </c>
      <c r="G261" s="192">
        <f t="shared" si="76"/>
        <v>0</v>
      </c>
      <c r="H261" s="305">
        <v>3</v>
      </c>
    </row>
    <row r="262" spans="1:8" ht="18.75" x14ac:dyDescent="0.2">
      <c r="A262" s="463"/>
      <c r="B262" s="166" t="s">
        <v>20</v>
      </c>
      <c r="C262" s="305">
        <f t="shared" si="74"/>
        <v>0</v>
      </c>
      <c r="D262" s="193">
        <v>0</v>
      </c>
      <c r="E262" s="192">
        <f t="shared" si="75"/>
        <v>0</v>
      </c>
      <c r="F262" s="192">
        <v>50</v>
      </c>
      <c r="G262" s="192">
        <f t="shared" si="76"/>
        <v>0</v>
      </c>
      <c r="H262" s="305">
        <v>2</v>
      </c>
    </row>
    <row r="263" spans="1:8" ht="18.75" x14ac:dyDescent="0.2">
      <c r="A263" s="463"/>
      <c r="B263" s="166" t="s">
        <v>21</v>
      </c>
      <c r="C263" s="305">
        <f t="shared" si="74"/>
        <v>0</v>
      </c>
      <c r="D263" s="193">
        <v>0</v>
      </c>
      <c r="E263" s="192">
        <f t="shared" si="75"/>
        <v>0</v>
      </c>
      <c r="F263" s="192">
        <v>43</v>
      </c>
      <c r="G263" s="192">
        <f t="shared" si="76"/>
        <v>0</v>
      </c>
      <c r="H263" s="305">
        <v>2</v>
      </c>
    </row>
    <row r="264" spans="1:8" ht="18.75" x14ac:dyDescent="0.2">
      <c r="A264" s="463"/>
      <c r="B264" s="166" t="s">
        <v>22</v>
      </c>
      <c r="C264" s="305">
        <f t="shared" si="74"/>
        <v>0</v>
      </c>
      <c r="D264" s="193">
        <v>4</v>
      </c>
      <c r="E264" s="192">
        <f t="shared" si="75"/>
        <v>0</v>
      </c>
      <c r="F264" s="192">
        <v>55</v>
      </c>
      <c r="G264" s="192">
        <f t="shared" si="76"/>
        <v>0</v>
      </c>
      <c r="H264" s="305">
        <v>2</v>
      </c>
    </row>
    <row r="265" spans="1:8" ht="18.75" x14ac:dyDescent="0.2">
      <c r="A265" s="463"/>
      <c r="B265" s="178" t="s">
        <v>23</v>
      </c>
      <c r="C265" s="305">
        <f t="shared" si="74"/>
        <v>0</v>
      </c>
      <c r="D265" s="193">
        <v>5</v>
      </c>
      <c r="E265" s="192">
        <f t="shared" si="75"/>
        <v>0</v>
      </c>
      <c r="F265" s="192">
        <v>100</v>
      </c>
      <c r="G265" s="192">
        <f t="shared" si="76"/>
        <v>0</v>
      </c>
      <c r="H265" s="305">
        <v>2</v>
      </c>
    </row>
    <row r="266" spans="1:8" ht="19.5" thickBot="1" x14ac:dyDescent="0.25">
      <c r="A266" s="463"/>
      <c r="B266" s="178" t="s">
        <v>24</v>
      </c>
      <c r="C266" s="284">
        <f t="shared" si="74"/>
        <v>0</v>
      </c>
      <c r="D266" s="283">
        <v>4.0229299999999997</v>
      </c>
      <c r="E266" s="192">
        <f t="shared" si="75"/>
        <v>0</v>
      </c>
      <c r="F266" s="192">
        <v>120</v>
      </c>
      <c r="G266" s="231">
        <f t="shared" si="76"/>
        <v>0</v>
      </c>
      <c r="H266" s="305">
        <v>2</v>
      </c>
    </row>
    <row r="267" spans="1:8" ht="19.5" thickBot="1" x14ac:dyDescent="0.25">
      <c r="A267" s="464"/>
      <c r="B267" s="179" t="s">
        <v>25</v>
      </c>
      <c r="C267" s="285">
        <f t="shared" ref="C267:H267" si="77">SUM(C255:C266)</f>
        <v>0</v>
      </c>
      <c r="D267" s="286">
        <f t="shared" si="77"/>
        <v>23.806221999999998</v>
      </c>
      <c r="E267" s="180">
        <f t="shared" si="77"/>
        <v>0</v>
      </c>
      <c r="F267" s="180">
        <f t="shared" si="77"/>
        <v>875</v>
      </c>
      <c r="G267" s="180">
        <f t="shared" si="77"/>
        <v>0</v>
      </c>
      <c r="H267" s="182">
        <f t="shared" si="77"/>
        <v>26</v>
      </c>
    </row>
    <row r="268" spans="1:8" ht="18.75" x14ac:dyDescent="0.2">
      <c r="A268" s="463" t="s">
        <v>43</v>
      </c>
      <c r="B268" s="191" t="s">
        <v>12</v>
      </c>
      <c r="C268" s="192">
        <f>J268</f>
        <v>0</v>
      </c>
      <c r="D268" s="193">
        <v>9.1949000000000005</v>
      </c>
      <c r="E268" s="192">
        <f>X268</f>
        <v>0</v>
      </c>
      <c r="F268" s="192">
        <v>559</v>
      </c>
      <c r="G268" s="192">
        <f>R268</f>
        <v>0</v>
      </c>
      <c r="H268" s="192">
        <v>6</v>
      </c>
    </row>
    <row r="269" spans="1:8" ht="18.75" x14ac:dyDescent="0.2">
      <c r="A269" s="463"/>
      <c r="B269" s="166" t="s">
        <v>14</v>
      </c>
      <c r="C269" s="192">
        <f t="shared" ref="C269:C279" si="78">J269</f>
        <v>0</v>
      </c>
      <c r="D269" s="193">
        <v>7.7427000000000001</v>
      </c>
      <c r="E269" s="192">
        <f t="shared" ref="E269:E279" si="79">X269</f>
        <v>0</v>
      </c>
      <c r="F269" s="192">
        <v>794</v>
      </c>
      <c r="G269" s="192">
        <f>R269</f>
        <v>0</v>
      </c>
      <c r="H269" s="192">
        <v>5</v>
      </c>
    </row>
    <row r="270" spans="1:8" ht="18.75" x14ac:dyDescent="0.2">
      <c r="A270" s="463"/>
      <c r="B270" s="166" t="s">
        <v>15</v>
      </c>
      <c r="C270" s="192">
        <f t="shared" si="78"/>
        <v>0</v>
      </c>
      <c r="D270" s="193">
        <v>7.4615</v>
      </c>
      <c r="E270" s="192">
        <f t="shared" si="79"/>
        <v>0</v>
      </c>
      <c r="F270" s="192">
        <v>514</v>
      </c>
      <c r="G270" s="192">
        <f t="shared" ref="G270:G279" si="80">R270</f>
        <v>0</v>
      </c>
      <c r="H270" s="192">
        <v>5</v>
      </c>
    </row>
    <row r="271" spans="1:8" ht="18.75" x14ac:dyDescent="0.2">
      <c r="A271" s="463"/>
      <c r="B271" s="166" t="s">
        <v>16</v>
      </c>
      <c r="C271" s="192">
        <f t="shared" si="78"/>
        <v>0</v>
      </c>
      <c r="D271" s="193">
        <v>1.1347</v>
      </c>
      <c r="E271" s="192">
        <f t="shared" si="79"/>
        <v>0</v>
      </c>
      <c r="F271" s="192">
        <v>427</v>
      </c>
      <c r="G271" s="192">
        <f t="shared" si="80"/>
        <v>0</v>
      </c>
      <c r="H271" s="192">
        <v>3</v>
      </c>
    </row>
    <row r="272" spans="1:8" ht="18.75" x14ac:dyDescent="0.2">
      <c r="A272" s="463"/>
      <c r="B272" s="166" t="s">
        <v>17</v>
      </c>
      <c r="C272" s="192">
        <f t="shared" si="78"/>
        <v>0</v>
      </c>
      <c r="D272" s="193">
        <v>0</v>
      </c>
      <c r="E272" s="192">
        <f t="shared" si="79"/>
        <v>0</v>
      </c>
      <c r="F272" s="192">
        <v>454</v>
      </c>
      <c r="G272" s="192">
        <f t="shared" si="80"/>
        <v>0</v>
      </c>
      <c r="H272" s="192">
        <v>6</v>
      </c>
    </row>
    <row r="273" spans="1:8" ht="18.75" x14ac:dyDescent="0.2">
      <c r="A273" s="463"/>
      <c r="B273" s="166" t="s">
        <v>18</v>
      </c>
      <c r="C273" s="192">
        <f t="shared" si="78"/>
        <v>0</v>
      </c>
      <c r="D273" s="193">
        <v>0</v>
      </c>
      <c r="E273" s="192">
        <f t="shared" si="79"/>
        <v>0</v>
      </c>
      <c r="F273" s="192">
        <v>721</v>
      </c>
      <c r="G273" s="192">
        <f t="shared" si="80"/>
        <v>0</v>
      </c>
      <c r="H273" s="192">
        <v>6</v>
      </c>
    </row>
    <row r="274" spans="1:8" ht="18.75" x14ac:dyDescent="0.2">
      <c r="A274" s="463"/>
      <c r="B274" s="166" t="s">
        <v>19</v>
      </c>
      <c r="C274" s="192">
        <f t="shared" si="78"/>
        <v>0</v>
      </c>
      <c r="D274" s="193">
        <v>0</v>
      </c>
      <c r="E274" s="192">
        <f t="shared" si="79"/>
        <v>0</v>
      </c>
      <c r="F274" s="192">
        <v>678</v>
      </c>
      <c r="G274" s="192">
        <f t="shared" si="80"/>
        <v>0</v>
      </c>
      <c r="H274" s="192">
        <v>5</v>
      </c>
    </row>
    <row r="275" spans="1:8" ht="18.75" x14ac:dyDescent="0.2">
      <c r="A275" s="463"/>
      <c r="B275" s="166" t="s">
        <v>20</v>
      </c>
      <c r="C275" s="192">
        <f t="shared" si="78"/>
        <v>0</v>
      </c>
      <c r="D275" s="193">
        <v>0</v>
      </c>
      <c r="E275" s="192">
        <f t="shared" si="79"/>
        <v>0</v>
      </c>
      <c r="F275" s="192">
        <v>406</v>
      </c>
      <c r="G275" s="192">
        <f t="shared" si="80"/>
        <v>0</v>
      </c>
      <c r="H275" s="192">
        <v>4</v>
      </c>
    </row>
    <row r="276" spans="1:8" ht="18.75" x14ac:dyDescent="0.2">
      <c r="A276" s="463"/>
      <c r="B276" s="166" t="s">
        <v>21</v>
      </c>
      <c r="C276" s="192">
        <f t="shared" si="78"/>
        <v>0</v>
      </c>
      <c r="D276" s="193">
        <v>0</v>
      </c>
      <c r="E276" s="192">
        <f t="shared" si="79"/>
        <v>0</v>
      </c>
      <c r="F276" s="192">
        <v>728</v>
      </c>
      <c r="G276" s="192">
        <f t="shared" si="80"/>
        <v>0</v>
      </c>
      <c r="H276" s="192">
        <v>5</v>
      </c>
    </row>
    <row r="277" spans="1:8" ht="18.75" x14ac:dyDescent="0.2">
      <c r="A277" s="463"/>
      <c r="B277" s="166" t="s">
        <v>22</v>
      </c>
      <c r="C277" s="192">
        <f t="shared" si="78"/>
        <v>0</v>
      </c>
      <c r="D277" s="193">
        <v>3</v>
      </c>
      <c r="E277" s="192">
        <f t="shared" si="79"/>
        <v>0</v>
      </c>
      <c r="F277" s="192">
        <v>400</v>
      </c>
      <c r="G277" s="192">
        <f t="shared" si="80"/>
        <v>0</v>
      </c>
      <c r="H277" s="192">
        <v>4</v>
      </c>
    </row>
    <row r="278" spans="1:8" ht="18.75" x14ac:dyDescent="0.2">
      <c r="A278" s="463"/>
      <c r="B278" s="178" t="s">
        <v>23</v>
      </c>
      <c r="C278" s="192">
        <f t="shared" si="78"/>
        <v>0</v>
      </c>
      <c r="D278" s="193">
        <v>8</v>
      </c>
      <c r="E278" s="192">
        <f t="shared" si="79"/>
        <v>0</v>
      </c>
      <c r="F278" s="192">
        <v>550</v>
      </c>
      <c r="G278" s="192">
        <f t="shared" si="80"/>
        <v>0</v>
      </c>
      <c r="H278" s="192">
        <v>7</v>
      </c>
    </row>
    <row r="279" spans="1:8" ht="19.5" thickBot="1" x14ac:dyDescent="0.25">
      <c r="A279" s="463"/>
      <c r="B279" s="178" t="s">
        <v>24</v>
      </c>
      <c r="C279" s="231">
        <f t="shared" si="78"/>
        <v>0</v>
      </c>
      <c r="D279" s="193">
        <v>10</v>
      </c>
      <c r="E279" s="192">
        <f t="shared" si="79"/>
        <v>0</v>
      </c>
      <c r="F279" s="192">
        <v>620</v>
      </c>
      <c r="G279" s="231">
        <f t="shared" si="80"/>
        <v>0</v>
      </c>
      <c r="H279" s="192">
        <v>10</v>
      </c>
    </row>
    <row r="280" spans="1:8" ht="19.5" thickBot="1" x14ac:dyDescent="0.25">
      <c r="A280" s="464"/>
      <c r="B280" s="179" t="s">
        <v>25</v>
      </c>
      <c r="C280" s="180">
        <f t="shared" ref="C280:H280" si="81">SUM(C268:C279)</f>
        <v>0</v>
      </c>
      <c r="D280" s="181">
        <f t="shared" si="81"/>
        <v>46.533799999999999</v>
      </c>
      <c r="E280" s="180">
        <f t="shared" si="81"/>
        <v>0</v>
      </c>
      <c r="F280" s="180">
        <f t="shared" si="81"/>
        <v>6851</v>
      </c>
      <c r="G280" s="180">
        <f t="shared" si="81"/>
        <v>0</v>
      </c>
      <c r="H280" s="182">
        <f t="shared" si="81"/>
        <v>66</v>
      </c>
    </row>
    <row r="281" spans="1:8" ht="18.75" x14ac:dyDescent="0.2">
      <c r="A281" s="463" t="s">
        <v>44</v>
      </c>
      <c r="B281" s="191" t="s">
        <v>12</v>
      </c>
      <c r="C281" s="192">
        <f>J281</f>
        <v>0</v>
      </c>
      <c r="D281" s="193">
        <v>13.8375</v>
      </c>
      <c r="E281" s="192">
        <f>X281</f>
        <v>0</v>
      </c>
      <c r="F281" s="192">
        <v>823.9</v>
      </c>
      <c r="G281" s="192">
        <f>R281</f>
        <v>0</v>
      </c>
      <c r="H281" s="192">
        <v>6</v>
      </c>
    </row>
    <row r="282" spans="1:8" ht="18.75" x14ac:dyDescent="0.2">
      <c r="A282" s="463"/>
      <c r="B282" s="166" t="s">
        <v>14</v>
      </c>
      <c r="C282" s="192">
        <f t="shared" ref="C282:C292" si="82">J282</f>
        <v>0</v>
      </c>
      <c r="D282" s="193">
        <v>10.274100000000001</v>
      </c>
      <c r="E282" s="192">
        <f t="shared" ref="E282:E292" si="83">X282</f>
        <v>0</v>
      </c>
      <c r="F282" s="192">
        <v>739.4</v>
      </c>
      <c r="G282" s="192">
        <f t="shared" ref="G282:G292" si="84">R282</f>
        <v>0</v>
      </c>
      <c r="H282" s="192">
        <v>7</v>
      </c>
    </row>
    <row r="283" spans="1:8" ht="18.75" x14ac:dyDescent="0.2">
      <c r="A283" s="463"/>
      <c r="B283" s="166" t="s">
        <v>15</v>
      </c>
      <c r="C283" s="192">
        <f t="shared" si="82"/>
        <v>0</v>
      </c>
      <c r="D283" s="193">
        <v>10.510899999999999</v>
      </c>
      <c r="E283" s="192">
        <f t="shared" si="83"/>
        <v>0</v>
      </c>
      <c r="F283" s="192">
        <v>538</v>
      </c>
      <c r="G283" s="192">
        <f t="shared" si="84"/>
        <v>0</v>
      </c>
      <c r="H283" s="192">
        <v>8</v>
      </c>
    </row>
    <row r="284" spans="1:8" ht="18.75" x14ac:dyDescent="0.2">
      <c r="A284" s="463"/>
      <c r="B284" s="166" t="s">
        <v>16</v>
      </c>
      <c r="C284" s="192">
        <f t="shared" si="82"/>
        <v>0</v>
      </c>
      <c r="D284" s="193">
        <v>1.7224999999999999</v>
      </c>
      <c r="E284" s="192">
        <f t="shared" si="83"/>
        <v>0</v>
      </c>
      <c r="F284" s="192">
        <v>320</v>
      </c>
      <c r="G284" s="192">
        <f t="shared" si="84"/>
        <v>0</v>
      </c>
      <c r="H284" s="192">
        <v>2</v>
      </c>
    </row>
    <row r="285" spans="1:8" ht="18.75" x14ac:dyDescent="0.2">
      <c r="A285" s="463"/>
      <c r="B285" s="166" t="s">
        <v>17</v>
      </c>
      <c r="C285" s="192">
        <f t="shared" si="82"/>
        <v>0</v>
      </c>
      <c r="D285" s="193">
        <v>0</v>
      </c>
      <c r="E285" s="192">
        <f t="shared" si="83"/>
        <v>0</v>
      </c>
      <c r="F285" s="192">
        <v>734</v>
      </c>
      <c r="G285" s="192">
        <f t="shared" si="84"/>
        <v>0</v>
      </c>
      <c r="H285" s="192">
        <v>8</v>
      </c>
    </row>
    <row r="286" spans="1:8" ht="18.75" x14ac:dyDescent="0.2">
      <c r="A286" s="463"/>
      <c r="B286" s="166" t="s">
        <v>18</v>
      </c>
      <c r="C286" s="192">
        <f t="shared" si="82"/>
        <v>0</v>
      </c>
      <c r="D286" s="193">
        <v>0</v>
      </c>
      <c r="E286" s="192">
        <f t="shared" si="83"/>
        <v>0</v>
      </c>
      <c r="F286" s="192">
        <v>358</v>
      </c>
      <c r="G286" s="192">
        <f t="shared" si="84"/>
        <v>0</v>
      </c>
      <c r="H286" s="192">
        <v>6</v>
      </c>
    </row>
    <row r="287" spans="1:8" ht="18.75" x14ac:dyDescent="0.2">
      <c r="A287" s="463"/>
      <c r="B287" s="166" t="s">
        <v>19</v>
      </c>
      <c r="C287" s="192">
        <f t="shared" si="82"/>
        <v>0</v>
      </c>
      <c r="D287" s="193">
        <v>0</v>
      </c>
      <c r="E287" s="192">
        <f t="shared" si="83"/>
        <v>0</v>
      </c>
      <c r="F287" s="192">
        <v>530</v>
      </c>
      <c r="G287" s="192">
        <f t="shared" si="84"/>
        <v>0</v>
      </c>
      <c r="H287" s="192">
        <v>7</v>
      </c>
    </row>
    <row r="288" spans="1:8" ht="18.75" x14ac:dyDescent="0.2">
      <c r="A288" s="463"/>
      <c r="B288" s="166" t="s">
        <v>20</v>
      </c>
      <c r="C288" s="192">
        <f t="shared" si="82"/>
        <v>0</v>
      </c>
      <c r="D288" s="193">
        <v>0</v>
      </c>
      <c r="E288" s="192">
        <f t="shared" si="83"/>
        <v>0</v>
      </c>
      <c r="F288" s="192">
        <v>273.7</v>
      </c>
      <c r="G288" s="192">
        <f t="shared" si="84"/>
        <v>0</v>
      </c>
      <c r="H288" s="192">
        <v>5</v>
      </c>
    </row>
    <row r="289" spans="1:8" ht="18.75" x14ac:dyDescent="0.2">
      <c r="A289" s="463"/>
      <c r="B289" s="166" t="s">
        <v>21</v>
      </c>
      <c r="C289" s="192">
        <f t="shared" si="82"/>
        <v>0</v>
      </c>
      <c r="D289" s="193">
        <v>0</v>
      </c>
      <c r="E289" s="192">
        <f t="shared" si="83"/>
        <v>0</v>
      </c>
      <c r="F289" s="192">
        <v>219</v>
      </c>
      <c r="G289" s="192">
        <f t="shared" si="84"/>
        <v>0</v>
      </c>
      <c r="H289" s="192">
        <v>3</v>
      </c>
    </row>
    <row r="290" spans="1:8" ht="18.75" x14ac:dyDescent="0.2">
      <c r="A290" s="463"/>
      <c r="B290" s="166" t="s">
        <v>22</v>
      </c>
      <c r="C290" s="192">
        <f t="shared" si="82"/>
        <v>0</v>
      </c>
      <c r="D290" s="193">
        <v>5.5</v>
      </c>
      <c r="E290" s="192">
        <f t="shared" si="83"/>
        <v>0</v>
      </c>
      <c r="F290" s="192">
        <v>355</v>
      </c>
      <c r="G290" s="192">
        <f t="shared" si="84"/>
        <v>0</v>
      </c>
      <c r="H290" s="192">
        <v>1</v>
      </c>
    </row>
    <row r="291" spans="1:8" ht="18.75" x14ac:dyDescent="0.2">
      <c r="A291" s="463"/>
      <c r="B291" s="178" t="s">
        <v>23</v>
      </c>
      <c r="C291" s="192">
        <f t="shared" si="82"/>
        <v>0</v>
      </c>
      <c r="D291" s="193">
        <v>8</v>
      </c>
      <c r="E291" s="192">
        <f t="shared" si="83"/>
        <v>0</v>
      </c>
      <c r="F291" s="192">
        <v>500</v>
      </c>
      <c r="G291" s="192">
        <f t="shared" si="84"/>
        <v>0</v>
      </c>
      <c r="H291" s="192">
        <v>8</v>
      </c>
    </row>
    <row r="292" spans="1:8" ht="19.5" thickBot="1" x14ac:dyDescent="0.25">
      <c r="A292" s="463"/>
      <c r="B292" s="178" t="s">
        <v>24</v>
      </c>
      <c r="C292" s="231">
        <f t="shared" si="82"/>
        <v>0</v>
      </c>
      <c r="D292" s="193">
        <v>11</v>
      </c>
      <c r="E292" s="192">
        <f t="shared" si="83"/>
        <v>0</v>
      </c>
      <c r="F292" s="192">
        <v>950</v>
      </c>
      <c r="G292" s="231">
        <f t="shared" si="84"/>
        <v>0</v>
      </c>
      <c r="H292" s="192">
        <v>8</v>
      </c>
    </row>
    <row r="293" spans="1:8" ht="19.5" thickBot="1" x14ac:dyDescent="0.25">
      <c r="A293" s="464"/>
      <c r="B293" s="179" t="s">
        <v>25</v>
      </c>
      <c r="C293" s="180">
        <f t="shared" ref="C293:H293" si="85">SUM(C281:C292)</f>
        <v>0</v>
      </c>
      <c r="D293" s="181">
        <f t="shared" si="85"/>
        <v>60.844999999999999</v>
      </c>
      <c r="E293" s="180">
        <f t="shared" si="85"/>
        <v>0</v>
      </c>
      <c r="F293" s="180">
        <f t="shared" si="85"/>
        <v>6341</v>
      </c>
      <c r="G293" s="180">
        <f t="shared" si="85"/>
        <v>0</v>
      </c>
      <c r="H293" s="182">
        <f t="shared" si="85"/>
        <v>69</v>
      </c>
    </row>
    <row r="294" spans="1:8" ht="18.75" x14ac:dyDescent="0.2">
      <c r="A294" s="463" t="s">
        <v>132</v>
      </c>
      <c r="B294" s="191" t="s">
        <v>12</v>
      </c>
      <c r="C294" s="192">
        <f>J294</f>
        <v>0</v>
      </c>
      <c r="D294" s="193">
        <v>12.660322000000001</v>
      </c>
      <c r="E294" s="192">
        <f>X294</f>
        <v>0</v>
      </c>
      <c r="F294" s="192">
        <v>464</v>
      </c>
      <c r="G294" s="192">
        <f>R294</f>
        <v>0</v>
      </c>
      <c r="H294" s="192">
        <v>3</v>
      </c>
    </row>
    <row r="295" spans="1:8" ht="18.75" x14ac:dyDescent="0.2">
      <c r="A295" s="463"/>
      <c r="B295" s="166" t="s">
        <v>14</v>
      </c>
      <c r="C295" s="192">
        <f t="shared" ref="C295:C305" si="86">J295</f>
        <v>0</v>
      </c>
      <c r="D295" s="193">
        <v>11.382156999999999</v>
      </c>
      <c r="E295" s="192">
        <f t="shared" ref="E295:E305" si="87">X295</f>
        <v>0</v>
      </c>
      <c r="F295" s="192">
        <v>515</v>
      </c>
      <c r="G295" s="192">
        <f t="shared" ref="G295:G305" si="88">R295</f>
        <v>0</v>
      </c>
      <c r="H295" s="192">
        <v>2</v>
      </c>
    </row>
    <row r="296" spans="1:8" ht="18.75" x14ac:dyDescent="0.2">
      <c r="A296" s="463"/>
      <c r="B296" s="166" t="s">
        <v>15</v>
      </c>
      <c r="C296" s="192">
        <f t="shared" si="86"/>
        <v>0</v>
      </c>
      <c r="D296" s="193">
        <v>12.60168</v>
      </c>
      <c r="E296" s="192">
        <f t="shared" si="87"/>
        <v>0</v>
      </c>
      <c r="F296" s="192">
        <v>518</v>
      </c>
      <c r="G296" s="192">
        <f t="shared" si="88"/>
        <v>0</v>
      </c>
      <c r="H296" s="192">
        <v>10</v>
      </c>
    </row>
    <row r="297" spans="1:8" ht="18.75" x14ac:dyDescent="0.2">
      <c r="A297" s="463"/>
      <c r="B297" s="166" t="s">
        <v>16</v>
      </c>
      <c r="C297" s="192">
        <f t="shared" si="86"/>
        <v>0</v>
      </c>
      <c r="D297" s="450">
        <f>1.05809+5.4165</f>
        <v>6.4745900000000001</v>
      </c>
      <c r="E297" s="192">
        <f t="shared" si="87"/>
        <v>0</v>
      </c>
      <c r="F297" s="192">
        <v>518</v>
      </c>
      <c r="G297" s="192">
        <f t="shared" si="88"/>
        <v>0</v>
      </c>
      <c r="H297" s="192">
        <v>3</v>
      </c>
    </row>
    <row r="298" spans="1:8" ht="18.75" x14ac:dyDescent="0.2">
      <c r="A298" s="463"/>
      <c r="B298" s="166" t="s">
        <v>17</v>
      </c>
      <c r="C298" s="192">
        <f t="shared" si="86"/>
        <v>0</v>
      </c>
      <c r="D298" s="193">
        <v>0</v>
      </c>
      <c r="E298" s="192">
        <f t="shared" si="87"/>
        <v>0</v>
      </c>
      <c r="F298" s="192">
        <v>474</v>
      </c>
      <c r="G298" s="192">
        <f t="shared" si="88"/>
        <v>0</v>
      </c>
      <c r="H298" s="192">
        <v>2</v>
      </c>
    </row>
    <row r="299" spans="1:8" ht="18.75" x14ac:dyDescent="0.2">
      <c r="A299" s="463"/>
      <c r="B299" s="166" t="s">
        <v>18</v>
      </c>
      <c r="C299" s="192">
        <f t="shared" si="86"/>
        <v>0</v>
      </c>
      <c r="D299" s="193">
        <v>0</v>
      </c>
      <c r="E299" s="192">
        <f t="shared" si="87"/>
        <v>0</v>
      </c>
      <c r="F299" s="192">
        <v>482</v>
      </c>
      <c r="G299" s="192">
        <f t="shared" si="88"/>
        <v>0</v>
      </c>
      <c r="H299" s="192">
        <v>2</v>
      </c>
    </row>
    <row r="300" spans="1:8" ht="18.75" x14ac:dyDescent="0.2">
      <c r="A300" s="463"/>
      <c r="B300" s="166" t="s">
        <v>19</v>
      </c>
      <c r="C300" s="192">
        <f t="shared" si="86"/>
        <v>0</v>
      </c>
      <c r="D300" s="193">
        <v>0</v>
      </c>
      <c r="E300" s="192">
        <f t="shared" si="87"/>
        <v>0</v>
      </c>
      <c r="F300" s="192">
        <v>463</v>
      </c>
      <c r="G300" s="192">
        <f t="shared" si="88"/>
        <v>0</v>
      </c>
      <c r="H300" s="192">
        <v>1</v>
      </c>
    </row>
    <row r="301" spans="1:8" ht="18.75" x14ac:dyDescent="0.2">
      <c r="A301" s="463"/>
      <c r="B301" s="166" t="s">
        <v>20</v>
      </c>
      <c r="C301" s="192">
        <f t="shared" si="86"/>
        <v>0</v>
      </c>
      <c r="D301" s="193">
        <v>0</v>
      </c>
      <c r="E301" s="192">
        <f t="shared" si="87"/>
        <v>0</v>
      </c>
      <c r="F301" s="192">
        <v>587</v>
      </c>
      <c r="G301" s="192">
        <f t="shared" si="88"/>
        <v>0</v>
      </c>
      <c r="H301" s="192">
        <v>2</v>
      </c>
    </row>
    <row r="302" spans="1:8" ht="18.75" x14ac:dyDescent="0.2">
      <c r="A302" s="463"/>
      <c r="B302" s="166" t="s">
        <v>21</v>
      </c>
      <c r="C302" s="192">
        <f t="shared" si="86"/>
        <v>0</v>
      </c>
      <c r="D302" s="193">
        <v>0</v>
      </c>
      <c r="E302" s="192">
        <f t="shared" si="87"/>
        <v>0</v>
      </c>
      <c r="F302" s="192">
        <v>497</v>
      </c>
      <c r="G302" s="192">
        <f t="shared" si="88"/>
        <v>0</v>
      </c>
      <c r="H302" s="192">
        <v>7</v>
      </c>
    </row>
    <row r="303" spans="1:8" ht="18.75" x14ac:dyDescent="0.2">
      <c r="A303" s="463"/>
      <c r="B303" s="166" t="s">
        <v>22</v>
      </c>
      <c r="C303" s="192">
        <f t="shared" si="86"/>
        <v>0</v>
      </c>
      <c r="D303" s="193">
        <v>6.2280874946600004</v>
      </c>
      <c r="E303" s="192">
        <f t="shared" si="87"/>
        <v>0</v>
      </c>
      <c r="F303" s="192">
        <v>499</v>
      </c>
      <c r="G303" s="192">
        <f t="shared" si="88"/>
        <v>0</v>
      </c>
      <c r="H303" s="192">
        <v>3</v>
      </c>
    </row>
    <row r="304" spans="1:8" ht="18.75" x14ac:dyDescent="0.2">
      <c r="A304" s="463"/>
      <c r="B304" s="178" t="s">
        <v>23</v>
      </c>
      <c r="C304" s="192">
        <f t="shared" si="86"/>
        <v>0</v>
      </c>
      <c r="D304" s="193">
        <v>20</v>
      </c>
      <c r="E304" s="192">
        <f t="shared" si="87"/>
        <v>0</v>
      </c>
      <c r="F304" s="192">
        <v>549</v>
      </c>
      <c r="G304" s="192">
        <f t="shared" si="88"/>
        <v>0</v>
      </c>
      <c r="H304" s="192">
        <v>3</v>
      </c>
    </row>
    <row r="305" spans="1:8" ht="19.5" thickBot="1" x14ac:dyDescent="0.25">
      <c r="A305" s="463"/>
      <c r="B305" s="178" t="s">
        <v>24</v>
      </c>
      <c r="C305" s="231">
        <f t="shared" si="86"/>
        <v>0</v>
      </c>
      <c r="D305" s="193">
        <v>16.2536077275</v>
      </c>
      <c r="E305" s="192">
        <f t="shared" si="87"/>
        <v>0</v>
      </c>
      <c r="F305" s="192">
        <v>564</v>
      </c>
      <c r="G305" s="231">
        <f t="shared" si="88"/>
        <v>0</v>
      </c>
      <c r="H305" s="192">
        <v>4</v>
      </c>
    </row>
    <row r="306" spans="1:8" ht="19.5" thickBot="1" x14ac:dyDescent="0.25">
      <c r="A306" s="464"/>
      <c r="B306" s="179" t="s">
        <v>25</v>
      </c>
      <c r="C306" s="180">
        <f t="shared" ref="C306:H306" si="89">SUM(C294:C305)</f>
        <v>0</v>
      </c>
      <c r="D306" s="181">
        <f t="shared" si="89"/>
        <v>85.600444222160007</v>
      </c>
      <c r="E306" s="180">
        <f t="shared" si="89"/>
        <v>0</v>
      </c>
      <c r="F306" s="180">
        <f t="shared" si="89"/>
        <v>6130</v>
      </c>
      <c r="G306" s="180">
        <f t="shared" si="89"/>
        <v>0</v>
      </c>
      <c r="H306" s="182">
        <f t="shared" si="89"/>
        <v>42</v>
      </c>
    </row>
    <row r="307" spans="1:8" ht="18.75" x14ac:dyDescent="0.2">
      <c r="A307" s="463" t="s">
        <v>46</v>
      </c>
      <c r="B307" s="191" t="s">
        <v>12</v>
      </c>
      <c r="C307" s="305">
        <f>J307</f>
        <v>0</v>
      </c>
      <c r="D307" s="193">
        <v>8.5063859999999991</v>
      </c>
      <c r="E307" s="192">
        <f>X307</f>
        <v>0</v>
      </c>
      <c r="F307" s="192">
        <v>476</v>
      </c>
      <c r="G307" s="192">
        <f>R307</f>
        <v>0</v>
      </c>
      <c r="H307" s="192">
        <v>5</v>
      </c>
    </row>
    <row r="308" spans="1:8" ht="18.75" x14ac:dyDescent="0.2">
      <c r="A308" s="463"/>
      <c r="B308" s="166" t="s">
        <v>14</v>
      </c>
      <c r="C308" s="305">
        <f t="shared" ref="C308:C318" si="90">J308</f>
        <v>0</v>
      </c>
      <c r="D308" s="193">
        <v>7.6880759999999997</v>
      </c>
      <c r="E308" s="192">
        <f t="shared" ref="E308:E318" si="91">X308</f>
        <v>0</v>
      </c>
      <c r="F308" s="192">
        <v>556</v>
      </c>
      <c r="G308" s="192">
        <f t="shared" ref="G308:G318" si="92">R308</f>
        <v>0</v>
      </c>
      <c r="H308" s="192">
        <v>4</v>
      </c>
    </row>
    <row r="309" spans="1:8" ht="18.75" x14ac:dyDescent="0.2">
      <c r="A309" s="463"/>
      <c r="B309" s="166" t="s">
        <v>15</v>
      </c>
      <c r="C309" s="305">
        <f t="shared" si="90"/>
        <v>0</v>
      </c>
      <c r="D309" s="193">
        <v>8.4340600000000006</v>
      </c>
      <c r="E309" s="192">
        <f t="shared" si="91"/>
        <v>0</v>
      </c>
      <c r="F309" s="192">
        <v>0</v>
      </c>
      <c r="G309" s="192">
        <f t="shared" si="92"/>
        <v>0</v>
      </c>
      <c r="H309" s="192">
        <v>4</v>
      </c>
    </row>
    <row r="310" spans="1:8" ht="18.75" x14ac:dyDescent="0.2">
      <c r="A310" s="463"/>
      <c r="B310" s="166" t="s">
        <v>16</v>
      </c>
      <c r="C310" s="305">
        <f t="shared" si="90"/>
        <v>0</v>
      </c>
      <c r="D310" s="193">
        <v>2.3504</v>
      </c>
      <c r="E310" s="192">
        <f t="shared" si="91"/>
        <v>0</v>
      </c>
      <c r="F310" s="192">
        <v>901</v>
      </c>
      <c r="G310" s="192">
        <f t="shared" si="92"/>
        <v>0</v>
      </c>
      <c r="H310" s="192">
        <v>4</v>
      </c>
    </row>
    <row r="311" spans="1:8" ht="18.75" x14ac:dyDescent="0.2">
      <c r="A311" s="463"/>
      <c r="B311" s="166" t="s">
        <v>17</v>
      </c>
      <c r="C311" s="305">
        <f t="shared" si="90"/>
        <v>0</v>
      </c>
      <c r="D311" s="193">
        <v>0</v>
      </c>
      <c r="E311" s="192">
        <f t="shared" si="91"/>
        <v>0</v>
      </c>
      <c r="F311" s="192">
        <v>496</v>
      </c>
      <c r="G311" s="192">
        <f t="shared" si="92"/>
        <v>0</v>
      </c>
      <c r="H311" s="192">
        <v>4</v>
      </c>
    </row>
    <row r="312" spans="1:8" ht="18.75" x14ac:dyDescent="0.2">
      <c r="A312" s="463"/>
      <c r="B312" s="166" t="s">
        <v>18</v>
      </c>
      <c r="C312" s="305">
        <f t="shared" si="90"/>
        <v>0</v>
      </c>
      <c r="D312" s="193">
        <v>0</v>
      </c>
      <c r="E312" s="192">
        <f t="shared" si="91"/>
        <v>0</v>
      </c>
      <c r="F312" s="192">
        <v>538</v>
      </c>
      <c r="G312" s="192">
        <f t="shared" si="92"/>
        <v>0</v>
      </c>
      <c r="H312" s="192">
        <v>6</v>
      </c>
    </row>
    <row r="313" spans="1:8" ht="18.75" x14ac:dyDescent="0.2">
      <c r="A313" s="463"/>
      <c r="B313" s="166" t="s">
        <v>19</v>
      </c>
      <c r="C313" s="305">
        <f t="shared" si="90"/>
        <v>0</v>
      </c>
      <c r="D313" s="193">
        <v>0</v>
      </c>
      <c r="E313" s="192">
        <f t="shared" si="91"/>
        <v>0</v>
      </c>
      <c r="F313" s="192">
        <v>366</v>
      </c>
      <c r="G313" s="192">
        <f t="shared" si="92"/>
        <v>0</v>
      </c>
      <c r="H313" s="192">
        <v>4</v>
      </c>
    </row>
    <row r="314" spans="1:8" ht="18.75" x14ac:dyDescent="0.2">
      <c r="A314" s="463"/>
      <c r="B314" s="166" t="s">
        <v>20</v>
      </c>
      <c r="C314" s="305">
        <f t="shared" si="90"/>
        <v>0</v>
      </c>
      <c r="D314" s="193">
        <v>0</v>
      </c>
      <c r="E314" s="192">
        <f t="shared" si="91"/>
        <v>0</v>
      </c>
      <c r="F314" s="192">
        <v>288</v>
      </c>
      <c r="G314" s="192">
        <f t="shared" si="92"/>
        <v>0</v>
      </c>
      <c r="H314" s="192">
        <v>3</v>
      </c>
    </row>
    <row r="315" spans="1:8" ht="18.75" x14ac:dyDescent="0.2">
      <c r="A315" s="463"/>
      <c r="B315" s="166" t="s">
        <v>21</v>
      </c>
      <c r="C315" s="305">
        <f t="shared" si="90"/>
        <v>0</v>
      </c>
      <c r="D315" s="193">
        <v>0</v>
      </c>
      <c r="E315" s="192">
        <f t="shared" si="91"/>
        <v>0</v>
      </c>
      <c r="F315" s="192">
        <v>296</v>
      </c>
      <c r="G315" s="192">
        <f t="shared" si="92"/>
        <v>0</v>
      </c>
      <c r="H315" s="192">
        <v>4</v>
      </c>
    </row>
    <row r="316" spans="1:8" ht="18.75" x14ac:dyDescent="0.2">
      <c r="A316" s="463"/>
      <c r="B316" s="166" t="s">
        <v>22</v>
      </c>
      <c r="C316" s="305">
        <f t="shared" si="90"/>
        <v>0</v>
      </c>
      <c r="D316" s="193">
        <v>12.825574097700001</v>
      </c>
      <c r="E316" s="192">
        <f t="shared" si="91"/>
        <v>0</v>
      </c>
      <c r="F316" s="192">
        <v>400</v>
      </c>
      <c r="G316" s="192">
        <f t="shared" si="92"/>
        <v>0</v>
      </c>
      <c r="H316" s="192">
        <v>4</v>
      </c>
    </row>
    <row r="317" spans="1:8" ht="18.75" x14ac:dyDescent="0.2">
      <c r="A317" s="463"/>
      <c r="B317" s="178" t="s">
        <v>23</v>
      </c>
      <c r="C317" s="305">
        <f t="shared" si="90"/>
        <v>0</v>
      </c>
      <c r="D317" s="193">
        <v>15.775160726755001</v>
      </c>
      <c r="E317" s="192">
        <f t="shared" si="91"/>
        <v>0</v>
      </c>
      <c r="F317" s="192">
        <v>600</v>
      </c>
      <c r="G317" s="192">
        <f t="shared" si="92"/>
        <v>0</v>
      </c>
      <c r="H317" s="192">
        <v>5</v>
      </c>
    </row>
    <row r="318" spans="1:8" ht="19.5" thickBot="1" x14ac:dyDescent="0.25">
      <c r="A318" s="463"/>
      <c r="B318" s="178" t="s">
        <v>24</v>
      </c>
      <c r="C318" s="337">
        <f t="shared" si="90"/>
        <v>0</v>
      </c>
      <c r="D318" s="193">
        <v>19.391144739014997</v>
      </c>
      <c r="E318" s="192">
        <f t="shared" si="91"/>
        <v>0</v>
      </c>
      <c r="F318" s="192">
        <v>750</v>
      </c>
      <c r="G318" s="231">
        <f t="shared" si="92"/>
        <v>0</v>
      </c>
      <c r="H318" s="192">
        <v>4</v>
      </c>
    </row>
    <row r="319" spans="1:8" ht="19.5" thickBot="1" x14ac:dyDescent="0.25">
      <c r="A319" s="464"/>
      <c r="B319" s="179" t="s">
        <v>25</v>
      </c>
      <c r="C319" s="285">
        <f t="shared" ref="C319:H319" si="93">SUM(C307:C318)</f>
        <v>0</v>
      </c>
      <c r="D319" s="286">
        <f t="shared" si="93"/>
        <v>74.97080156346999</v>
      </c>
      <c r="E319" s="180">
        <f t="shared" si="93"/>
        <v>0</v>
      </c>
      <c r="F319" s="180">
        <f t="shared" si="93"/>
        <v>5667</v>
      </c>
      <c r="G319" s="180">
        <f t="shared" si="93"/>
        <v>0</v>
      </c>
      <c r="H319" s="182">
        <f t="shared" si="93"/>
        <v>51</v>
      </c>
    </row>
    <row r="320" spans="1:8" ht="18.75" x14ac:dyDescent="0.2">
      <c r="A320" s="463" t="s">
        <v>47</v>
      </c>
      <c r="B320" s="191" t="s">
        <v>12</v>
      </c>
      <c r="C320" s="192">
        <f t="shared" ref="C320:C331" si="94">J320</f>
        <v>0</v>
      </c>
      <c r="D320" s="193">
        <v>5.6002000000000001</v>
      </c>
      <c r="E320" s="192">
        <f>X320</f>
        <v>0</v>
      </c>
      <c r="F320" s="192">
        <v>400</v>
      </c>
      <c r="G320" s="192">
        <f>R320</f>
        <v>0</v>
      </c>
      <c r="H320" s="192">
        <v>9</v>
      </c>
    </row>
    <row r="321" spans="1:8" ht="18.75" x14ac:dyDescent="0.2">
      <c r="A321" s="463"/>
      <c r="B321" s="166" t="s">
        <v>14</v>
      </c>
      <c r="C321" s="192">
        <f t="shared" si="94"/>
        <v>0</v>
      </c>
      <c r="D321" s="168">
        <v>4.4725999999999999</v>
      </c>
      <c r="E321" s="192">
        <f t="shared" ref="E321:E331" si="95">X321</f>
        <v>0</v>
      </c>
      <c r="F321" s="192">
        <v>400</v>
      </c>
      <c r="G321" s="192">
        <f t="shared" ref="G321:G331" si="96">R321</f>
        <v>0</v>
      </c>
      <c r="H321" s="192">
        <v>5</v>
      </c>
    </row>
    <row r="322" spans="1:8" ht="18.75" x14ac:dyDescent="0.2">
      <c r="A322" s="463"/>
      <c r="B322" s="166" t="s">
        <v>15</v>
      </c>
      <c r="C322" s="192">
        <f t="shared" si="94"/>
        <v>0</v>
      </c>
      <c r="D322" s="168">
        <v>2.8858999999999999</v>
      </c>
      <c r="E322" s="192">
        <f t="shared" si="95"/>
        <v>0</v>
      </c>
      <c r="F322" s="192">
        <v>249</v>
      </c>
      <c r="G322" s="192">
        <f t="shared" si="96"/>
        <v>0</v>
      </c>
      <c r="H322" s="192">
        <v>7</v>
      </c>
    </row>
    <row r="323" spans="1:8" ht="18.75" x14ac:dyDescent="0.2">
      <c r="A323" s="463"/>
      <c r="B323" s="166" t="s">
        <v>16</v>
      </c>
      <c r="C323" s="192">
        <f t="shared" si="94"/>
        <v>0</v>
      </c>
      <c r="D323" s="168">
        <v>0.4844</v>
      </c>
      <c r="E323" s="192">
        <f t="shared" si="95"/>
        <v>0</v>
      </c>
      <c r="F323" s="192">
        <v>145</v>
      </c>
      <c r="G323" s="192">
        <f t="shared" si="96"/>
        <v>0</v>
      </c>
      <c r="H323" s="192">
        <v>9</v>
      </c>
    </row>
    <row r="324" spans="1:8" ht="18.75" x14ac:dyDescent="0.2">
      <c r="A324" s="463"/>
      <c r="B324" s="166" t="s">
        <v>17</v>
      </c>
      <c r="C324" s="192">
        <f t="shared" si="94"/>
        <v>0</v>
      </c>
      <c r="D324" s="168">
        <v>0</v>
      </c>
      <c r="E324" s="192">
        <f t="shared" si="95"/>
        <v>0</v>
      </c>
      <c r="F324" s="192">
        <v>151</v>
      </c>
      <c r="G324" s="192">
        <f t="shared" si="96"/>
        <v>0</v>
      </c>
      <c r="H324" s="192">
        <v>6</v>
      </c>
    </row>
    <row r="325" spans="1:8" ht="18.75" x14ac:dyDescent="0.2">
      <c r="A325" s="463"/>
      <c r="B325" s="166" t="s">
        <v>18</v>
      </c>
      <c r="C325" s="192">
        <f t="shared" si="94"/>
        <v>0</v>
      </c>
      <c r="D325" s="168">
        <v>0</v>
      </c>
      <c r="E325" s="192">
        <f t="shared" si="95"/>
        <v>0</v>
      </c>
      <c r="F325" s="192">
        <v>224</v>
      </c>
      <c r="G325" s="192">
        <f t="shared" si="96"/>
        <v>0</v>
      </c>
      <c r="H325" s="192">
        <v>6</v>
      </c>
    </row>
    <row r="326" spans="1:8" ht="18.75" x14ac:dyDescent="0.2">
      <c r="A326" s="463"/>
      <c r="B326" s="166" t="s">
        <v>19</v>
      </c>
      <c r="C326" s="192">
        <f t="shared" si="94"/>
        <v>0</v>
      </c>
      <c r="D326" s="168">
        <v>0</v>
      </c>
      <c r="E326" s="192">
        <f t="shared" si="95"/>
        <v>0</v>
      </c>
      <c r="F326" s="192">
        <v>467</v>
      </c>
      <c r="G326" s="192">
        <f t="shared" si="96"/>
        <v>0</v>
      </c>
      <c r="H326" s="192">
        <v>6</v>
      </c>
    </row>
    <row r="327" spans="1:8" ht="18.75" x14ac:dyDescent="0.2">
      <c r="A327" s="463"/>
      <c r="B327" s="166" t="s">
        <v>20</v>
      </c>
      <c r="C327" s="192">
        <f t="shared" si="94"/>
        <v>0</v>
      </c>
      <c r="D327" s="168">
        <v>0</v>
      </c>
      <c r="E327" s="192">
        <f t="shared" si="95"/>
        <v>0</v>
      </c>
      <c r="F327" s="192">
        <v>94.3</v>
      </c>
      <c r="G327" s="192">
        <f t="shared" si="96"/>
        <v>0</v>
      </c>
      <c r="H327" s="192">
        <v>5</v>
      </c>
    </row>
    <row r="328" spans="1:8" ht="18.75" x14ac:dyDescent="0.2">
      <c r="A328" s="463"/>
      <c r="B328" s="166" t="s">
        <v>21</v>
      </c>
      <c r="C328" s="192">
        <f t="shared" si="94"/>
        <v>0</v>
      </c>
      <c r="D328" s="168">
        <v>0</v>
      </c>
      <c r="E328" s="192">
        <f t="shared" si="95"/>
        <v>0</v>
      </c>
      <c r="F328" s="192">
        <v>135</v>
      </c>
      <c r="G328" s="192">
        <f t="shared" si="96"/>
        <v>0</v>
      </c>
      <c r="H328" s="192">
        <v>5</v>
      </c>
    </row>
    <row r="329" spans="1:8" ht="18.75" x14ac:dyDescent="0.2">
      <c r="A329" s="463"/>
      <c r="B329" s="166" t="s">
        <v>22</v>
      </c>
      <c r="C329" s="192">
        <f t="shared" si="94"/>
        <v>0</v>
      </c>
      <c r="D329" s="168">
        <v>5.0462424326600006</v>
      </c>
      <c r="E329" s="192">
        <f t="shared" si="95"/>
        <v>0</v>
      </c>
      <c r="F329" s="192">
        <v>500</v>
      </c>
      <c r="G329" s="192">
        <f t="shared" si="96"/>
        <v>0</v>
      </c>
      <c r="H329" s="192">
        <v>7</v>
      </c>
    </row>
    <row r="330" spans="1:8" ht="18.75" x14ac:dyDescent="0.2">
      <c r="A330" s="463"/>
      <c r="B330" s="178" t="s">
        <v>23</v>
      </c>
      <c r="C330" s="192">
        <f t="shared" si="94"/>
        <v>0</v>
      </c>
      <c r="D330" s="168">
        <v>4.8682999999999996</v>
      </c>
      <c r="E330" s="192">
        <f t="shared" si="95"/>
        <v>0</v>
      </c>
      <c r="F330" s="192">
        <v>600</v>
      </c>
      <c r="G330" s="192">
        <f t="shared" si="96"/>
        <v>0</v>
      </c>
      <c r="H330" s="192">
        <v>8</v>
      </c>
    </row>
    <row r="331" spans="1:8" ht="19.5" thickBot="1" x14ac:dyDescent="0.25">
      <c r="A331" s="463"/>
      <c r="B331" s="178" t="s">
        <v>24</v>
      </c>
      <c r="C331" s="231">
        <f t="shared" si="94"/>
        <v>0</v>
      </c>
      <c r="D331" s="168">
        <v>8.8656042150000012</v>
      </c>
      <c r="E331" s="192">
        <f t="shared" si="95"/>
        <v>0</v>
      </c>
      <c r="F331" s="192">
        <v>1000</v>
      </c>
      <c r="G331" s="231">
        <f t="shared" si="96"/>
        <v>0</v>
      </c>
      <c r="H331" s="192">
        <v>9</v>
      </c>
    </row>
    <row r="332" spans="1:8" ht="19.5" thickBot="1" x14ac:dyDescent="0.25">
      <c r="A332" s="464"/>
      <c r="B332" s="179" t="s">
        <v>25</v>
      </c>
      <c r="C332" s="180">
        <f t="shared" ref="C332:H332" si="97">SUM(C320:C331)</f>
        <v>0</v>
      </c>
      <c r="D332" s="181">
        <f t="shared" si="97"/>
        <v>32.223246647660005</v>
      </c>
      <c r="E332" s="180">
        <f t="shared" si="97"/>
        <v>0</v>
      </c>
      <c r="F332" s="180">
        <f t="shared" si="97"/>
        <v>4365.3</v>
      </c>
      <c r="G332" s="182">
        <f t="shared" si="97"/>
        <v>0</v>
      </c>
      <c r="H332" s="289">
        <f t="shared" si="97"/>
        <v>82</v>
      </c>
    </row>
    <row r="333" spans="1:8" ht="18.75" x14ac:dyDescent="0.2">
      <c r="A333" s="459" t="s">
        <v>48</v>
      </c>
      <c r="B333" s="191" t="s">
        <v>12</v>
      </c>
      <c r="C333" s="192">
        <f>J333</f>
        <v>0</v>
      </c>
      <c r="D333" s="193">
        <v>2</v>
      </c>
      <c r="E333" s="192">
        <f>X333</f>
        <v>0</v>
      </c>
      <c r="F333" s="192">
        <v>800</v>
      </c>
      <c r="G333" s="192">
        <f>R333</f>
        <v>0</v>
      </c>
      <c r="H333" s="192">
        <v>4</v>
      </c>
    </row>
    <row r="334" spans="1:8" ht="18.75" x14ac:dyDescent="0.2">
      <c r="A334" s="459"/>
      <c r="B334" s="166" t="s">
        <v>14</v>
      </c>
      <c r="C334" s="192">
        <f t="shared" ref="C334:C344" si="98">J334</f>
        <v>0</v>
      </c>
      <c r="D334" s="193">
        <v>2.09</v>
      </c>
      <c r="E334" s="192">
        <f t="shared" ref="E334:E344" si="99">X334</f>
        <v>0</v>
      </c>
      <c r="F334" s="192">
        <v>500</v>
      </c>
      <c r="G334" s="192">
        <f t="shared" ref="G334:G344" si="100">R334</f>
        <v>0</v>
      </c>
      <c r="H334" s="192">
        <v>4</v>
      </c>
    </row>
    <row r="335" spans="1:8" ht="18.75" x14ac:dyDescent="0.2">
      <c r="A335" s="459"/>
      <c r="B335" s="166" t="s">
        <v>15</v>
      </c>
      <c r="C335" s="192">
        <f t="shared" si="98"/>
        <v>0</v>
      </c>
      <c r="D335" s="193">
        <v>2</v>
      </c>
      <c r="E335" s="192">
        <f t="shared" si="99"/>
        <v>0</v>
      </c>
      <c r="F335" s="192">
        <v>400</v>
      </c>
      <c r="G335" s="192">
        <f t="shared" si="100"/>
        <v>0</v>
      </c>
      <c r="H335" s="192">
        <v>4</v>
      </c>
    </row>
    <row r="336" spans="1:8" ht="18.75" x14ac:dyDescent="0.2">
      <c r="A336" s="459"/>
      <c r="B336" s="166" t="s">
        <v>16</v>
      </c>
      <c r="C336" s="192">
        <f t="shared" si="98"/>
        <v>0</v>
      </c>
      <c r="D336" s="193">
        <v>0.9</v>
      </c>
      <c r="E336" s="192">
        <f t="shared" si="99"/>
        <v>0</v>
      </c>
      <c r="F336" s="192">
        <v>350</v>
      </c>
      <c r="G336" s="192">
        <f t="shared" si="100"/>
        <v>0</v>
      </c>
      <c r="H336" s="192">
        <v>5</v>
      </c>
    </row>
    <row r="337" spans="1:8" ht="18.75" x14ac:dyDescent="0.2">
      <c r="A337" s="459"/>
      <c r="B337" s="166" t="s">
        <v>17</v>
      </c>
      <c r="C337" s="192">
        <f t="shared" si="98"/>
        <v>0</v>
      </c>
      <c r="D337" s="193">
        <v>0</v>
      </c>
      <c r="E337" s="192">
        <f t="shared" si="99"/>
        <v>0</v>
      </c>
      <c r="F337" s="192">
        <v>350</v>
      </c>
      <c r="G337" s="192">
        <f t="shared" si="100"/>
        <v>0</v>
      </c>
      <c r="H337" s="192">
        <v>4</v>
      </c>
    </row>
    <row r="338" spans="1:8" ht="18.75" x14ac:dyDescent="0.2">
      <c r="A338" s="459"/>
      <c r="B338" s="166" t="s">
        <v>18</v>
      </c>
      <c r="C338" s="192">
        <f t="shared" si="98"/>
        <v>0</v>
      </c>
      <c r="D338" s="193">
        <v>0</v>
      </c>
      <c r="E338" s="192">
        <f t="shared" si="99"/>
        <v>0</v>
      </c>
      <c r="F338" s="192">
        <v>320</v>
      </c>
      <c r="G338" s="192">
        <f t="shared" si="100"/>
        <v>0</v>
      </c>
      <c r="H338" s="192">
        <v>4</v>
      </c>
    </row>
    <row r="339" spans="1:8" ht="18.75" x14ac:dyDescent="0.2">
      <c r="A339" s="459"/>
      <c r="B339" s="166" t="s">
        <v>19</v>
      </c>
      <c r="C339" s="192">
        <f t="shared" si="98"/>
        <v>0</v>
      </c>
      <c r="D339" s="193">
        <v>0</v>
      </c>
      <c r="E339" s="192">
        <f t="shared" si="99"/>
        <v>0</v>
      </c>
      <c r="F339" s="192">
        <v>320</v>
      </c>
      <c r="G339" s="192">
        <f t="shared" si="100"/>
        <v>0</v>
      </c>
      <c r="H339" s="192">
        <v>4</v>
      </c>
    </row>
    <row r="340" spans="1:8" ht="18.75" x14ac:dyDescent="0.2">
      <c r="A340" s="459"/>
      <c r="B340" s="166" t="s">
        <v>20</v>
      </c>
      <c r="C340" s="192">
        <f t="shared" si="98"/>
        <v>0</v>
      </c>
      <c r="D340" s="193">
        <v>0</v>
      </c>
      <c r="E340" s="192">
        <f t="shared" si="99"/>
        <v>0</v>
      </c>
      <c r="F340" s="192">
        <v>500</v>
      </c>
      <c r="G340" s="192">
        <f t="shared" si="100"/>
        <v>0</v>
      </c>
      <c r="H340" s="192">
        <v>5</v>
      </c>
    </row>
    <row r="341" spans="1:8" ht="18.75" x14ac:dyDescent="0.2">
      <c r="A341" s="459"/>
      <c r="B341" s="166" t="s">
        <v>21</v>
      </c>
      <c r="C341" s="192">
        <f t="shared" si="98"/>
        <v>0</v>
      </c>
      <c r="D341" s="193">
        <v>0</v>
      </c>
      <c r="E341" s="192">
        <f t="shared" si="99"/>
        <v>0</v>
      </c>
      <c r="F341" s="192">
        <v>500</v>
      </c>
      <c r="G341" s="192">
        <f t="shared" si="100"/>
        <v>0</v>
      </c>
      <c r="H341" s="192">
        <v>5</v>
      </c>
    </row>
    <row r="342" spans="1:8" ht="18.75" x14ac:dyDescent="0.2">
      <c r="A342" s="459"/>
      <c r="B342" s="166" t="s">
        <v>22</v>
      </c>
      <c r="C342" s="192">
        <f t="shared" si="98"/>
        <v>0</v>
      </c>
      <c r="D342" s="193">
        <v>1.6</v>
      </c>
      <c r="E342" s="192">
        <f t="shared" si="99"/>
        <v>0</v>
      </c>
      <c r="F342" s="192">
        <v>550</v>
      </c>
      <c r="G342" s="192">
        <f t="shared" si="100"/>
        <v>0</v>
      </c>
      <c r="H342" s="192">
        <v>5</v>
      </c>
    </row>
    <row r="343" spans="1:8" ht="18.75" x14ac:dyDescent="0.2">
      <c r="A343" s="459"/>
      <c r="B343" s="178" t="s">
        <v>23</v>
      </c>
      <c r="C343" s="192">
        <f t="shared" si="98"/>
        <v>0</v>
      </c>
      <c r="D343" s="193">
        <f>2.3-0.24</f>
        <v>2.0599999999999996</v>
      </c>
      <c r="E343" s="192">
        <f t="shared" si="99"/>
        <v>0</v>
      </c>
      <c r="F343" s="192">
        <v>650</v>
      </c>
      <c r="G343" s="192">
        <f t="shared" si="100"/>
        <v>0</v>
      </c>
      <c r="H343" s="192">
        <v>6</v>
      </c>
    </row>
    <row r="344" spans="1:8" ht="19.5" thickBot="1" x14ac:dyDescent="0.25">
      <c r="A344" s="459"/>
      <c r="B344" s="178" t="s">
        <v>24</v>
      </c>
      <c r="C344" s="231">
        <f t="shared" si="98"/>
        <v>0</v>
      </c>
      <c r="D344" s="193">
        <v>2.35</v>
      </c>
      <c r="E344" s="192">
        <f t="shared" si="99"/>
        <v>0</v>
      </c>
      <c r="F344" s="192">
        <v>639</v>
      </c>
      <c r="G344" s="231">
        <f t="shared" si="100"/>
        <v>0</v>
      </c>
      <c r="H344" s="192">
        <v>6</v>
      </c>
    </row>
    <row r="345" spans="1:8" ht="19.5" thickBot="1" x14ac:dyDescent="0.25">
      <c r="A345" s="460"/>
      <c r="B345" s="179" t="s">
        <v>25</v>
      </c>
      <c r="C345" s="180">
        <f t="shared" ref="C345:G345" si="101">SUM(C333:C344)</f>
        <v>0</v>
      </c>
      <c r="D345" s="181">
        <f>SUM(D333:D344)</f>
        <v>12.999999999999998</v>
      </c>
      <c r="E345" s="290">
        <f>SUM(E333:E344)</f>
        <v>0</v>
      </c>
      <c r="F345" s="180">
        <f t="shared" si="101"/>
        <v>5879</v>
      </c>
      <c r="G345" s="180">
        <f t="shared" si="101"/>
        <v>0</v>
      </c>
      <c r="H345" s="182">
        <f>SUM(H333:H344)</f>
        <v>56</v>
      </c>
    </row>
    <row r="346" spans="1:8" ht="18.75" x14ac:dyDescent="0.2">
      <c r="A346" s="459" t="s">
        <v>49</v>
      </c>
      <c r="B346" s="191" t="s">
        <v>12</v>
      </c>
      <c r="C346" s="192">
        <f>J346</f>
        <v>0</v>
      </c>
      <c r="D346" s="193">
        <v>2.8090000000000002</v>
      </c>
      <c r="E346" s="192">
        <f>X346</f>
        <v>0</v>
      </c>
      <c r="F346" s="192">
        <v>754</v>
      </c>
      <c r="G346" s="192">
        <f>R346</f>
        <v>0</v>
      </c>
      <c r="H346" s="192">
        <v>5</v>
      </c>
    </row>
    <row r="347" spans="1:8" ht="18.75" x14ac:dyDescent="0.2">
      <c r="A347" s="459"/>
      <c r="B347" s="166" t="s">
        <v>14</v>
      </c>
      <c r="C347" s="192">
        <f t="shared" ref="C347:C357" si="102">J347</f>
        <v>0</v>
      </c>
      <c r="D347" s="193">
        <v>3</v>
      </c>
      <c r="E347" s="192">
        <f t="shared" ref="E347:E357" si="103">X347</f>
        <v>0</v>
      </c>
      <c r="F347" s="192">
        <v>400</v>
      </c>
      <c r="G347" s="192">
        <f t="shared" ref="G347:G357" si="104">R347</f>
        <v>0</v>
      </c>
      <c r="H347" s="192">
        <v>5</v>
      </c>
    </row>
    <row r="348" spans="1:8" ht="18.75" x14ac:dyDescent="0.2">
      <c r="A348" s="459"/>
      <c r="B348" s="166" t="s">
        <v>15</v>
      </c>
      <c r="C348" s="192">
        <f t="shared" si="102"/>
        <v>0</v>
      </c>
      <c r="D348" s="193">
        <v>3</v>
      </c>
      <c r="E348" s="192">
        <f t="shared" si="103"/>
        <v>0</v>
      </c>
      <c r="F348" s="192">
        <v>300</v>
      </c>
      <c r="G348" s="192">
        <f t="shared" si="104"/>
        <v>0</v>
      </c>
      <c r="H348" s="192">
        <v>5</v>
      </c>
    </row>
    <row r="349" spans="1:8" ht="18.75" x14ac:dyDescent="0.2">
      <c r="A349" s="459"/>
      <c r="B349" s="166" t="s">
        <v>16</v>
      </c>
      <c r="C349" s="192">
        <f t="shared" si="102"/>
        <v>0</v>
      </c>
      <c r="D349" s="193">
        <v>1.179</v>
      </c>
      <c r="E349" s="192">
        <f t="shared" si="103"/>
        <v>0</v>
      </c>
      <c r="F349" s="192">
        <v>300</v>
      </c>
      <c r="G349" s="192">
        <f t="shared" si="104"/>
        <v>0</v>
      </c>
      <c r="H349" s="192">
        <v>5</v>
      </c>
    </row>
    <row r="350" spans="1:8" ht="18.75" x14ac:dyDescent="0.2">
      <c r="A350" s="459"/>
      <c r="B350" s="166" t="s">
        <v>17</v>
      </c>
      <c r="C350" s="192">
        <f t="shared" si="102"/>
        <v>0</v>
      </c>
      <c r="D350" s="193">
        <v>0</v>
      </c>
      <c r="E350" s="192">
        <f t="shared" si="103"/>
        <v>0</v>
      </c>
      <c r="F350" s="192">
        <v>350</v>
      </c>
      <c r="G350" s="192">
        <f t="shared" si="104"/>
        <v>0</v>
      </c>
      <c r="H350" s="192">
        <v>4</v>
      </c>
    </row>
    <row r="351" spans="1:8" ht="18.75" x14ac:dyDescent="0.2">
      <c r="A351" s="459"/>
      <c r="B351" s="166" t="s">
        <v>18</v>
      </c>
      <c r="C351" s="192">
        <f t="shared" si="102"/>
        <v>0</v>
      </c>
      <c r="D351" s="193">
        <v>0</v>
      </c>
      <c r="E351" s="192">
        <f t="shared" si="103"/>
        <v>0</v>
      </c>
      <c r="F351" s="192">
        <v>320</v>
      </c>
      <c r="G351" s="192">
        <f t="shared" si="104"/>
        <v>0</v>
      </c>
      <c r="H351" s="192">
        <v>4</v>
      </c>
    </row>
    <row r="352" spans="1:8" ht="18.75" x14ac:dyDescent="0.2">
      <c r="A352" s="459"/>
      <c r="B352" s="166" t="s">
        <v>19</v>
      </c>
      <c r="C352" s="192">
        <f t="shared" si="102"/>
        <v>0</v>
      </c>
      <c r="D352" s="193">
        <v>0</v>
      </c>
      <c r="E352" s="192">
        <f t="shared" si="103"/>
        <v>0</v>
      </c>
      <c r="F352" s="192">
        <v>320</v>
      </c>
      <c r="G352" s="192">
        <f t="shared" si="104"/>
        <v>0</v>
      </c>
      <c r="H352" s="192">
        <v>4</v>
      </c>
    </row>
    <row r="353" spans="1:8" ht="18.75" x14ac:dyDescent="0.2">
      <c r="A353" s="459"/>
      <c r="B353" s="166" t="s">
        <v>20</v>
      </c>
      <c r="C353" s="192">
        <f t="shared" si="102"/>
        <v>0</v>
      </c>
      <c r="D353" s="193">
        <v>0</v>
      </c>
      <c r="E353" s="192">
        <f t="shared" si="103"/>
        <v>0</v>
      </c>
      <c r="F353" s="192">
        <v>601</v>
      </c>
      <c r="G353" s="192">
        <f t="shared" si="104"/>
        <v>0</v>
      </c>
      <c r="H353" s="192">
        <v>5</v>
      </c>
    </row>
    <row r="354" spans="1:8" ht="18.75" x14ac:dyDescent="0.2">
      <c r="A354" s="459"/>
      <c r="B354" s="166" t="s">
        <v>21</v>
      </c>
      <c r="C354" s="192">
        <f t="shared" si="102"/>
        <v>0</v>
      </c>
      <c r="D354" s="193">
        <v>0</v>
      </c>
      <c r="E354" s="192">
        <f t="shared" si="103"/>
        <v>0</v>
      </c>
      <c r="F354" s="192">
        <v>355</v>
      </c>
      <c r="G354" s="192">
        <f t="shared" si="104"/>
        <v>0</v>
      </c>
      <c r="H354" s="192">
        <v>5</v>
      </c>
    </row>
    <row r="355" spans="1:8" ht="18.75" x14ac:dyDescent="0.2">
      <c r="A355" s="459"/>
      <c r="B355" s="166" t="s">
        <v>22</v>
      </c>
      <c r="C355" s="192">
        <f t="shared" si="102"/>
        <v>0</v>
      </c>
      <c r="D355" s="193">
        <v>2</v>
      </c>
      <c r="E355" s="192">
        <f t="shared" si="103"/>
        <v>0</v>
      </c>
      <c r="F355" s="192">
        <v>420</v>
      </c>
      <c r="G355" s="192">
        <f t="shared" si="104"/>
        <v>0</v>
      </c>
      <c r="H355" s="192">
        <v>6</v>
      </c>
    </row>
    <row r="356" spans="1:8" ht="18.75" x14ac:dyDescent="0.2">
      <c r="A356" s="459"/>
      <c r="B356" s="178" t="s">
        <v>23</v>
      </c>
      <c r="C356" s="192">
        <f t="shared" si="102"/>
        <v>0</v>
      </c>
      <c r="D356" s="193">
        <v>3</v>
      </c>
      <c r="E356" s="192">
        <f t="shared" si="103"/>
        <v>0</v>
      </c>
      <c r="F356" s="192">
        <v>550</v>
      </c>
      <c r="G356" s="192">
        <f t="shared" si="104"/>
        <v>0</v>
      </c>
      <c r="H356" s="192">
        <v>6</v>
      </c>
    </row>
    <row r="357" spans="1:8" ht="19.5" thickBot="1" x14ac:dyDescent="0.25">
      <c r="A357" s="459"/>
      <c r="B357" s="178" t="s">
        <v>24</v>
      </c>
      <c r="C357" s="231">
        <f t="shared" si="102"/>
        <v>0</v>
      </c>
      <c r="D357" s="193">
        <v>3</v>
      </c>
      <c r="E357" s="192">
        <f t="shared" si="103"/>
        <v>0</v>
      </c>
      <c r="F357" s="192">
        <v>550</v>
      </c>
      <c r="G357" s="231">
        <f t="shared" si="104"/>
        <v>0</v>
      </c>
      <c r="H357" s="192">
        <v>6</v>
      </c>
    </row>
    <row r="358" spans="1:8" ht="19.5" thickBot="1" x14ac:dyDescent="0.25">
      <c r="A358" s="460"/>
      <c r="B358" s="179" t="s">
        <v>25</v>
      </c>
      <c r="C358" s="180">
        <f t="shared" ref="C358:H358" si="105">SUM(C346:C357)</f>
        <v>0</v>
      </c>
      <c r="D358" s="181">
        <f>SUM(D346:D357)</f>
        <v>17.988</v>
      </c>
      <c r="E358" s="290">
        <f t="shared" si="105"/>
        <v>0</v>
      </c>
      <c r="F358" s="180">
        <f t="shared" si="105"/>
        <v>5220</v>
      </c>
      <c r="G358" s="180">
        <f t="shared" si="105"/>
        <v>0</v>
      </c>
      <c r="H358" s="182">
        <f t="shared" si="105"/>
        <v>60</v>
      </c>
    </row>
    <row r="359" spans="1:8" ht="18.75" x14ac:dyDescent="0.2">
      <c r="A359" s="459" t="s">
        <v>50</v>
      </c>
      <c r="B359" s="191" t="s">
        <v>12</v>
      </c>
      <c r="C359" s="282">
        <f>C86+C99+C112+C125+C138+C151+C164+C177+C190+C203+C216+C229+C242+C255+C268+C281+C294+C307+C320+C333</f>
        <v>0</v>
      </c>
      <c r="D359" s="282">
        <f>D86+D99+D112+D125+D138+D151+D164+D177+D190+D203+D216+D229+D242+D255+D268+D281+D294+D307+D320+D333</f>
        <v>204.25094699999997</v>
      </c>
      <c r="E359" s="248">
        <f>SUM(E99+E112+E125+E138+E151+E164+E177+E190+E203++E216+E229+E242+E255+E268+E281+E294+E307+E320+E333+E86)</f>
        <v>0</v>
      </c>
      <c r="F359" s="248">
        <f>SUM(F99+F112+F125+F138+F151+F164+F177+F190+F203++F216+F229+F242+F255+F268+F281+F294+F307+F320+F333+F86)</f>
        <v>15388.49</v>
      </c>
      <c r="G359" s="248">
        <f t="shared" ref="G359:H371" si="106">SUM(G99+G112+G125+G138+G151+G164+G177+G190+G203+G216+G229+G242+G255+G268+G281+G294+G307+G320+G333+G86)</f>
        <v>0</v>
      </c>
      <c r="H359" s="248">
        <f t="shared" si="106"/>
        <v>199</v>
      </c>
    </row>
    <row r="360" spans="1:8" ht="18.75" x14ac:dyDescent="0.2">
      <c r="A360" s="459"/>
      <c r="B360" s="166" t="s">
        <v>14</v>
      </c>
      <c r="C360" s="282">
        <f t="shared" ref="C360:D371" si="107">C87+C100+C113+C126+C139+C152+C165+C178+C191+C204+C217+C230+C243+C256+C269+C282+C295+C308+C321+C334</f>
        <v>0</v>
      </c>
      <c r="D360" s="282">
        <f t="shared" si="107"/>
        <v>172.90773300000006</v>
      </c>
      <c r="E360" s="248">
        <f t="shared" ref="E360:F371" si="108">SUM(E100+E113+E126+E139+E152+E165+E178+E191+E204++E217+E230+E243+E256+E269+E282+E295+E308+E321+E334+E87)</f>
        <v>0</v>
      </c>
      <c r="F360" s="248">
        <f t="shared" si="108"/>
        <v>14567.4</v>
      </c>
      <c r="G360" s="248">
        <f t="shared" si="106"/>
        <v>0</v>
      </c>
      <c r="H360" s="248">
        <f t="shared" si="106"/>
        <v>168</v>
      </c>
    </row>
    <row r="361" spans="1:8" ht="18.75" x14ac:dyDescent="0.2">
      <c r="A361" s="459"/>
      <c r="B361" s="166" t="s">
        <v>15</v>
      </c>
      <c r="C361" s="282">
        <f t="shared" si="107"/>
        <v>0</v>
      </c>
      <c r="D361" s="282">
        <f t="shared" si="107"/>
        <v>166.58761999999996</v>
      </c>
      <c r="E361" s="248">
        <f t="shared" si="108"/>
        <v>0</v>
      </c>
      <c r="F361" s="248">
        <f t="shared" si="108"/>
        <v>12888</v>
      </c>
      <c r="G361" s="248">
        <f t="shared" si="106"/>
        <v>0</v>
      </c>
      <c r="H361" s="248">
        <f t="shared" si="106"/>
        <v>226</v>
      </c>
    </row>
    <row r="362" spans="1:8" ht="18.75" x14ac:dyDescent="0.2">
      <c r="A362" s="459"/>
      <c r="B362" s="166" t="s">
        <v>16</v>
      </c>
      <c r="C362" s="282">
        <f t="shared" si="107"/>
        <v>0</v>
      </c>
      <c r="D362" s="282">
        <f t="shared" si="107"/>
        <v>65.313279999999992</v>
      </c>
      <c r="E362" s="248">
        <f t="shared" si="108"/>
        <v>0</v>
      </c>
      <c r="F362" s="248">
        <f t="shared" si="108"/>
        <v>10134</v>
      </c>
      <c r="G362" s="248">
        <f t="shared" si="106"/>
        <v>0</v>
      </c>
      <c r="H362" s="248">
        <f t="shared" si="106"/>
        <v>209</v>
      </c>
    </row>
    <row r="363" spans="1:8" ht="18.75" x14ac:dyDescent="0.2">
      <c r="A363" s="459"/>
      <c r="B363" s="166" t="s">
        <v>17</v>
      </c>
      <c r="C363" s="282">
        <f t="shared" si="107"/>
        <v>0</v>
      </c>
      <c r="D363" s="282">
        <f t="shared" si="107"/>
        <v>0</v>
      </c>
      <c r="E363" s="248">
        <f t="shared" si="108"/>
        <v>0</v>
      </c>
      <c r="F363" s="248">
        <f t="shared" si="108"/>
        <v>7906</v>
      </c>
      <c r="G363" s="248">
        <f t="shared" si="106"/>
        <v>0</v>
      </c>
      <c r="H363" s="248">
        <f t="shared" si="106"/>
        <v>196</v>
      </c>
    </row>
    <row r="364" spans="1:8" ht="18.75" x14ac:dyDescent="0.2">
      <c r="A364" s="459"/>
      <c r="B364" s="166" t="s">
        <v>18</v>
      </c>
      <c r="C364" s="282">
        <f t="shared" si="107"/>
        <v>0</v>
      </c>
      <c r="D364" s="282">
        <f t="shared" si="107"/>
        <v>0</v>
      </c>
      <c r="E364" s="248">
        <f t="shared" si="108"/>
        <v>0</v>
      </c>
      <c r="F364" s="248">
        <f t="shared" si="108"/>
        <v>7305</v>
      </c>
      <c r="G364" s="248">
        <f t="shared" si="106"/>
        <v>0</v>
      </c>
      <c r="H364" s="248">
        <f t="shared" si="106"/>
        <v>218</v>
      </c>
    </row>
    <row r="365" spans="1:8" ht="18.75" x14ac:dyDescent="0.2">
      <c r="A365" s="459"/>
      <c r="B365" s="166" t="s">
        <v>19</v>
      </c>
      <c r="C365" s="282">
        <f t="shared" si="107"/>
        <v>0</v>
      </c>
      <c r="D365" s="282">
        <f t="shared" si="107"/>
        <v>0.7</v>
      </c>
      <c r="E365" s="248">
        <f t="shared" si="108"/>
        <v>0</v>
      </c>
      <c r="F365" s="248">
        <f t="shared" si="108"/>
        <v>6753</v>
      </c>
      <c r="G365" s="248">
        <f t="shared" si="106"/>
        <v>1</v>
      </c>
      <c r="H365" s="248">
        <f t="shared" si="106"/>
        <v>144</v>
      </c>
    </row>
    <row r="366" spans="1:8" ht="18.75" x14ac:dyDescent="0.2">
      <c r="A366" s="459"/>
      <c r="B366" s="166" t="s">
        <v>20</v>
      </c>
      <c r="C366" s="282">
        <f t="shared" si="107"/>
        <v>0</v>
      </c>
      <c r="D366" s="282">
        <f t="shared" si="107"/>
        <v>0.6</v>
      </c>
      <c r="E366" s="248">
        <f t="shared" si="108"/>
        <v>0</v>
      </c>
      <c r="F366" s="248">
        <f t="shared" si="108"/>
        <v>5713</v>
      </c>
      <c r="G366" s="248">
        <f t="shared" si="106"/>
        <v>0</v>
      </c>
      <c r="H366" s="248">
        <f t="shared" si="106"/>
        <v>140</v>
      </c>
    </row>
    <row r="367" spans="1:8" ht="18.75" x14ac:dyDescent="0.2">
      <c r="A367" s="459"/>
      <c r="B367" s="166" t="s">
        <v>21</v>
      </c>
      <c r="C367" s="282">
        <f t="shared" si="107"/>
        <v>0</v>
      </c>
      <c r="D367" s="282">
        <f t="shared" si="107"/>
        <v>0</v>
      </c>
      <c r="E367" s="248">
        <f t="shared" si="108"/>
        <v>0</v>
      </c>
      <c r="F367" s="248">
        <f t="shared" si="108"/>
        <v>6148</v>
      </c>
      <c r="G367" s="248">
        <f t="shared" si="106"/>
        <v>0</v>
      </c>
      <c r="H367" s="248">
        <f t="shared" si="106"/>
        <v>146</v>
      </c>
    </row>
    <row r="368" spans="1:8" ht="18.75" x14ac:dyDescent="0.2">
      <c r="A368" s="459"/>
      <c r="B368" s="166" t="s">
        <v>22</v>
      </c>
      <c r="C368" s="282">
        <f t="shared" si="107"/>
        <v>0</v>
      </c>
      <c r="D368" s="282">
        <f t="shared" si="107"/>
        <v>123.78626734181999</v>
      </c>
      <c r="E368" s="248">
        <f t="shared" si="108"/>
        <v>0</v>
      </c>
      <c r="F368" s="248">
        <f t="shared" si="108"/>
        <v>11092</v>
      </c>
      <c r="G368" s="248">
        <f t="shared" si="106"/>
        <v>0</v>
      </c>
      <c r="H368" s="248">
        <f t="shared" si="106"/>
        <v>198</v>
      </c>
    </row>
    <row r="369" spans="1:8" ht="18.75" x14ac:dyDescent="0.2">
      <c r="A369" s="459"/>
      <c r="B369" s="178" t="s">
        <v>23</v>
      </c>
      <c r="C369" s="282">
        <f t="shared" si="107"/>
        <v>0</v>
      </c>
      <c r="D369" s="282">
        <f t="shared" si="107"/>
        <v>217.54438614727999</v>
      </c>
      <c r="E369" s="248">
        <f t="shared" si="108"/>
        <v>0</v>
      </c>
      <c r="F369" s="248">
        <f t="shared" si="108"/>
        <v>14003</v>
      </c>
      <c r="G369" s="248">
        <f t="shared" si="106"/>
        <v>0</v>
      </c>
      <c r="H369" s="248">
        <f t="shared" si="106"/>
        <v>208</v>
      </c>
    </row>
    <row r="370" spans="1:8" ht="19.5" thickBot="1" x14ac:dyDescent="0.25">
      <c r="A370" s="459"/>
      <c r="B370" s="178" t="s">
        <v>24</v>
      </c>
      <c r="C370" s="282">
        <f t="shared" si="107"/>
        <v>0</v>
      </c>
      <c r="D370" s="284">
        <f t="shared" si="107"/>
        <v>260.15973202704504</v>
      </c>
      <c r="E370" s="270">
        <f t="shared" si="108"/>
        <v>534</v>
      </c>
      <c r="F370" s="270">
        <f t="shared" si="108"/>
        <v>17010</v>
      </c>
      <c r="G370" s="270">
        <f t="shared" si="106"/>
        <v>0</v>
      </c>
      <c r="H370" s="270">
        <f t="shared" si="106"/>
        <v>220</v>
      </c>
    </row>
    <row r="371" spans="1:8" ht="19.5" thickBot="1" x14ac:dyDescent="0.25">
      <c r="A371" s="460"/>
      <c r="B371" s="179"/>
      <c r="C371" s="319">
        <f>C359+C360+C361+C362+C363+C366+C368+C369+C370</f>
        <v>0</v>
      </c>
      <c r="D371" s="454">
        <f t="shared" si="107"/>
        <v>1211.8499655161452</v>
      </c>
      <c r="E371" s="456">
        <f>SUM(E111+E124+E137+E150+E163+E176+E189+E202+E215++E228+E241+E254+E267+E280+E293+E306+E319+E332+E345+E98)</f>
        <v>534</v>
      </c>
      <c r="F371" s="455">
        <f t="shared" si="108"/>
        <v>128907.89</v>
      </c>
      <c r="G371" s="258">
        <f t="shared" si="106"/>
        <v>1</v>
      </c>
      <c r="H371" s="399">
        <f t="shared" si="106"/>
        <v>2272</v>
      </c>
    </row>
    <row r="372" spans="1:8" ht="18.75" x14ac:dyDescent="0.2">
      <c r="A372" s="459" t="s">
        <v>133</v>
      </c>
      <c r="B372" s="191" t="s">
        <v>12</v>
      </c>
      <c r="C372" s="305">
        <f t="shared" ref="C372:C383" si="109">C112+C125+C138+C151+C164+C177+C190+C216+C229+C242+C255+C268+C281+C294+C307+C320</f>
        <v>0</v>
      </c>
      <c r="D372" s="305">
        <f t="shared" ref="D372:F383" si="110">D112+D125+D138+D151+D164+D177+D190+D203+D216+D229+D242+D255+D268+D281+D294+D307+D320</f>
        <v>124.250947</v>
      </c>
      <c r="E372" s="248">
        <f t="shared" si="110"/>
        <v>0</v>
      </c>
      <c r="F372" s="305">
        <f t="shared" si="110"/>
        <v>7670.49</v>
      </c>
      <c r="G372" s="305">
        <f t="shared" ref="G372:G383" si="111">SUM(G112+G125+G138+G151+G164+G177+G190+G203+G216+G229+G242+G255+G268+G281+G294+G307+G320)</f>
        <v>0</v>
      </c>
      <c r="H372" s="305">
        <f t="shared" ref="H372:H383" si="112">H112+H125+H138+H151+H164+H177+H190+H203+H216+H229+H242+H255+H268+H281+H294+H307+H320</f>
        <v>95</v>
      </c>
    </row>
    <row r="373" spans="1:8" ht="18.75" x14ac:dyDescent="0.2">
      <c r="A373" s="459"/>
      <c r="B373" s="166" t="s">
        <v>14</v>
      </c>
      <c r="C373" s="305">
        <f t="shared" si="109"/>
        <v>0</v>
      </c>
      <c r="D373" s="305">
        <f t="shared" si="110"/>
        <v>101.11773299999999</v>
      </c>
      <c r="E373" s="248">
        <f t="shared" si="110"/>
        <v>0</v>
      </c>
      <c r="F373" s="305">
        <f t="shared" si="110"/>
        <v>7586.4</v>
      </c>
      <c r="G373" s="305">
        <f t="shared" si="111"/>
        <v>0</v>
      </c>
      <c r="H373" s="305">
        <f t="shared" si="112"/>
        <v>94</v>
      </c>
    </row>
    <row r="374" spans="1:8" ht="18.75" x14ac:dyDescent="0.2">
      <c r="A374" s="459"/>
      <c r="B374" s="166" t="s">
        <v>15</v>
      </c>
      <c r="C374" s="305">
        <f t="shared" si="109"/>
        <v>0</v>
      </c>
      <c r="D374" s="305">
        <f t="shared" si="110"/>
        <v>96.787620000000004</v>
      </c>
      <c r="E374" s="248">
        <f t="shared" si="110"/>
        <v>0</v>
      </c>
      <c r="F374" s="305">
        <f t="shared" si="110"/>
        <v>6005</v>
      </c>
      <c r="G374" s="305">
        <f t="shared" si="111"/>
        <v>0</v>
      </c>
      <c r="H374" s="305">
        <f t="shared" si="112"/>
        <v>92</v>
      </c>
    </row>
    <row r="375" spans="1:8" ht="18.75" x14ac:dyDescent="0.2">
      <c r="A375" s="459"/>
      <c r="B375" s="166" t="s">
        <v>16</v>
      </c>
      <c r="C375" s="305">
        <f>C115+C128+C141+C154+C167+C180+C193+C219+C232+C245+C258+C271+C284+C297+C310+C323</f>
        <v>0</v>
      </c>
      <c r="D375" s="305">
        <f t="shared" si="110"/>
        <v>26.813279999999999</v>
      </c>
      <c r="E375" s="248">
        <f t="shared" si="110"/>
        <v>0</v>
      </c>
      <c r="F375" s="305">
        <f t="shared" si="110"/>
        <v>5098</v>
      </c>
      <c r="G375" s="305">
        <f t="shared" si="111"/>
        <v>0</v>
      </c>
      <c r="H375" s="305">
        <f t="shared" si="112"/>
        <v>69</v>
      </c>
    </row>
    <row r="376" spans="1:8" ht="18.75" x14ac:dyDescent="0.2">
      <c r="A376" s="459"/>
      <c r="B376" s="166" t="s">
        <v>17</v>
      </c>
      <c r="C376" s="305">
        <f t="shared" si="109"/>
        <v>0</v>
      </c>
      <c r="D376" s="305">
        <f t="shared" si="110"/>
        <v>0</v>
      </c>
      <c r="E376" s="248">
        <f t="shared" si="110"/>
        <v>0</v>
      </c>
      <c r="F376" s="305">
        <f t="shared" si="110"/>
        <v>4443</v>
      </c>
      <c r="G376" s="305">
        <f t="shared" si="111"/>
        <v>0</v>
      </c>
      <c r="H376" s="305">
        <f t="shared" si="112"/>
        <v>72</v>
      </c>
    </row>
    <row r="377" spans="1:8" ht="18.75" x14ac:dyDescent="0.2">
      <c r="A377" s="459"/>
      <c r="B377" s="166" t="s">
        <v>18</v>
      </c>
      <c r="C377" s="305">
        <f t="shared" si="109"/>
        <v>0</v>
      </c>
      <c r="D377" s="305">
        <f t="shared" si="110"/>
        <v>0</v>
      </c>
      <c r="E377" s="248">
        <f t="shared" si="110"/>
        <v>0</v>
      </c>
      <c r="F377" s="305">
        <f t="shared" si="110"/>
        <v>4679</v>
      </c>
      <c r="G377" s="305">
        <f t="shared" si="111"/>
        <v>0</v>
      </c>
      <c r="H377" s="305">
        <f t="shared" si="112"/>
        <v>73</v>
      </c>
    </row>
    <row r="378" spans="1:8" ht="18.75" x14ac:dyDescent="0.2">
      <c r="A378" s="459"/>
      <c r="B378" s="166" t="s">
        <v>19</v>
      </c>
      <c r="C378" s="305">
        <f t="shared" si="109"/>
        <v>0</v>
      </c>
      <c r="D378" s="305">
        <f t="shared" si="110"/>
        <v>0</v>
      </c>
      <c r="E378" s="248">
        <f t="shared" si="110"/>
        <v>0</v>
      </c>
      <c r="F378" s="305">
        <f t="shared" si="110"/>
        <v>5531</v>
      </c>
      <c r="G378" s="305">
        <f t="shared" si="111"/>
        <v>1</v>
      </c>
      <c r="H378" s="305">
        <f t="shared" si="112"/>
        <v>63</v>
      </c>
    </row>
    <row r="379" spans="1:8" ht="18.75" x14ac:dyDescent="0.2">
      <c r="A379" s="459"/>
      <c r="B379" s="166" t="s">
        <v>20</v>
      </c>
      <c r="C379" s="305">
        <f t="shared" si="109"/>
        <v>0</v>
      </c>
      <c r="D379" s="305">
        <f t="shared" si="110"/>
        <v>0</v>
      </c>
      <c r="E379" s="248">
        <f t="shared" si="110"/>
        <v>0</v>
      </c>
      <c r="F379" s="305">
        <f t="shared" si="110"/>
        <v>4393</v>
      </c>
      <c r="G379" s="305">
        <f t="shared" si="111"/>
        <v>0</v>
      </c>
      <c r="H379" s="305">
        <f t="shared" si="112"/>
        <v>57</v>
      </c>
    </row>
    <row r="380" spans="1:8" ht="18.75" x14ac:dyDescent="0.2">
      <c r="A380" s="459"/>
      <c r="B380" s="166" t="s">
        <v>21</v>
      </c>
      <c r="C380" s="305">
        <f t="shared" si="109"/>
        <v>0</v>
      </c>
      <c r="D380" s="305">
        <f t="shared" si="110"/>
        <v>0</v>
      </c>
      <c r="E380" s="248">
        <f t="shared" si="110"/>
        <v>0</v>
      </c>
      <c r="F380" s="305">
        <f t="shared" si="110"/>
        <v>4827</v>
      </c>
      <c r="G380" s="305">
        <f t="shared" si="111"/>
        <v>0</v>
      </c>
      <c r="H380" s="305">
        <f t="shared" si="112"/>
        <v>66</v>
      </c>
    </row>
    <row r="381" spans="1:8" ht="18.75" x14ac:dyDescent="0.2">
      <c r="A381" s="459"/>
      <c r="B381" s="166" t="s">
        <v>22</v>
      </c>
      <c r="C381" s="305">
        <f t="shared" si="109"/>
        <v>0</v>
      </c>
      <c r="D381" s="305">
        <f t="shared" si="110"/>
        <v>86.58626734181999</v>
      </c>
      <c r="E381" s="248">
        <f t="shared" si="110"/>
        <v>0</v>
      </c>
      <c r="F381" s="305">
        <f t="shared" si="110"/>
        <v>7042</v>
      </c>
      <c r="G381" s="305">
        <f t="shared" si="111"/>
        <v>0</v>
      </c>
      <c r="H381" s="305">
        <f t="shared" si="112"/>
        <v>63</v>
      </c>
    </row>
    <row r="382" spans="1:8" ht="18.75" x14ac:dyDescent="0.2">
      <c r="A382" s="459"/>
      <c r="B382" s="178" t="s">
        <v>23</v>
      </c>
      <c r="C382" s="305">
        <f t="shared" si="109"/>
        <v>0</v>
      </c>
      <c r="D382" s="305">
        <f t="shared" si="110"/>
        <v>141.03438614728</v>
      </c>
      <c r="E382" s="248">
        <f t="shared" si="110"/>
        <v>0</v>
      </c>
      <c r="F382" s="305">
        <f t="shared" si="110"/>
        <v>9213</v>
      </c>
      <c r="G382" s="305">
        <f t="shared" si="111"/>
        <v>0</v>
      </c>
      <c r="H382" s="305">
        <f t="shared" si="112"/>
        <v>82</v>
      </c>
    </row>
    <row r="383" spans="1:8" ht="19.5" thickBot="1" x14ac:dyDescent="0.25">
      <c r="A383" s="459"/>
      <c r="B383" s="178" t="s">
        <v>24</v>
      </c>
      <c r="C383" s="337">
        <f t="shared" si="109"/>
        <v>0</v>
      </c>
      <c r="D383" s="337">
        <f t="shared" si="110"/>
        <v>178.40973202704498</v>
      </c>
      <c r="E383" s="270">
        <f t="shared" si="110"/>
        <v>534</v>
      </c>
      <c r="F383" s="337">
        <f t="shared" si="110"/>
        <v>10572</v>
      </c>
      <c r="G383" s="337">
        <f t="shared" si="111"/>
        <v>0</v>
      </c>
      <c r="H383" s="337">
        <f t="shared" si="112"/>
        <v>94</v>
      </c>
    </row>
    <row r="384" spans="1:8" ht="19.5" thickBot="1" x14ac:dyDescent="0.25">
      <c r="A384" s="460"/>
      <c r="B384" s="179" t="s">
        <v>25</v>
      </c>
      <c r="C384" s="319">
        <f>SUM(C372+C373+C374+C375+C376+C379+C381+C382+C383)</f>
        <v>0</v>
      </c>
      <c r="D384" s="338">
        <f>D372+D373+D374+D375+D381+D382+D383</f>
        <v>754.99996551614504</v>
      </c>
      <c r="E384" s="258">
        <f>E372+E373+E374+E375+E376+E377+E378+E379+E380+E381+E382+E383</f>
        <v>534</v>
      </c>
      <c r="F384" s="319">
        <f>F372+F373+F374+F375+F376+F377+F378+F379+F380+F381+F382+F383</f>
        <v>77059.89</v>
      </c>
      <c r="G384" s="319">
        <f>SUM(G372+G373+G374+G375+G376+G377+G378+G379+G380+G381+G382+G383)</f>
        <v>1</v>
      </c>
      <c r="H384" s="319">
        <f>SUM(H372:H383)</f>
        <v>920</v>
      </c>
    </row>
    <row r="385" spans="1:8" ht="18.75" x14ac:dyDescent="0.2">
      <c r="A385" s="459" t="s">
        <v>134</v>
      </c>
      <c r="B385" s="191" t="s">
        <v>12</v>
      </c>
      <c r="C385" s="345">
        <f t="shared" ref="C385:H396" si="113">C99+C86</f>
        <v>0</v>
      </c>
      <c r="D385" s="345">
        <f t="shared" si="113"/>
        <v>78</v>
      </c>
      <c r="E385" s="346">
        <f t="shared" si="113"/>
        <v>0</v>
      </c>
      <c r="F385" s="345">
        <f t="shared" si="113"/>
        <v>6918</v>
      </c>
      <c r="G385" s="345">
        <f t="shared" si="113"/>
        <v>0</v>
      </c>
      <c r="H385" s="345">
        <f t="shared" si="113"/>
        <v>100</v>
      </c>
    </row>
    <row r="386" spans="1:8" ht="18.75" x14ac:dyDescent="0.2">
      <c r="A386" s="459"/>
      <c r="B386" s="166" t="s">
        <v>14</v>
      </c>
      <c r="C386" s="345">
        <f t="shared" si="113"/>
        <v>0</v>
      </c>
      <c r="D386" s="345">
        <f t="shared" si="113"/>
        <v>69.7</v>
      </c>
      <c r="E386" s="346">
        <f t="shared" si="113"/>
        <v>0</v>
      </c>
      <c r="F386" s="345">
        <f t="shared" si="113"/>
        <v>6481</v>
      </c>
      <c r="G386" s="345">
        <f t="shared" si="113"/>
        <v>0</v>
      </c>
      <c r="H386" s="345">
        <f t="shared" si="113"/>
        <v>70</v>
      </c>
    </row>
    <row r="387" spans="1:8" ht="18.75" x14ac:dyDescent="0.2">
      <c r="A387" s="459"/>
      <c r="B387" s="166" t="s">
        <v>15</v>
      </c>
      <c r="C387" s="345">
        <f t="shared" si="113"/>
        <v>0</v>
      </c>
      <c r="D387" s="345">
        <f t="shared" si="113"/>
        <v>67.8</v>
      </c>
      <c r="E387" s="346">
        <f t="shared" si="113"/>
        <v>0</v>
      </c>
      <c r="F387" s="345">
        <f t="shared" si="113"/>
        <v>6483</v>
      </c>
      <c r="G387" s="345">
        <f t="shared" si="113"/>
        <v>0</v>
      </c>
      <c r="H387" s="345">
        <f t="shared" si="113"/>
        <v>130</v>
      </c>
    </row>
    <row r="388" spans="1:8" ht="18.75" x14ac:dyDescent="0.2">
      <c r="A388" s="459"/>
      <c r="B388" s="166" t="s">
        <v>16</v>
      </c>
      <c r="C388" s="345">
        <f t="shared" si="113"/>
        <v>0</v>
      </c>
      <c r="D388" s="345">
        <f t="shared" si="113"/>
        <v>37.6</v>
      </c>
      <c r="E388" s="346">
        <f t="shared" si="113"/>
        <v>0</v>
      </c>
      <c r="F388" s="345">
        <f t="shared" si="113"/>
        <v>4686</v>
      </c>
      <c r="G388" s="345">
        <f t="shared" si="113"/>
        <v>0</v>
      </c>
      <c r="H388" s="345">
        <f t="shared" si="113"/>
        <v>135</v>
      </c>
    </row>
    <row r="389" spans="1:8" ht="18.75" x14ac:dyDescent="0.2">
      <c r="A389" s="459"/>
      <c r="B389" s="166" t="s">
        <v>17</v>
      </c>
      <c r="C389" s="345">
        <f t="shared" si="113"/>
        <v>0</v>
      </c>
      <c r="D389" s="345">
        <f t="shared" si="113"/>
        <v>0</v>
      </c>
      <c r="E389" s="346">
        <f t="shared" si="113"/>
        <v>0</v>
      </c>
      <c r="F389" s="345">
        <f t="shared" si="113"/>
        <v>3113</v>
      </c>
      <c r="G389" s="345">
        <f t="shared" si="113"/>
        <v>0</v>
      </c>
      <c r="H389" s="345">
        <f t="shared" si="113"/>
        <v>120</v>
      </c>
    </row>
    <row r="390" spans="1:8" ht="18.75" x14ac:dyDescent="0.2">
      <c r="A390" s="459"/>
      <c r="B390" s="166" t="s">
        <v>18</v>
      </c>
      <c r="C390" s="345">
        <f t="shared" si="113"/>
        <v>0</v>
      </c>
      <c r="D390" s="345">
        <f t="shared" si="113"/>
        <v>0</v>
      </c>
      <c r="E390" s="346">
        <f t="shared" si="113"/>
        <v>0</v>
      </c>
      <c r="F390" s="345">
        <f t="shared" si="113"/>
        <v>2306</v>
      </c>
      <c r="G390" s="345">
        <f t="shared" si="113"/>
        <v>0</v>
      </c>
      <c r="H390" s="345">
        <f t="shared" si="113"/>
        <v>141</v>
      </c>
    </row>
    <row r="391" spans="1:8" ht="18.75" x14ac:dyDescent="0.2">
      <c r="A391" s="459"/>
      <c r="B391" s="166" t="s">
        <v>19</v>
      </c>
      <c r="C391" s="345">
        <f t="shared" si="113"/>
        <v>0</v>
      </c>
      <c r="D391" s="345">
        <f t="shared" si="113"/>
        <v>0.7</v>
      </c>
      <c r="E391" s="346">
        <f t="shared" si="113"/>
        <v>0</v>
      </c>
      <c r="F391" s="345">
        <f t="shared" si="113"/>
        <v>902</v>
      </c>
      <c r="G391" s="345">
        <f t="shared" si="113"/>
        <v>0</v>
      </c>
      <c r="H391" s="345">
        <f t="shared" si="113"/>
        <v>77</v>
      </c>
    </row>
    <row r="392" spans="1:8" ht="18.75" x14ac:dyDescent="0.2">
      <c r="A392" s="459"/>
      <c r="B392" s="166" t="s">
        <v>20</v>
      </c>
      <c r="C392" s="345">
        <f t="shared" si="113"/>
        <v>0</v>
      </c>
      <c r="D392" s="345">
        <f t="shared" si="113"/>
        <v>0.6</v>
      </c>
      <c r="E392" s="346">
        <f t="shared" si="113"/>
        <v>0</v>
      </c>
      <c r="F392" s="345">
        <f t="shared" si="113"/>
        <v>820</v>
      </c>
      <c r="G392" s="345">
        <f t="shared" si="113"/>
        <v>0</v>
      </c>
      <c r="H392" s="345">
        <f t="shared" si="113"/>
        <v>78</v>
      </c>
    </row>
    <row r="393" spans="1:8" ht="18.75" x14ac:dyDescent="0.2">
      <c r="A393" s="459"/>
      <c r="B393" s="166" t="s">
        <v>21</v>
      </c>
      <c r="C393" s="345">
        <f t="shared" si="113"/>
        <v>0</v>
      </c>
      <c r="D393" s="345">
        <f t="shared" si="113"/>
        <v>0</v>
      </c>
      <c r="E393" s="346">
        <f t="shared" si="113"/>
        <v>0</v>
      </c>
      <c r="F393" s="345">
        <f t="shared" si="113"/>
        <v>821</v>
      </c>
      <c r="G393" s="345">
        <f t="shared" si="113"/>
        <v>0</v>
      </c>
      <c r="H393" s="345">
        <f t="shared" si="113"/>
        <v>75</v>
      </c>
    </row>
    <row r="394" spans="1:8" ht="18.75" x14ac:dyDescent="0.2">
      <c r="A394" s="459"/>
      <c r="B394" s="166" t="s">
        <v>22</v>
      </c>
      <c r="C394" s="345">
        <f t="shared" si="113"/>
        <v>0</v>
      </c>
      <c r="D394" s="345">
        <f t="shared" si="113"/>
        <v>35.6</v>
      </c>
      <c r="E394" s="346">
        <f t="shared" si="113"/>
        <v>0</v>
      </c>
      <c r="F394" s="345">
        <f t="shared" si="113"/>
        <v>3500</v>
      </c>
      <c r="G394" s="345">
        <f t="shared" si="113"/>
        <v>0</v>
      </c>
      <c r="H394" s="345">
        <f t="shared" si="113"/>
        <v>130</v>
      </c>
    </row>
    <row r="395" spans="1:8" ht="18.75" x14ac:dyDescent="0.2">
      <c r="A395" s="459"/>
      <c r="B395" s="178" t="s">
        <v>23</v>
      </c>
      <c r="C395" s="345">
        <f t="shared" si="113"/>
        <v>0</v>
      </c>
      <c r="D395" s="345">
        <f t="shared" si="113"/>
        <v>74.45</v>
      </c>
      <c r="E395" s="346">
        <f t="shared" si="113"/>
        <v>0</v>
      </c>
      <c r="F395" s="345">
        <f t="shared" si="113"/>
        <v>4140</v>
      </c>
      <c r="G395" s="345">
        <f t="shared" si="113"/>
        <v>0</v>
      </c>
      <c r="H395" s="345">
        <f t="shared" si="113"/>
        <v>120</v>
      </c>
    </row>
    <row r="396" spans="1:8" ht="19.5" thickBot="1" x14ac:dyDescent="0.25">
      <c r="A396" s="459"/>
      <c r="B396" s="178" t="s">
        <v>24</v>
      </c>
      <c r="C396" s="345">
        <f t="shared" si="113"/>
        <v>0</v>
      </c>
      <c r="D396" s="345">
        <f t="shared" si="113"/>
        <v>79.400000000000006</v>
      </c>
      <c r="E396" s="346">
        <f t="shared" si="113"/>
        <v>0</v>
      </c>
      <c r="F396" s="345">
        <f t="shared" si="113"/>
        <v>5799</v>
      </c>
      <c r="G396" s="345">
        <f t="shared" si="113"/>
        <v>0</v>
      </c>
      <c r="H396" s="345">
        <f t="shared" si="113"/>
        <v>120</v>
      </c>
    </row>
    <row r="397" spans="1:8" ht="19.5" thickBot="1" x14ac:dyDescent="0.25">
      <c r="A397" s="460"/>
      <c r="B397" s="179" t="s">
        <v>25</v>
      </c>
      <c r="C397" s="319">
        <f t="shared" ref="C397:H397" si="114">SUM(C385:C396)</f>
        <v>0</v>
      </c>
      <c r="D397" s="319">
        <f t="shared" si="114"/>
        <v>443.85</v>
      </c>
      <c r="E397" s="227">
        <f t="shared" si="114"/>
        <v>0</v>
      </c>
      <c r="F397" s="319">
        <f t="shared" si="114"/>
        <v>45969</v>
      </c>
      <c r="G397" s="319">
        <f t="shared" si="114"/>
        <v>0</v>
      </c>
      <c r="H397" s="319">
        <f t="shared" si="114"/>
        <v>1296</v>
      </c>
    </row>
    <row r="398" spans="1:8" ht="18.75" x14ac:dyDescent="0.2">
      <c r="A398" s="459" t="s">
        <v>135</v>
      </c>
      <c r="B398" s="191" t="s">
        <v>12</v>
      </c>
      <c r="C398" s="345">
        <f t="shared" ref="C398:H409" si="115">C8+C21+C34+C47+C60+C73</f>
        <v>0</v>
      </c>
      <c r="D398" s="345">
        <f t="shared" si="115"/>
        <v>155.65960000000001</v>
      </c>
      <c r="E398" s="346">
        <f t="shared" si="115"/>
        <v>0</v>
      </c>
      <c r="F398" s="345">
        <f t="shared" si="115"/>
        <v>7285.2</v>
      </c>
      <c r="G398" s="345">
        <f t="shared" si="115"/>
        <v>0</v>
      </c>
      <c r="H398" s="345">
        <f t="shared" si="115"/>
        <v>309</v>
      </c>
    </row>
    <row r="399" spans="1:8" ht="18.75" x14ac:dyDescent="0.2">
      <c r="A399" s="459"/>
      <c r="B399" s="166" t="s">
        <v>14</v>
      </c>
      <c r="C399" s="345">
        <f t="shared" si="115"/>
        <v>0</v>
      </c>
      <c r="D399" s="345">
        <f t="shared" si="115"/>
        <v>204.56479999999999</v>
      </c>
      <c r="E399" s="346">
        <f t="shared" si="115"/>
        <v>0</v>
      </c>
      <c r="F399" s="345">
        <f t="shared" si="115"/>
        <v>9493.7000000000007</v>
      </c>
      <c r="G399" s="345">
        <f t="shared" si="115"/>
        <v>0</v>
      </c>
      <c r="H399" s="345">
        <f t="shared" si="115"/>
        <v>276</v>
      </c>
    </row>
    <row r="400" spans="1:8" ht="18.75" x14ac:dyDescent="0.2">
      <c r="A400" s="459"/>
      <c r="B400" s="166" t="s">
        <v>15</v>
      </c>
      <c r="C400" s="345">
        <f t="shared" si="115"/>
        <v>0</v>
      </c>
      <c r="D400" s="345">
        <f t="shared" si="115"/>
        <v>180.77132999999998</v>
      </c>
      <c r="E400" s="346">
        <f t="shared" si="115"/>
        <v>0</v>
      </c>
      <c r="F400" s="345">
        <f t="shared" si="115"/>
        <v>7924</v>
      </c>
      <c r="G400" s="345">
        <f t="shared" si="115"/>
        <v>0</v>
      </c>
      <c r="H400" s="345">
        <f t="shared" si="115"/>
        <v>270</v>
      </c>
    </row>
    <row r="401" spans="1:8" ht="18.75" x14ac:dyDescent="0.2">
      <c r="A401" s="459"/>
      <c r="B401" s="166" t="s">
        <v>16</v>
      </c>
      <c r="C401" s="345">
        <f t="shared" si="115"/>
        <v>0</v>
      </c>
      <c r="D401" s="345">
        <f t="shared" si="115"/>
        <v>67.360600000000005</v>
      </c>
      <c r="E401" s="346">
        <f t="shared" si="115"/>
        <v>0</v>
      </c>
      <c r="F401" s="345">
        <f t="shared" si="115"/>
        <v>6622</v>
      </c>
      <c r="G401" s="345">
        <f t="shared" si="115"/>
        <v>0</v>
      </c>
      <c r="H401" s="345">
        <f t="shared" si="115"/>
        <v>361</v>
      </c>
    </row>
    <row r="402" spans="1:8" ht="18.75" x14ac:dyDescent="0.2">
      <c r="A402" s="459"/>
      <c r="B402" s="166" t="s">
        <v>17</v>
      </c>
      <c r="C402" s="345">
        <f t="shared" si="115"/>
        <v>0</v>
      </c>
      <c r="D402" s="345">
        <f t="shared" si="115"/>
        <v>5.07</v>
      </c>
      <c r="E402" s="346">
        <f t="shared" si="115"/>
        <v>0</v>
      </c>
      <c r="F402" s="345">
        <f t="shared" si="115"/>
        <v>7078</v>
      </c>
      <c r="G402" s="345">
        <f t="shared" si="115"/>
        <v>0</v>
      </c>
      <c r="H402" s="345">
        <f t="shared" si="115"/>
        <v>330</v>
      </c>
    </row>
    <row r="403" spans="1:8" ht="18.75" x14ac:dyDescent="0.2">
      <c r="A403" s="459"/>
      <c r="B403" s="166" t="s">
        <v>18</v>
      </c>
      <c r="C403" s="345">
        <f t="shared" si="115"/>
        <v>0</v>
      </c>
      <c r="D403" s="345">
        <f t="shared" si="115"/>
        <v>0</v>
      </c>
      <c r="E403" s="346">
        <f t="shared" si="115"/>
        <v>0</v>
      </c>
      <c r="F403" s="345">
        <f t="shared" si="115"/>
        <v>4768</v>
      </c>
      <c r="G403" s="345">
        <f t="shared" si="115"/>
        <v>0</v>
      </c>
      <c r="H403" s="345">
        <f t="shared" si="115"/>
        <v>367</v>
      </c>
    </row>
    <row r="404" spans="1:8" ht="18.75" x14ac:dyDescent="0.2">
      <c r="A404" s="459"/>
      <c r="B404" s="166" t="s">
        <v>19</v>
      </c>
      <c r="C404" s="345">
        <f t="shared" si="115"/>
        <v>0</v>
      </c>
      <c r="D404" s="345">
        <f t="shared" si="115"/>
        <v>1.2</v>
      </c>
      <c r="E404" s="346">
        <f t="shared" si="115"/>
        <v>0</v>
      </c>
      <c r="F404" s="345">
        <f t="shared" si="115"/>
        <v>3236</v>
      </c>
      <c r="G404" s="345">
        <f t="shared" si="115"/>
        <v>0</v>
      </c>
      <c r="H404" s="345">
        <f t="shared" si="115"/>
        <v>277</v>
      </c>
    </row>
    <row r="405" spans="1:8" ht="18.75" x14ac:dyDescent="0.2">
      <c r="A405" s="459"/>
      <c r="B405" s="166" t="s">
        <v>20</v>
      </c>
      <c r="C405" s="345">
        <f t="shared" si="115"/>
        <v>0</v>
      </c>
      <c r="D405" s="345">
        <f t="shared" si="115"/>
        <v>0.89999999999999991</v>
      </c>
      <c r="E405" s="346">
        <f t="shared" si="115"/>
        <v>0</v>
      </c>
      <c r="F405" s="345">
        <f t="shared" si="115"/>
        <v>2606</v>
      </c>
      <c r="G405" s="345">
        <f t="shared" si="115"/>
        <v>0</v>
      </c>
      <c r="H405" s="345">
        <f t="shared" si="115"/>
        <v>253</v>
      </c>
    </row>
    <row r="406" spans="1:8" ht="18.75" x14ac:dyDescent="0.2">
      <c r="A406" s="459"/>
      <c r="B406" s="166" t="s">
        <v>21</v>
      </c>
      <c r="C406" s="345">
        <f t="shared" si="115"/>
        <v>0</v>
      </c>
      <c r="D406" s="345">
        <f t="shared" si="115"/>
        <v>0</v>
      </c>
      <c r="E406" s="346">
        <f t="shared" si="115"/>
        <v>0</v>
      </c>
      <c r="F406" s="345">
        <f t="shared" si="115"/>
        <v>2594</v>
      </c>
      <c r="G406" s="345">
        <f t="shared" si="115"/>
        <v>0</v>
      </c>
      <c r="H406" s="345">
        <f t="shared" si="115"/>
        <v>242</v>
      </c>
    </row>
    <row r="407" spans="1:8" ht="18.75" x14ac:dyDescent="0.2">
      <c r="A407" s="459"/>
      <c r="B407" s="166" t="s">
        <v>22</v>
      </c>
      <c r="C407" s="345">
        <f t="shared" si="115"/>
        <v>0</v>
      </c>
      <c r="D407" s="345">
        <f t="shared" si="115"/>
        <v>62.16</v>
      </c>
      <c r="E407" s="346">
        <f t="shared" si="115"/>
        <v>0</v>
      </c>
      <c r="F407" s="345">
        <f t="shared" si="115"/>
        <v>9741.1</v>
      </c>
      <c r="G407" s="345">
        <f t="shared" si="115"/>
        <v>0</v>
      </c>
      <c r="H407" s="345">
        <f t="shared" si="115"/>
        <v>347</v>
      </c>
    </row>
    <row r="408" spans="1:8" ht="18.75" x14ac:dyDescent="0.2">
      <c r="A408" s="459"/>
      <c r="B408" s="178" t="s">
        <v>23</v>
      </c>
      <c r="C408" s="345">
        <f t="shared" si="115"/>
        <v>0</v>
      </c>
      <c r="D408" s="345">
        <f t="shared" si="115"/>
        <v>69</v>
      </c>
      <c r="E408" s="346">
        <f t="shared" si="115"/>
        <v>0</v>
      </c>
      <c r="F408" s="345">
        <f t="shared" si="115"/>
        <v>11480</v>
      </c>
      <c r="G408" s="345">
        <f t="shared" si="115"/>
        <v>0</v>
      </c>
      <c r="H408" s="345">
        <f t="shared" si="115"/>
        <v>314</v>
      </c>
    </row>
    <row r="409" spans="1:8" ht="19.5" thickBot="1" x14ac:dyDescent="0.25">
      <c r="A409" s="459"/>
      <c r="B409" s="178" t="s">
        <v>24</v>
      </c>
      <c r="C409" s="360">
        <f t="shared" si="115"/>
        <v>0</v>
      </c>
      <c r="D409" s="360">
        <f t="shared" si="115"/>
        <v>185.5</v>
      </c>
      <c r="E409" s="361">
        <f t="shared" si="115"/>
        <v>0</v>
      </c>
      <c r="F409" s="360">
        <f t="shared" si="115"/>
        <v>13565</v>
      </c>
      <c r="G409" s="360">
        <f t="shared" si="115"/>
        <v>0</v>
      </c>
      <c r="H409" s="360">
        <f t="shared" si="115"/>
        <v>370</v>
      </c>
    </row>
    <row r="410" spans="1:8" ht="19.5" thickBot="1" x14ac:dyDescent="0.25">
      <c r="A410" s="460"/>
      <c r="B410" s="179" t="s">
        <v>25</v>
      </c>
      <c r="C410" s="319">
        <f t="shared" ref="C410:H410" si="116">SUM(C398:C409)</f>
        <v>0</v>
      </c>
      <c r="D410" s="319">
        <f t="shared" si="116"/>
        <v>932.18633</v>
      </c>
      <c r="E410" s="227">
        <f t="shared" si="116"/>
        <v>0</v>
      </c>
      <c r="F410" s="319">
        <f t="shared" si="116"/>
        <v>86393</v>
      </c>
      <c r="G410" s="319">
        <f t="shared" si="116"/>
        <v>0</v>
      </c>
      <c r="H410" s="319">
        <f t="shared" si="116"/>
        <v>3716</v>
      </c>
    </row>
    <row r="411" spans="1:8" ht="18.75" x14ac:dyDescent="0.2">
      <c r="A411" s="459" t="s">
        <v>136</v>
      </c>
      <c r="B411" s="191" t="s">
        <v>12</v>
      </c>
      <c r="C411" s="345">
        <f t="shared" ref="C411:H422" si="117">C333</f>
        <v>0</v>
      </c>
      <c r="D411" s="345">
        <f t="shared" si="117"/>
        <v>2</v>
      </c>
      <c r="E411" s="345">
        <f t="shared" si="117"/>
        <v>0</v>
      </c>
      <c r="F411" s="345">
        <f t="shared" si="117"/>
        <v>800</v>
      </c>
      <c r="G411" s="345">
        <f t="shared" si="117"/>
        <v>0</v>
      </c>
      <c r="H411" s="345">
        <f t="shared" si="117"/>
        <v>4</v>
      </c>
    </row>
    <row r="412" spans="1:8" ht="18.75" x14ac:dyDescent="0.2">
      <c r="A412" s="459"/>
      <c r="B412" s="166" t="s">
        <v>14</v>
      </c>
      <c r="C412" s="345">
        <f t="shared" si="117"/>
        <v>0</v>
      </c>
      <c r="D412" s="345">
        <f t="shared" si="117"/>
        <v>2.09</v>
      </c>
      <c r="E412" s="345">
        <f t="shared" si="117"/>
        <v>0</v>
      </c>
      <c r="F412" s="345">
        <f t="shared" si="117"/>
        <v>500</v>
      </c>
      <c r="G412" s="345">
        <f t="shared" si="117"/>
        <v>0</v>
      </c>
      <c r="H412" s="345">
        <f t="shared" si="117"/>
        <v>4</v>
      </c>
    </row>
    <row r="413" spans="1:8" ht="18.75" x14ac:dyDescent="0.2">
      <c r="A413" s="459"/>
      <c r="B413" s="166" t="s">
        <v>15</v>
      </c>
      <c r="C413" s="345">
        <f t="shared" si="117"/>
        <v>0</v>
      </c>
      <c r="D413" s="345">
        <f t="shared" si="117"/>
        <v>2</v>
      </c>
      <c r="E413" s="345">
        <f t="shared" si="117"/>
        <v>0</v>
      </c>
      <c r="F413" s="345">
        <f t="shared" si="117"/>
        <v>400</v>
      </c>
      <c r="G413" s="345">
        <f t="shared" si="117"/>
        <v>0</v>
      </c>
      <c r="H413" s="345">
        <f t="shared" si="117"/>
        <v>4</v>
      </c>
    </row>
    <row r="414" spans="1:8" ht="18.75" x14ac:dyDescent="0.2">
      <c r="A414" s="459"/>
      <c r="B414" s="166" t="s">
        <v>16</v>
      </c>
      <c r="C414" s="345">
        <f t="shared" si="117"/>
        <v>0</v>
      </c>
      <c r="D414" s="345">
        <f t="shared" si="117"/>
        <v>0.9</v>
      </c>
      <c r="E414" s="345">
        <f t="shared" si="117"/>
        <v>0</v>
      </c>
      <c r="F414" s="345">
        <f t="shared" si="117"/>
        <v>350</v>
      </c>
      <c r="G414" s="345">
        <f t="shared" si="117"/>
        <v>0</v>
      </c>
      <c r="H414" s="345">
        <f t="shared" si="117"/>
        <v>5</v>
      </c>
    </row>
    <row r="415" spans="1:8" ht="18.75" x14ac:dyDescent="0.2">
      <c r="A415" s="459"/>
      <c r="B415" s="166" t="s">
        <v>17</v>
      </c>
      <c r="C415" s="345">
        <f t="shared" si="117"/>
        <v>0</v>
      </c>
      <c r="D415" s="345">
        <f t="shared" si="117"/>
        <v>0</v>
      </c>
      <c r="E415" s="345">
        <f t="shared" si="117"/>
        <v>0</v>
      </c>
      <c r="F415" s="345">
        <f t="shared" si="117"/>
        <v>350</v>
      </c>
      <c r="G415" s="345">
        <f t="shared" si="117"/>
        <v>0</v>
      </c>
      <c r="H415" s="345">
        <f t="shared" si="117"/>
        <v>4</v>
      </c>
    </row>
    <row r="416" spans="1:8" ht="18.75" x14ac:dyDescent="0.2">
      <c r="A416" s="459"/>
      <c r="B416" s="166" t="s">
        <v>18</v>
      </c>
      <c r="C416" s="345">
        <f t="shared" si="117"/>
        <v>0</v>
      </c>
      <c r="D416" s="345">
        <f t="shared" si="117"/>
        <v>0</v>
      </c>
      <c r="E416" s="345">
        <f t="shared" si="117"/>
        <v>0</v>
      </c>
      <c r="F416" s="345">
        <f t="shared" si="117"/>
        <v>320</v>
      </c>
      <c r="G416" s="345">
        <f t="shared" si="117"/>
        <v>0</v>
      </c>
      <c r="H416" s="345">
        <f t="shared" si="117"/>
        <v>4</v>
      </c>
    </row>
    <row r="417" spans="1:8" ht="18.75" x14ac:dyDescent="0.2">
      <c r="A417" s="459"/>
      <c r="B417" s="166" t="s">
        <v>19</v>
      </c>
      <c r="C417" s="345">
        <f t="shared" si="117"/>
        <v>0</v>
      </c>
      <c r="D417" s="345">
        <f t="shared" si="117"/>
        <v>0</v>
      </c>
      <c r="E417" s="345">
        <f t="shared" si="117"/>
        <v>0</v>
      </c>
      <c r="F417" s="345">
        <f t="shared" si="117"/>
        <v>320</v>
      </c>
      <c r="G417" s="345">
        <f t="shared" si="117"/>
        <v>0</v>
      </c>
      <c r="H417" s="345">
        <f t="shared" si="117"/>
        <v>4</v>
      </c>
    </row>
    <row r="418" spans="1:8" ht="18.75" x14ac:dyDescent="0.2">
      <c r="A418" s="459"/>
      <c r="B418" s="166" t="s">
        <v>20</v>
      </c>
      <c r="C418" s="345">
        <f t="shared" si="117"/>
        <v>0</v>
      </c>
      <c r="D418" s="345">
        <f t="shared" si="117"/>
        <v>0</v>
      </c>
      <c r="E418" s="345">
        <f t="shared" si="117"/>
        <v>0</v>
      </c>
      <c r="F418" s="345">
        <f t="shared" si="117"/>
        <v>500</v>
      </c>
      <c r="G418" s="345">
        <f t="shared" si="117"/>
        <v>0</v>
      </c>
      <c r="H418" s="345">
        <f t="shared" si="117"/>
        <v>5</v>
      </c>
    </row>
    <row r="419" spans="1:8" ht="18.75" x14ac:dyDescent="0.2">
      <c r="A419" s="459"/>
      <c r="B419" s="166" t="s">
        <v>21</v>
      </c>
      <c r="C419" s="345">
        <f t="shared" si="117"/>
        <v>0</v>
      </c>
      <c r="D419" s="345">
        <f t="shared" si="117"/>
        <v>0</v>
      </c>
      <c r="E419" s="345">
        <f t="shared" si="117"/>
        <v>0</v>
      </c>
      <c r="F419" s="345">
        <f t="shared" si="117"/>
        <v>500</v>
      </c>
      <c r="G419" s="345">
        <f t="shared" si="117"/>
        <v>0</v>
      </c>
      <c r="H419" s="345">
        <f t="shared" si="117"/>
        <v>5</v>
      </c>
    </row>
    <row r="420" spans="1:8" ht="18.75" x14ac:dyDescent="0.2">
      <c r="A420" s="459"/>
      <c r="B420" s="166" t="s">
        <v>22</v>
      </c>
      <c r="C420" s="345">
        <f t="shared" si="117"/>
        <v>0</v>
      </c>
      <c r="D420" s="345">
        <f t="shared" si="117"/>
        <v>1.6</v>
      </c>
      <c r="E420" s="345">
        <f t="shared" si="117"/>
        <v>0</v>
      </c>
      <c r="F420" s="345">
        <f t="shared" si="117"/>
        <v>550</v>
      </c>
      <c r="G420" s="345">
        <f t="shared" si="117"/>
        <v>0</v>
      </c>
      <c r="H420" s="345">
        <f t="shared" si="117"/>
        <v>5</v>
      </c>
    </row>
    <row r="421" spans="1:8" ht="18.75" x14ac:dyDescent="0.2">
      <c r="A421" s="459"/>
      <c r="B421" s="178" t="s">
        <v>23</v>
      </c>
      <c r="C421" s="345">
        <f t="shared" si="117"/>
        <v>0</v>
      </c>
      <c r="D421" s="345">
        <f t="shared" si="117"/>
        <v>2.0599999999999996</v>
      </c>
      <c r="E421" s="345">
        <f t="shared" si="117"/>
        <v>0</v>
      </c>
      <c r="F421" s="345">
        <f t="shared" si="117"/>
        <v>650</v>
      </c>
      <c r="G421" s="345">
        <f t="shared" si="117"/>
        <v>0</v>
      </c>
      <c r="H421" s="345">
        <f t="shared" si="117"/>
        <v>6</v>
      </c>
    </row>
    <row r="422" spans="1:8" ht="19.5" thickBot="1" x14ac:dyDescent="0.25">
      <c r="A422" s="459"/>
      <c r="B422" s="178" t="s">
        <v>24</v>
      </c>
      <c r="C422" s="360">
        <f t="shared" si="117"/>
        <v>0</v>
      </c>
      <c r="D422" s="360">
        <f t="shared" si="117"/>
        <v>2.35</v>
      </c>
      <c r="E422" s="361">
        <f t="shared" si="117"/>
        <v>0</v>
      </c>
      <c r="F422" s="360">
        <f t="shared" si="117"/>
        <v>639</v>
      </c>
      <c r="G422" s="360">
        <f t="shared" si="117"/>
        <v>0</v>
      </c>
      <c r="H422" s="360">
        <f t="shared" si="117"/>
        <v>6</v>
      </c>
    </row>
    <row r="423" spans="1:8" ht="19.5" thickBot="1" x14ac:dyDescent="0.25">
      <c r="A423" s="460"/>
      <c r="B423" s="179" t="s">
        <v>25</v>
      </c>
      <c r="C423" s="319">
        <f t="shared" ref="C423:H423" si="118">SUM(C411:C422)</f>
        <v>0</v>
      </c>
      <c r="D423" s="319">
        <f t="shared" si="118"/>
        <v>12.999999999999998</v>
      </c>
      <c r="E423" s="319">
        <f t="shared" si="118"/>
        <v>0</v>
      </c>
      <c r="F423" s="319">
        <f t="shared" si="118"/>
        <v>5879</v>
      </c>
      <c r="G423" s="319">
        <f t="shared" si="118"/>
        <v>0</v>
      </c>
      <c r="H423" s="319">
        <f t="shared" si="118"/>
        <v>56</v>
      </c>
    </row>
    <row r="424" spans="1:8" ht="18.75" x14ac:dyDescent="0.2">
      <c r="A424" s="363"/>
      <c r="B424" s="364"/>
      <c r="C424" s="365"/>
      <c r="D424" s="365"/>
      <c r="E424" s="365"/>
      <c r="F424" s="365"/>
      <c r="G424" s="365"/>
      <c r="H424" s="365"/>
    </row>
    <row r="425" spans="1:8" ht="18.75" x14ac:dyDescent="0.25">
      <c r="A425" s="461" t="s">
        <v>137</v>
      </c>
      <c r="B425" s="461"/>
      <c r="C425" s="461"/>
      <c r="D425" s="458"/>
      <c r="E425" s="458"/>
      <c r="F425" s="458"/>
      <c r="G425" s="462" t="s">
        <v>179</v>
      </c>
      <c r="H425" s="462"/>
    </row>
    <row r="426" spans="1:8" ht="18.75" x14ac:dyDescent="0.3">
      <c r="A426" s="375"/>
      <c r="B426" s="375"/>
      <c r="C426" s="458"/>
      <c r="D426" s="458"/>
      <c r="E426" s="458"/>
      <c r="F426" s="458"/>
      <c r="G426" s="458"/>
      <c r="H426" s="458"/>
    </row>
  </sheetData>
  <mergeCells count="41">
    <mergeCell ref="A398:A410"/>
    <mergeCell ref="A411:A423"/>
    <mergeCell ref="A425:C425"/>
    <mergeCell ref="G425:H425"/>
    <mergeCell ref="A320:A332"/>
    <mergeCell ref="A333:A345"/>
    <mergeCell ref="A346:A358"/>
    <mergeCell ref="A359:A371"/>
    <mergeCell ref="A372:A384"/>
    <mergeCell ref="A385:A397"/>
    <mergeCell ref="A307:A319"/>
    <mergeCell ref="A164:A176"/>
    <mergeCell ref="A177:A189"/>
    <mergeCell ref="A190:A202"/>
    <mergeCell ref="A203:A215"/>
    <mergeCell ref="A216:A228"/>
    <mergeCell ref="A229:A241"/>
    <mergeCell ref="A242:A254"/>
    <mergeCell ref="A255:A267"/>
    <mergeCell ref="A268:A280"/>
    <mergeCell ref="A281:A293"/>
    <mergeCell ref="A294:A306"/>
    <mergeCell ref="A151:A163"/>
    <mergeCell ref="A8:A20"/>
    <mergeCell ref="A21:A33"/>
    <mergeCell ref="A34:A46"/>
    <mergeCell ref="A47:A59"/>
    <mergeCell ref="A60:A72"/>
    <mergeCell ref="A73:A85"/>
    <mergeCell ref="A86:A98"/>
    <mergeCell ref="A99:A111"/>
    <mergeCell ref="A112:A124"/>
    <mergeCell ref="A125:A137"/>
    <mergeCell ref="A138:A150"/>
    <mergeCell ref="A1:H1"/>
    <mergeCell ref="A2:H2"/>
    <mergeCell ref="A3:A7"/>
    <mergeCell ref="B3:B7"/>
    <mergeCell ref="C3:D3"/>
    <mergeCell ref="E3:F3"/>
    <mergeCell ref="G3:H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ліміти 2020 </vt:lpstr>
      <vt:lpstr>кориг.бюджетний запит 2020р.  </vt:lpstr>
      <vt:lpstr>ВК 2020</vt:lpstr>
      <vt:lpstr>ОКРЕМО</vt:lpstr>
      <vt:lpstr>'кориг.бюджетний запит 2020р.  '!Область_печати</vt:lpstr>
    </vt:vector>
  </TitlesOfParts>
  <Company>НТК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Лукин</dc:creator>
  <cp:lastModifiedBy>user</cp:lastModifiedBy>
  <cp:lastPrinted>2020-06-04T06:17:46Z</cp:lastPrinted>
  <dcterms:created xsi:type="dcterms:W3CDTF">2001-07-19T10:47:55Z</dcterms:created>
  <dcterms:modified xsi:type="dcterms:W3CDTF">2020-10-27T09:10:15Z</dcterms:modified>
</cp:coreProperties>
</file>