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0" yWindow="225" windowWidth="16635" windowHeight="9795" tabRatio="713" activeTab="1"/>
  </bookViews>
  <sheets>
    <sheet name="Водопост витрати" sheetId="4" r:id="rId1"/>
    <sheet name="Водовідв витрати" sheetId="5" r:id="rId2"/>
    <sheet name=" проект плана" sheetId="3" r:id="rId3"/>
  </sheets>
  <definedNames>
    <definedName name="_xlnm.Print_Titles" localSheetId="1">'Водовідв витрати'!$5:$8</definedName>
    <definedName name="_xlnm.Print_Titles" localSheetId="0">'Водопост витрати'!$5:$8</definedName>
    <definedName name="_xlnm.Print_Area" localSheetId="2">' проект плана'!$A$1:$L$56</definedName>
    <definedName name="_xlnm.Print_Area" localSheetId="1">'Водовідв витрати'!$A$1:$K$96</definedName>
    <definedName name="_xlnm.Print_Area" localSheetId="0">'Водопост витрати'!$A$1:$K$83</definedName>
  </definedNames>
  <calcPr calcId="125725"/>
</workbook>
</file>

<file path=xl/calcChain.xml><?xml version="1.0" encoding="utf-8"?>
<calcChain xmlns="http://schemas.openxmlformats.org/spreadsheetml/2006/main">
  <c r="H52" i="3"/>
  <c r="D75" i="5"/>
  <c r="D25" i="4"/>
  <c r="H55"/>
  <c r="K30" l="1"/>
  <c r="I30"/>
  <c r="G30"/>
  <c r="F30"/>
  <c r="J23" i="3"/>
  <c r="J28"/>
  <c r="J32"/>
  <c r="H28"/>
  <c r="H29"/>
  <c r="J29" s="1"/>
  <c r="H30"/>
  <c r="J30" s="1"/>
  <c r="H31"/>
  <c r="J31" s="1"/>
  <c r="H32"/>
  <c r="H27"/>
  <c r="J27" s="1"/>
  <c r="H21"/>
  <c r="J21" s="1"/>
  <c r="H22"/>
  <c r="J22" s="1"/>
  <c r="H23"/>
  <c r="H24"/>
  <c r="J24" s="1"/>
  <c r="H25"/>
  <c r="J25" s="1"/>
  <c r="H20"/>
  <c r="J20" s="1"/>
  <c r="D43" i="4"/>
  <c r="D48"/>
  <c r="D39" s="1"/>
  <c r="D11"/>
  <c r="F43" l="1"/>
  <c r="G43"/>
  <c r="I43"/>
  <c r="K43"/>
  <c r="H53" i="3"/>
  <c r="J52"/>
  <c r="E52"/>
  <c r="H51"/>
  <c r="J51" s="1"/>
  <c r="E51" s="1"/>
  <c r="E49"/>
  <c r="E48"/>
  <c r="E47"/>
  <c r="H46"/>
  <c r="J46" s="1"/>
  <c r="E46" s="1"/>
  <c r="H45"/>
  <c r="J45" s="1"/>
  <c r="K43"/>
  <c r="I43"/>
  <c r="G43"/>
  <c r="F43"/>
  <c r="D43"/>
  <c r="C43"/>
  <c r="H33"/>
  <c r="J33" s="1"/>
  <c r="E33" s="1"/>
  <c r="E32"/>
  <c r="E31"/>
  <c r="E30"/>
  <c r="E29"/>
  <c r="E28"/>
  <c r="E27"/>
  <c r="E26" s="1"/>
  <c r="K26"/>
  <c r="J26"/>
  <c r="I26"/>
  <c r="H26"/>
  <c r="G26"/>
  <c r="F26"/>
  <c r="D26"/>
  <c r="C26"/>
  <c r="E25"/>
  <c r="E24"/>
  <c r="E23"/>
  <c r="E22"/>
  <c r="E21"/>
  <c r="E20"/>
  <c r="K19"/>
  <c r="K18" s="1"/>
  <c r="K17" s="1"/>
  <c r="K16" s="1"/>
  <c r="K15" s="1"/>
  <c r="K13" s="1"/>
  <c r="J19"/>
  <c r="I19"/>
  <c r="I18" s="1"/>
  <c r="I17" s="1"/>
  <c r="I16" s="1"/>
  <c r="I15" s="1"/>
  <c r="I13" s="1"/>
  <c r="H19"/>
  <c r="G19"/>
  <c r="G18" s="1"/>
  <c r="G17" s="1"/>
  <c r="G16" s="1"/>
  <c r="G15" s="1"/>
  <c r="G13" s="1"/>
  <c r="F19"/>
  <c r="D19"/>
  <c r="C19"/>
  <c r="F18"/>
  <c r="F17" s="1"/>
  <c r="F16" s="1"/>
  <c r="F15" s="1"/>
  <c r="F13" s="1"/>
  <c r="E19" l="1"/>
  <c r="E18" s="1"/>
  <c r="E17" s="1"/>
  <c r="E16" s="1"/>
  <c r="E15" s="1"/>
  <c r="J18"/>
  <c r="J17" s="1"/>
  <c r="J16" s="1"/>
  <c r="J15" s="1"/>
  <c r="J53"/>
  <c r="H18"/>
  <c r="H17" s="1"/>
  <c r="H16" s="1"/>
  <c r="H15" s="1"/>
  <c r="H13" s="1"/>
  <c r="C18"/>
  <c r="C17" s="1"/>
  <c r="C16" s="1"/>
  <c r="C15" s="1"/>
  <c r="C13" s="1"/>
  <c r="H43"/>
  <c r="D18"/>
  <c r="D17" s="1"/>
  <c r="D16" s="1"/>
  <c r="J43"/>
  <c r="E45"/>
  <c r="E53" l="1"/>
  <c r="J13"/>
  <c r="D15"/>
  <c r="D13" s="1"/>
  <c r="H49" i="5"/>
  <c r="J49" s="1"/>
  <c r="E49" s="1"/>
  <c r="H50" i="4"/>
  <c r="J50" s="1"/>
  <c r="H47"/>
  <c r="J47" s="1"/>
  <c r="E47" s="1"/>
  <c r="H40"/>
  <c r="E13" i="3" l="1"/>
  <c r="E43"/>
  <c r="K34" i="5"/>
  <c r="I34"/>
  <c r="G34"/>
  <c r="F34"/>
  <c r="C43" i="4" l="1"/>
  <c r="C25"/>
  <c r="H88" i="5" l="1"/>
  <c r="J88" s="1"/>
  <c r="E88" s="1"/>
  <c r="C11" i="4" l="1"/>
  <c r="K29" i="5"/>
  <c r="I29"/>
  <c r="G29"/>
  <c r="F29"/>
  <c r="H26"/>
  <c r="J26" s="1"/>
  <c r="E26" s="1"/>
  <c r="H72"/>
  <c r="K67"/>
  <c r="I67"/>
  <c r="G67"/>
  <c r="F67"/>
  <c r="K43"/>
  <c r="I43"/>
  <c r="G43"/>
  <c r="F43"/>
  <c r="K27"/>
  <c r="K25" s="1"/>
  <c r="I27"/>
  <c r="G27"/>
  <c r="F27"/>
  <c r="F13"/>
  <c r="G13"/>
  <c r="I13"/>
  <c r="K13"/>
  <c r="K65" i="4"/>
  <c r="I65"/>
  <c r="G65"/>
  <c r="F65"/>
  <c r="H65" s="1"/>
  <c r="H60"/>
  <c r="J60" s="1"/>
  <c r="E60" s="1"/>
  <c r="H61"/>
  <c r="H59"/>
  <c r="J59" s="1"/>
  <c r="E59" s="1"/>
  <c r="H57"/>
  <c r="J57" s="1"/>
  <c r="E57" s="1"/>
  <c r="J55"/>
  <c r="E55" s="1"/>
  <c r="H53"/>
  <c r="H49"/>
  <c r="H45"/>
  <c r="J45" s="1"/>
  <c r="E45" s="1"/>
  <c r="H44"/>
  <c r="J44" s="1"/>
  <c r="E44" s="1"/>
  <c r="K37"/>
  <c r="K36" s="1"/>
  <c r="I37"/>
  <c r="I36" s="1"/>
  <c r="G37"/>
  <c r="G36" s="1"/>
  <c r="H38"/>
  <c r="J38" s="1"/>
  <c r="F37"/>
  <c r="H27"/>
  <c r="J27" s="1"/>
  <c r="E27" s="1"/>
  <c r="H29"/>
  <c r="J29" s="1"/>
  <c r="E29" s="1"/>
  <c r="H31"/>
  <c r="J31" s="1"/>
  <c r="E31" s="1"/>
  <c r="H34"/>
  <c r="J34" s="1"/>
  <c r="E34" s="1"/>
  <c r="H32"/>
  <c r="J32" s="1"/>
  <c r="E32" s="1"/>
  <c r="H33"/>
  <c r="J33" s="1"/>
  <c r="E33" s="1"/>
  <c r="H35"/>
  <c r="J35" s="1"/>
  <c r="E35" s="1"/>
  <c r="H28"/>
  <c r="J28" s="1"/>
  <c r="E28" s="1"/>
  <c r="K24"/>
  <c r="I24"/>
  <c r="G24"/>
  <c r="F24"/>
  <c r="H24" s="1"/>
  <c r="J24" s="1"/>
  <c r="H23"/>
  <c r="J23" s="1"/>
  <c r="E23" s="1"/>
  <c r="K17"/>
  <c r="I17"/>
  <c r="G17"/>
  <c r="F17"/>
  <c r="K15"/>
  <c r="I15"/>
  <c r="G15"/>
  <c r="H14"/>
  <c r="J14" s="1"/>
  <c r="E14" s="1"/>
  <c r="F15"/>
  <c r="H12"/>
  <c r="J12" s="1"/>
  <c r="E12" s="1"/>
  <c r="D16"/>
  <c r="C75" i="5"/>
  <c r="C60"/>
  <c r="C50"/>
  <c r="C34"/>
  <c r="C16" i="4"/>
  <c r="E25" i="5"/>
  <c r="J65" i="4" l="1"/>
  <c r="H17"/>
  <c r="J17" s="1"/>
  <c r="J40"/>
  <c r="E40" s="1"/>
  <c r="H51"/>
  <c r="J51" s="1"/>
  <c r="E51" s="1"/>
  <c r="E50"/>
  <c r="H56"/>
  <c r="J56" s="1"/>
  <c r="E56" s="1"/>
  <c r="H55" i="5"/>
  <c r="J55" s="1"/>
  <c r="E55" s="1"/>
  <c r="H53"/>
  <c r="J53" s="1"/>
  <c r="E53" s="1"/>
  <c r="H37" i="4"/>
  <c r="J37" s="1"/>
  <c r="J49"/>
  <c r="E49" s="1"/>
  <c r="J72" i="5"/>
  <c r="E72" s="1"/>
  <c r="H15" i="4"/>
  <c r="J15" s="1"/>
  <c r="J36"/>
  <c r="E38"/>
  <c r="E36" s="1"/>
  <c r="J53"/>
  <c r="E53" s="1"/>
  <c r="J61"/>
  <c r="E61" s="1"/>
  <c r="H29" i="5"/>
  <c r="J29" s="1"/>
  <c r="H19" i="4"/>
  <c r="J19" s="1"/>
  <c r="E19" s="1"/>
  <c r="H71"/>
  <c r="J71" s="1"/>
  <c r="E71" s="1"/>
  <c r="H70"/>
  <c r="J70" s="1"/>
  <c r="E70" s="1"/>
  <c r="H69"/>
  <c r="J69" s="1"/>
  <c r="E69" s="1"/>
  <c r="H62"/>
  <c r="J62" s="1"/>
  <c r="E62" s="1"/>
  <c r="H68"/>
  <c r="J68" s="1"/>
  <c r="E68" s="1"/>
  <c r="H67"/>
  <c r="J67" s="1"/>
  <c r="E67" s="1"/>
  <c r="H66"/>
  <c r="J66" s="1"/>
  <c r="E66" s="1"/>
  <c r="H46"/>
  <c r="H41"/>
  <c r="J41" s="1"/>
  <c r="E41" s="1"/>
  <c r="I25" i="5"/>
  <c r="F25"/>
  <c r="G25"/>
  <c r="F11"/>
  <c r="I11"/>
  <c r="H15"/>
  <c r="J15" s="1"/>
  <c r="E15" s="1"/>
  <c r="H14"/>
  <c r="J14" s="1"/>
  <c r="H13"/>
  <c r="J13" s="1"/>
  <c r="H20"/>
  <c r="J20" s="1"/>
  <c r="E20" s="1"/>
  <c r="H24"/>
  <c r="J24" s="1"/>
  <c r="E24" s="1"/>
  <c r="H23"/>
  <c r="J23" s="1"/>
  <c r="E23" s="1"/>
  <c r="H27"/>
  <c r="H25" s="1"/>
  <c r="H30"/>
  <c r="J30" s="1"/>
  <c r="E30" s="1"/>
  <c r="H32"/>
  <c r="J32" s="1"/>
  <c r="E32" s="1"/>
  <c r="H33"/>
  <c r="J33" s="1"/>
  <c r="E33" s="1"/>
  <c r="H38"/>
  <c r="H39"/>
  <c r="J39" s="1"/>
  <c r="E39" s="1"/>
  <c r="H43"/>
  <c r="J43" s="1"/>
  <c r="H42"/>
  <c r="J42" s="1"/>
  <c r="E42" s="1"/>
  <c r="H41"/>
  <c r="J41" s="1"/>
  <c r="E41" s="1"/>
  <c r="H45"/>
  <c r="J45" s="1"/>
  <c r="E45" s="1"/>
  <c r="H48"/>
  <c r="J48" s="1"/>
  <c r="E48" s="1"/>
  <c r="H46"/>
  <c r="J46" s="1"/>
  <c r="E46" s="1"/>
  <c r="H51"/>
  <c r="J51" s="1"/>
  <c r="E51" s="1"/>
  <c r="H52"/>
  <c r="J52" s="1"/>
  <c r="E52" s="1"/>
  <c r="H59"/>
  <c r="J59" s="1"/>
  <c r="E59" s="1"/>
  <c r="H58"/>
  <c r="J58" s="1"/>
  <c r="E58" s="1"/>
  <c r="H64"/>
  <c r="J64" s="1"/>
  <c r="E64" s="1"/>
  <c r="H63"/>
  <c r="J63" s="1"/>
  <c r="E63" s="1"/>
  <c r="H62"/>
  <c r="J62" s="1"/>
  <c r="E62" s="1"/>
  <c r="H67"/>
  <c r="J67" s="1"/>
  <c r="H71"/>
  <c r="J71" s="1"/>
  <c r="E71" s="1"/>
  <c r="H70"/>
  <c r="J70" s="1"/>
  <c r="E70" s="1"/>
  <c r="H69"/>
  <c r="J69" s="1"/>
  <c r="E69" s="1"/>
  <c r="G11"/>
  <c r="K11"/>
  <c r="H31"/>
  <c r="H47"/>
  <c r="H54"/>
  <c r="H61"/>
  <c r="J61" s="1"/>
  <c r="E61" s="1"/>
  <c r="H73"/>
  <c r="H12"/>
  <c r="H17"/>
  <c r="J17" s="1"/>
  <c r="E17" s="1"/>
  <c r="H19"/>
  <c r="J19" s="1"/>
  <c r="E19" s="1"/>
  <c r="H22"/>
  <c r="J22" s="1"/>
  <c r="E22" s="1"/>
  <c r="H57"/>
  <c r="L89"/>
  <c r="E16" l="1"/>
  <c r="L90"/>
  <c r="L91"/>
  <c r="E14"/>
  <c r="J38"/>
  <c r="H34"/>
  <c r="J46" i="4"/>
  <c r="H43"/>
  <c r="E64"/>
  <c r="J47" i="5"/>
  <c r="J12"/>
  <c r="H11"/>
  <c r="J73"/>
  <c r="E73" s="1"/>
  <c r="J54"/>
  <c r="E54" s="1"/>
  <c r="J31"/>
  <c r="E31" s="1"/>
  <c r="E28" s="1"/>
  <c r="J57"/>
  <c r="E57" s="1"/>
  <c r="F60"/>
  <c r="G60"/>
  <c r="H60"/>
  <c r="I60"/>
  <c r="J60"/>
  <c r="K60"/>
  <c r="F50"/>
  <c r="G50"/>
  <c r="H50"/>
  <c r="I50"/>
  <c r="K50"/>
  <c r="L50"/>
  <c r="F44"/>
  <c r="G44"/>
  <c r="H44"/>
  <c r="I44"/>
  <c r="K44"/>
  <c r="L25"/>
  <c r="C73" i="4"/>
  <c r="D73"/>
  <c r="E73"/>
  <c r="L54"/>
  <c r="D64"/>
  <c r="F64"/>
  <c r="G64"/>
  <c r="H64"/>
  <c r="I64"/>
  <c r="J64"/>
  <c r="K64"/>
  <c r="C64"/>
  <c r="F58"/>
  <c r="G58"/>
  <c r="H58"/>
  <c r="I58"/>
  <c r="J58"/>
  <c r="K58"/>
  <c r="C58"/>
  <c r="C54" s="1"/>
  <c r="D58"/>
  <c r="E58"/>
  <c r="L48"/>
  <c r="C48"/>
  <c r="H36"/>
  <c r="C36"/>
  <c r="D36"/>
  <c r="C30"/>
  <c r="C21" s="1"/>
  <c r="C10" s="1"/>
  <c r="D30"/>
  <c r="D21" s="1"/>
  <c r="E30"/>
  <c r="D66" i="5"/>
  <c r="D60"/>
  <c r="D50"/>
  <c r="C44"/>
  <c r="C40" s="1"/>
  <c r="D44"/>
  <c r="C25"/>
  <c r="C21" s="1"/>
  <c r="D34"/>
  <c r="D28"/>
  <c r="D25"/>
  <c r="C66"/>
  <c r="C56" s="1"/>
  <c r="F16"/>
  <c r="G16"/>
  <c r="H16"/>
  <c r="I16"/>
  <c r="J16"/>
  <c r="K16"/>
  <c r="C16"/>
  <c r="D16"/>
  <c r="C11"/>
  <c r="D11"/>
  <c r="E60"/>
  <c r="J43" i="4" l="1"/>
  <c r="E46"/>
  <c r="E43" s="1"/>
  <c r="E38" i="5"/>
  <c r="E34" s="1"/>
  <c r="J34"/>
  <c r="J44"/>
  <c r="E47"/>
  <c r="E44" s="1"/>
  <c r="J11"/>
  <c r="E12"/>
  <c r="E11" s="1"/>
  <c r="K54" i="4"/>
  <c r="F40" i="5"/>
  <c r="D40"/>
  <c r="I54" i="4"/>
  <c r="J54"/>
  <c r="G54"/>
  <c r="D54"/>
  <c r="H54"/>
  <c r="F54"/>
  <c r="J50" i="5"/>
  <c r="E50"/>
  <c r="E40" s="1"/>
  <c r="D56"/>
  <c r="H40"/>
  <c r="I40"/>
  <c r="K40"/>
  <c r="G40"/>
  <c r="E21"/>
  <c r="E10" s="1"/>
  <c r="K28"/>
  <c r="K21" s="1"/>
  <c r="K10" s="1"/>
  <c r="I28"/>
  <c r="I21" s="1"/>
  <c r="I10" s="1"/>
  <c r="G28"/>
  <c r="G21" s="1"/>
  <c r="G10" s="1"/>
  <c r="D21"/>
  <c r="D10" s="1"/>
  <c r="C10"/>
  <c r="C74" s="1"/>
  <c r="C82" s="1"/>
  <c r="C39" i="4"/>
  <c r="C72" s="1"/>
  <c r="C78" s="1"/>
  <c r="E54"/>
  <c r="D10"/>
  <c r="J40" i="5" l="1"/>
  <c r="H30" i="4"/>
  <c r="C89" i="5"/>
  <c r="D72" i="4"/>
  <c r="D78" s="1"/>
  <c r="D79" s="1"/>
  <c r="D74" i="5"/>
  <c r="D82" s="1"/>
  <c r="C91" l="1"/>
  <c r="C90"/>
  <c r="J30" i="4"/>
  <c r="F28" i="5"/>
  <c r="F21" s="1"/>
  <c r="F10" s="1"/>
  <c r="J28"/>
  <c r="H28"/>
  <c r="D89"/>
  <c r="D90" l="1"/>
  <c r="D91"/>
  <c r="J27"/>
  <c r="H21"/>
  <c r="J25" l="1"/>
  <c r="J21" s="1"/>
  <c r="J10" s="1"/>
  <c r="H10"/>
  <c r="H22" i="4" l="1"/>
  <c r="J22" l="1"/>
  <c r="E22" l="1"/>
  <c r="K25"/>
  <c r="K21" s="1"/>
  <c r="I25"/>
  <c r="I21" s="1"/>
  <c r="G25"/>
  <c r="G21" s="1"/>
  <c r="H26"/>
  <c r="H25" s="1"/>
  <c r="H21" s="1"/>
  <c r="F25"/>
  <c r="F21" s="1"/>
  <c r="J26" l="1"/>
  <c r="J25" l="1"/>
  <c r="J21" s="1"/>
  <c r="E26"/>
  <c r="F11"/>
  <c r="E25" l="1"/>
  <c r="E21" s="1"/>
  <c r="G11"/>
  <c r="H13"/>
  <c r="H11" l="1"/>
  <c r="I11"/>
  <c r="J13"/>
  <c r="J11" l="1"/>
  <c r="E13"/>
  <c r="E11" s="1"/>
  <c r="K11"/>
  <c r="F16"/>
  <c r="F10" s="1"/>
  <c r="G16" l="1"/>
  <c r="G10" s="1"/>
  <c r="H20"/>
  <c r="H16" s="1"/>
  <c r="H10" l="1"/>
  <c r="I16"/>
  <c r="I10" s="1"/>
  <c r="J20"/>
  <c r="J16" s="1"/>
  <c r="J10" s="1"/>
  <c r="K16"/>
  <c r="K10" s="1"/>
  <c r="H42"/>
  <c r="J42" s="1"/>
  <c r="E20" l="1"/>
  <c r="E16" s="1"/>
  <c r="E10" s="1"/>
  <c r="E42"/>
  <c r="F48"/>
  <c r="F39" s="1"/>
  <c r="G48"/>
  <c r="G39" s="1"/>
  <c r="G72" s="1"/>
  <c r="G78" s="1"/>
  <c r="H52"/>
  <c r="F78" l="1"/>
  <c r="F72"/>
  <c r="H48"/>
  <c r="H39" s="1"/>
  <c r="H72" s="1"/>
  <c r="H78" s="1"/>
  <c r="I48"/>
  <c r="I39" s="1"/>
  <c r="I72" s="1"/>
  <c r="I78" s="1"/>
  <c r="J52"/>
  <c r="K48"/>
  <c r="K39" s="1"/>
  <c r="K72" s="1"/>
  <c r="K78" s="1"/>
  <c r="J48" l="1"/>
  <c r="J39" s="1"/>
  <c r="J72" s="1"/>
  <c r="J78" s="1"/>
  <c r="E52"/>
  <c r="E48" s="1"/>
  <c r="E39" l="1"/>
  <c r="F66" i="5"/>
  <c r="F56" s="1"/>
  <c r="F74" s="1"/>
  <c r="F82" s="1"/>
  <c r="F89" s="1"/>
  <c r="G66"/>
  <c r="G56" s="1"/>
  <c r="G74" s="1"/>
  <c r="G82" s="1"/>
  <c r="G89" s="1"/>
  <c r="H68"/>
  <c r="H66" s="1"/>
  <c r="H56" s="1"/>
  <c r="H74" s="1"/>
  <c r="H82" s="1"/>
  <c r="H89" s="1"/>
  <c r="J68"/>
  <c r="J66" s="1"/>
  <c r="J56" s="1"/>
  <c r="J74" s="1"/>
  <c r="J82" s="1"/>
  <c r="J89" s="1"/>
  <c r="I66"/>
  <c r="I56" s="1"/>
  <c r="I74" s="1"/>
  <c r="I82" s="1"/>
  <c r="I89" s="1"/>
  <c r="K66"/>
  <c r="K56" s="1"/>
  <c r="K74" s="1"/>
  <c r="K82" s="1"/>
  <c r="K89" s="1"/>
  <c r="E68" l="1"/>
  <c r="E66" s="1"/>
  <c r="E56" s="1"/>
  <c r="E74" s="1"/>
  <c r="E82" s="1"/>
  <c r="I90"/>
  <c r="I91"/>
  <c r="J90"/>
  <c r="J91"/>
  <c r="F90"/>
  <c r="F91"/>
  <c r="G90"/>
  <c r="G91"/>
  <c r="K90"/>
  <c r="K91"/>
  <c r="H90"/>
  <c r="H91"/>
  <c r="E72" i="4"/>
  <c r="E89" i="5" l="1"/>
  <c r="E91" s="1"/>
  <c r="E78" i="4"/>
  <c r="E86" i="5"/>
  <c r="E90" l="1"/>
</calcChain>
</file>

<file path=xl/sharedStrings.xml><?xml version="1.0" encoding="utf-8"?>
<sst xmlns="http://schemas.openxmlformats.org/spreadsheetml/2006/main" count="377" uniqueCount="265">
  <si>
    <t>ЗАТВЕРДЖЕНО:</t>
  </si>
  <si>
    <t xml:space="preserve">__________ </t>
  </si>
  <si>
    <t>ФІНАНСОВИЙ  ПЛАН  СМКП  "ВОДОКАНАЛ"</t>
  </si>
  <si>
    <t>Найменування статті</t>
  </si>
  <si>
    <t>Код рядка</t>
  </si>
  <si>
    <t>У  тому  числі</t>
  </si>
  <si>
    <t>Примітки</t>
  </si>
  <si>
    <t xml:space="preserve">I кв. </t>
  </si>
  <si>
    <t>II кв.</t>
  </si>
  <si>
    <t>III кв.</t>
  </si>
  <si>
    <t>6-ть міс.</t>
  </si>
  <si>
    <t>9-ть міс.</t>
  </si>
  <si>
    <t>IV кв.</t>
  </si>
  <si>
    <t>ОО1</t>
  </si>
  <si>
    <t xml:space="preserve"> -  Податок на додану вартість</t>
  </si>
  <si>
    <t>ОО2</t>
  </si>
  <si>
    <t xml:space="preserve"> - чистий дохід (без ПДВ)</t>
  </si>
  <si>
    <t>ОО3</t>
  </si>
  <si>
    <t xml:space="preserve">    ОО4</t>
  </si>
  <si>
    <t>36.00 водопостач. (усього)</t>
  </si>
  <si>
    <t xml:space="preserve">   ОО4/1</t>
  </si>
  <si>
    <t xml:space="preserve">    - субсідія</t>
  </si>
  <si>
    <t xml:space="preserve">  - інші споживачи</t>
  </si>
  <si>
    <t>1м³- 4,68 грн.</t>
  </si>
  <si>
    <t>Доході від  інших видів діяльності</t>
  </si>
  <si>
    <t>ОО5</t>
  </si>
  <si>
    <t xml:space="preserve">   ОО5/1</t>
  </si>
  <si>
    <t xml:space="preserve">у т.ч. -  населення </t>
  </si>
  <si>
    <t>ОО5/3</t>
  </si>
  <si>
    <t xml:space="preserve">   ОО5/2</t>
  </si>
  <si>
    <t>субвенція в різниц. таріфів</t>
  </si>
  <si>
    <t>37.00водовід. усього</t>
  </si>
  <si>
    <t xml:space="preserve"> </t>
  </si>
  <si>
    <t>одиница вимиру тис. грн.  (без ПДВ)</t>
  </si>
  <si>
    <t>2. ВИТРАТИ</t>
  </si>
  <si>
    <t xml:space="preserve">           Виробнича собівартість усього:</t>
  </si>
  <si>
    <t>у т.ч. прямі матеріальні витрати</t>
  </si>
  <si>
    <t xml:space="preserve">    -  електроенергія</t>
  </si>
  <si>
    <t xml:space="preserve">       1.1.2</t>
  </si>
  <si>
    <t xml:space="preserve">       1.1.3</t>
  </si>
  <si>
    <t>ПММ  +  інші  витрати</t>
  </si>
  <si>
    <t xml:space="preserve">        1.2</t>
  </si>
  <si>
    <t xml:space="preserve">  -  Прямі витрати на оплату  праці</t>
  </si>
  <si>
    <t>у т.ч.- відрахування                    на соц. заходи</t>
  </si>
  <si>
    <t xml:space="preserve">  1.3.1</t>
  </si>
  <si>
    <t xml:space="preserve">  -амортизація осн. засобів виробничого призначення</t>
  </si>
  <si>
    <t xml:space="preserve">  1.3.2</t>
  </si>
  <si>
    <t>Загальновиробничі витрати</t>
  </si>
  <si>
    <t>у т.ч. - оплата праці</t>
  </si>
  <si>
    <t xml:space="preserve">   - відрахування                    на соц. заходи</t>
  </si>
  <si>
    <t>амортизація фондів загальн. признач.</t>
  </si>
  <si>
    <t>Матеріальн. витрати усього:</t>
  </si>
  <si>
    <t>у т.ч. електроенергія</t>
  </si>
  <si>
    <t xml:space="preserve">  -  опалення</t>
  </si>
  <si>
    <t>інші витрати усього:</t>
  </si>
  <si>
    <t>у т.ч. - відряження</t>
  </si>
  <si>
    <t xml:space="preserve">        - охорона праці</t>
  </si>
  <si>
    <t xml:space="preserve">   - охорона навкол. середовища.</t>
  </si>
  <si>
    <t xml:space="preserve">      - інші витрати</t>
  </si>
  <si>
    <t>Податків та зборів усього:</t>
  </si>
  <si>
    <t>збір за використання водних ресурсов</t>
  </si>
  <si>
    <t>Адміністр. витрати  усього:</t>
  </si>
  <si>
    <t>у т.ч. витрати на оплату праці</t>
  </si>
  <si>
    <t xml:space="preserve">   -    матеріальні витрати усього:</t>
  </si>
  <si>
    <t>ут.ч -електроенергія</t>
  </si>
  <si>
    <t xml:space="preserve">        - опалення</t>
  </si>
  <si>
    <t>Витрати на збут   (усього)</t>
  </si>
  <si>
    <t xml:space="preserve">    - амортизація</t>
  </si>
  <si>
    <t xml:space="preserve">     -  опалення</t>
  </si>
  <si>
    <t xml:space="preserve">     -  канцтовари</t>
  </si>
  <si>
    <t>у т.ч.  - відряження</t>
  </si>
  <si>
    <t>інформац. діяльність</t>
  </si>
  <si>
    <t xml:space="preserve">  - абон. книжки </t>
  </si>
  <si>
    <t xml:space="preserve">      - інші  витрати</t>
  </si>
  <si>
    <t>інші операційні витрати усього:</t>
  </si>
  <si>
    <t xml:space="preserve">Усього витрат повної собівартості </t>
  </si>
  <si>
    <t xml:space="preserve">       ЦЕНТРАЛИЗОВАНЕ  ВОДОВІДВЕДЕННЯ  </t>
  </si>
  <si>
    <t xml:space="preserve">    -  реагенти</t>
  </si>
  <si>
    <t>ПММ  +  матеріали</t>
  </si>
  <si>
    <t>матеріальн. витрати усього:</t>
  </si>
  <si>
    <t>інші матеріальні витрати</t>
  </si>
  <si>
    <t>у т.ч. збір за забруд. навкол. середовища</t>
  </si>
  <si>
    <t xml:space="preserve">   - податок на землю</t>
  </si>
  <si>
    <t>2.4.2</t>
  </si>
  <si>
    <t>2.4.1</t>
  </si>
  <si>
    <t>2.4.3</t>
  </si>
  <si>
    <t>2.5.1</t>
  </si>
  <si>
    <t>2.5.2.</t>
  </si>
  <si>
    <t xml:space="preserve">            - відряження</t>
  </si>
  <si>
    <t xml:space="preserve">               - зв'язок</t>
  </si>
  <si>
    <t>2.5.3</t>
  </si>
  <si>
    <t xml:space="preserve">         - інші витрати</t>
  </si>
  <si>
    <t>2.5.4</t>
  </si>
  <si>
    <t>3.4.1</t>
  </si>
  <si>
    <t>3.4.2</t>
  </si>
  <si>
    <t>3.4.3</t>
  </si>
  <si>
    <t>3.4.4</t>
  </si>
  <si>
    <t>1.1</t>
  </si>
  <si>
    <t>1.1.1</t>
  </si>
  <si>
    <t>2.5.2</t>
  </si>
  <si>
    <t>у т.ч.електроенергія</t>
  </si>
  <si>
    <t>інші матеріали, запасні частини</t>
  </si>
  <si>
    <t>послуг усього: (з ПДВ)</t>
  </si>
  <si>
    <t>Ф2 (ливневка)</t>
  </si>
  <si>
    <t>005/4</t>
  </si>
  <si>
    <t xml:space="preserve">   ОО5/5</t>
  </si>
  <si>
    <t xml:space="preserve">  1.3.3</t>
  </si>
  <si>
    <t xml:space="preserve">  1.4</t>
  </si>
  <si>
    <t xml:space="preserve">       1.4.1</t>
  </si>
  <si>
    <t>1.4.4.1</t>
  </si>
  <si>
    <t>1.4.4.2</t>
  </si>
  <si>
    <t>1.4.4.3</t>
  </si>
  <si>
    <t>1.4.4.4</t>
  </si>
  <si>
    <t xml:space="preserve">     1.4.5</t>
  </si>
  <si>
    <t>2.4.4</t>
  </si>
  <si>
    <t>2.4.5</t>
  </si>
  <si>
    <t>ПММ</t>
  </si>
  <si>
    <t>2.5.</t>
  </si>
  <si>
    <t>у т.ч. послуги банків</t>
  </si>
  <si>
    <t xml:space="preserve"> -  матеріали</t>
  </si>
  <si>
    <t>Усього собівартість</t>
  </si>
  <si>
    <t>4</t>
  </si>
  <si>
    <t>у т.ч. ПК (3%)</t>
  </si>
  <si>
    <t>штрафи</t>
  </si>
  <si>
    <t>списання боргів</t>
  </si>
  <si>
    <t>інші витрати</t>
  </si>
  <si>
    <t>5.1</t>
  </si>
  <si>
    <t>5.2</t>
  </si>
  <si>
    <t>5.3</t>
  </si>
  <si>
    <t>5.4</t>
  </si>
  <si>
    <t>5.5</t>
  </si>
  <si>
    <t>Собівартість 1м</t>
  </si>
  <si>
    <t xml:space="preserve">  - інші прямі витрати</t>
  </si>
  <si>
    <t>у т.ч. за забруд середовища</t>
  </si>
  <si>
    <t>ПК (3% от ФОТ)</t>
  </si>
  <si>
    <t>інші (юстиція)</t>
  </si>
  <si>
    <t>1.4.5.2</t>
  </si>
  <si>
    <t>1.4.5.3</t>
  </si>
  <si>
    <t>1.4.5.4</t>
  </si>
  <si>
    <t xml:space="preserve">     1.4.6</t>
  </si>
  <si>
    <t>1.4.6.1</t>
  </si>
  <si>
    <t>1.4.6.2</t>
  </si>
  <si>
    <t>6.1</t>
  </si>
  <si>
    <t>Усього витрат з  інших видів діяльності</t>
  </si>
  <si>
    <t>Усього витрат зі всієї діяльності по підприємству</t>
  </si>
  <si>
    <t>8</t>
  </si>
  <si>
    <t>9</t>
  </si>
  <si>
    <t>10</t>
  </si>
  <si>
    <t>1.1.2</t>
  </si>
  <si>
    <t>1.1.3</t>
  </si>
  <si>
    <t xml:space="preserve"> 1.4.5.1</t>
  </si>
  <si>
    <t xml:space="preserve"> 1.4.2</t>
  </si>
  <si>
    <t xml:space="preserve"> 1.4.3</t>
  </si>
  <si>
    <t>1.4.4.</t>
  </si>
  <si>
    <t>1.3.3</t>
  </si>
  <si>
    <t xml:space="preserve">       1.4.2</t>
  </si>
  <si>
    <t xml:space="preserve">       1.4.3</t>
  </si>
  <si>
    <t xml:space="preserve">       1.4.4</t>
  </si>
  <si>
    <t xml:space="preserve">     1.4.5.1</t>
  </si>
  <si>
    <t>1.4.5.5</t>
  </si>
  <si>
    <t>1.4.6</t>
  </si>
  <si>
    <t xml:space="preserve">   ОО5/6</t>
  </si>
  <si>
    <t>Факт (попередній до базового) 2015 рік</t>
  </si>
  <si>
    <t>Очікув. факт (базовий період)       2016 рік</t>
  </si>
  <si>
    <t>у т.ч.- населення без пільг та субсідій</t>
  </si>
  <si>
    <t>населення (усього)</t>
  </si>
  <si>
    <t>пильга</t>
  </si>
  <si>
    <t xml:space="preserve">     пільга</t>
  </si>
  <si>
    <t xml:space="preserve">                субсідія</t>
  </si>
  <si>
    <t>населення без пільг та субсідій</t>
  </si>
  <si>
    <t>бюджет. установи</t>
  </si>
  <si>
    <t>у т.ч. самовивіз рідких н.</t>
  </si>
  <si>
    <t>вивіз рідких відходів</t>
  </si>
  <si>
    <t>іншій  дохід</t>
  </si>
  <si>
    <r>
      <t xml:space="preserve">     -  послуги зв</t>
    </r>
    <r>
      <rPr>
        <sz val="10"/>
        <color indexed="8"/>
        <rFont val="Times New Roman"/>
        <family val="1"/>
        <charset val="204"/>
      </rPr>
      <t>'</t>
    </r>
    <r>
      <rPr>
        <sz val="10"/>
        <color theme="1"/>
        <rFont val="Times New Roman"/>
        <family val="1"/>
        <charset val="204"/>
      </rPr>
      <t>язку</t>
    </r>
  </si>
  <si>
    <r>
      <t>понаднормат. втраті води у плані 2014 року 295,88 т.м</t>
    </r>
    <r>
      <rPr>
        <sz val="11"/>
        <color indexed="8"/>
        <rFont val="Times New Roman"/>
        <family val="1"/>
        <charset val="204"/>
      </rPr>
      <t>³ х 2,640 (без ПДВ)= 781,12 грн.</t>
    </r>
  </si>
  <si>
    <t>с/с 1м³ (повна) грн./м³ (з іншими опер. витратами)</t>
  </si>
  <si>
    <t>2.6</t>
  </si>
  <si>
    <t>2.6.</t>
  </si>
  <si>
    <t>Витрати на періодичну повірку, опломбування та ремонт засобів обліку води, що є власністю фізичних осіб</t>
  </si>
  <si>
    <t>3.5.</t>
  </si>
  <si>
    <t>3.6.1</t>
  </si>
  <si>
    <t>3.6.2</t>
  </si>
  <si>
    <t>3.6.3</t>
  </si>
  <si>
    <t>3.6.4</t>
  </si>
  <si>
    <t>3.6.5</t>
  </si>
  <si>
    <t>3.6.6</t>
  </si>
  <si>
    <t>3.6.7</t>
  </si>
  <si>
    <t>3.5</t>
  </si>
  <si>
    <t>виконавчий збір</t>
  </si>
  <si>
    <t>штрафи та пені</t>
  </si>
  <si>
    <t>тис.грн.</t>
  </si>
  <si>
    <t>Начальник СМКП "Водоканал"</t>
  </si>
  <si>
    <t>Рішення Синельниківської міської ради  №253 від 23.12.2015г без ПДВ 46,15 грн/м3</t>
  </si>
  <si>
    <t>вар-сть 1 м3 без ПДВ:              - бюджет 46,99 грн/м3               -інші 48,25 грн/м3</t>
  </si>
  <si>
    <t xml:space="preserve">       ЦЕНТРАЛІЗОВАНЕ   ВОДОПОСТАЧАННЯ</t>
  </si>
  <si>
    <t>одиниця виміру тис. грн.  (без ПДВ)</t>
  </si>
  <si>
    <t xml:space="preserve"> поповнення оборотних засобів за рахунок міського бюджету</t>
  </si>
  <si>
    <t>Плановий рік 2019 (усього)</t>
  </si>
  <si>
    <t>інші споживачі</t>
  </si>
  <si>
    <t>3/5/1</t>
  </si>
  <si>
    <t>3/5/2</t>
  </si>
  <si>
    <t>3/5/3</t>
  </si>
  <si>
    <t>3/5/4</t>
  </si>
  <si>
    <t>3/5/5</t>
  </si>
  <si>
    <t>3/5/6</t>
  </si>
  <si>
    <t>3/5/7</t>
  </si>
  <si>
    <t>Фінансовий результат від основної діяльності</t>
  </si>
  <si>
    <t>техничні умові + послуги по калькуляціям</t>
  </si>
  <si>
    <t>Дохід від реаліз.</t>
  </si>
  <si>
    <t>у т.ч. за основними видами діяльності                          згідно з КВЕД (усього) :</t>
  </si>
  <si>
    <t xml:space="preserve">     1.2</t>
  </si>
  <si>
    <t xml:space="preserve"> 1.4.1</t>
  </si>
  <si>
    <t xml:space="preserve"> -  Покупна вода            (27,979%)</t>
  </si>
  <si>
    <t>С.Г. Шмигло</t>
  </si>
  <si>
    <t>У фінансовому плані результат від основної діяльності відображено збуток. Тому, що у тарифах які закладені у дохідній частині (водопостачання 22,70грн/м3, водовідвдення 21,17 грн/м3 обєм реалізації закладений на рівні 2018 року, як у діючих тарифах), а у витратній частині фінансового плану план реалізації на 2019 рік, та обєм покупної води на 2019 рік.</t>
  </si>
  <si>
    <t>Факт (попередній до базового) 2018 рік</t>
  </si>
  <si>
    <t>Плановий рік 2020 (усього)</t>
  </si>
  <si>
    <t>Матеріали</t>
  </si>
  <si>
    <t>інші матеріали</t>
  </si>
  <si>
    <t>УТОЧНИТЬ У НАСТИ</t>
  </si>
  <si>
    <t xml:space="preserve">НА 2020 РІК </t>
  </si>
  <si>
    <t>Міський голова м.Синельникове</t>
  </si>
  <si>
    <t>Д.І.Зражевський</t>
  </si>
  <si>
    <t>(підпис)</t>
  </si>
  <si>
    <t>Дохід сформований: водопостачання січень - 18,92 грн/м3 без ПДВ., лютий - грудень  - 21,11 грн./м3 без ПДВ (коригування на вартість покупної води 8,82 грн/м3 без ПДВ), водовідведення 17,64 грн/м3 без ПДВ</t>
  </si>
  <si>
    <t xml:space="preserve">Надана пропозиція  на   166,7 тис. грн.  (без ПДВ) </t>
  </si>
  <si>
    <t>інші прямі матеріальні витрати</t>
  </si>
  <si>
    <t xml:space="preserve"> -амортизація осн. засобів виробничого призначення</t>
  </si>
  <si>
    <t xml:space="preserve">  -  ПММ</t>
  </si>
  <si>
    <r>
      <t xml:space="preserve">  -  послуги зв</t>
    </r>
    <r>
      <rPr>
        <sz val="11"/>
        <color indexed="8"/>
        <rFont val="Times New Roman"/>
        <family val="1"/>
        <charset val="204"/>
      </rPr>
      <t>'</t>
    </r>
    <r>
      <rPr>
        <sz val="11"/>
        <color theme="1"/>
        <rFont val="Times New Roman"/>
        <family val="1"/>
        <charset val="204"/>
      </rPr>
      <t>язку</t>
    </r>
  </si>
  <si>
    <t xml:space="preserve">  - охорона праці</t>
  </si>
  <si>
    <t xml:space="preserve"> - інші витрати</t>
  </si>
  <si>
    <t>відрах. на соц.заходи</t>
  </si>
  <si>
    <t xml:space="preserve">  - амортизаційні відрахування</t>
  </si>
  <si>
    <t>у т.ч -електроенергія</t>
  </si>
  <si>
    <t xml:space="preserve"> - опалення</t>
  </si>
  <si>
    <t xml:space="preserve"> - канцтовари</t>
  </si>
  <si>
    <t xml:space="preserve"> -  зв'язок</t>
  </si>
  <si>
    <t xml:space="preserve"> -відрядження</t>
  </si>
  <si>
    <r>
      <t xml:space="preserve"> - витрати на розв</t>
    </r>
    <r>
      <rPr>
        <sz val="11"/>
        <color theme="1"/>
        <rFont val="Calibri"/>
        <family val="2"/>
        <charset val="204"/>
      </rPr>
      <t>՚</t>
    </r>
    <r>
      <rPr>
        <sz val="11"/>
        <color theme="1"/>
        <rFont val="Times New Roman"/>
        <family val="1"/>
        <charset val="204"/>
      </rPr>
      <t>язання спорів у судах</t>
    </r>
  </si>
  <si>
    <t xml:space="preserve"> - амортизаційні відрахування</t>
  </si>
  <si>
    <t xml:space="preserve"> -  опалення</t>
  </si>
  <si>
    <t xml:space="preserve">  -  канцтовари</t>
  </si>
  <si>
    <t xml:space="preserve">  -  зв'язок </t>
  </si>
  <si>
    <t>ремонт орг. техніки</t>
  </si>
  <si>
    <t>у т.ч. понаднормат. втрати води</t>
  </si>
  <si>
    <t>розрахун.-касове  обслуговування</t>
  </si>
  <si>
    <t>відрах. на соц. заходи</t>
  </si>
  <si>
    <t>у т.ч. Розрахунково - касове  обслуговування</t>
  </si>
  <si>
    <t>Податки  та збори усього:</t>
  </si>
  <si>
    <r>
      <t>витрати на розв</t>
    </r>
    <r>
      <rPr>
        <sz val="11"/>
        <color theme="1"/>
        <rFont val="Calibri"/>
        <family val="2"/>
        <charset val="204"/>
      </rPr>
      <t>՚</t>
    </r>
    <r>
      <rPr>
        <sz val="11"/>
        <color theme="1"/>
        <rFont val="Times New Roman"/>
        <family val="1"/>
        <charset val="204"/>
      </rPr>
      <t>язання спорів у судах</t>
    </r>
  </si>
  <si>
    <t>інші прямі витрати</t>
  </si>
  <si>
    <t xml:space="preserve">       - амортизаційні відрахування</t>
  </si>
  <si>
    <t>канцтовари</t>
  </si>
  <si>
    <t xml:space="preserve">    -  зв'язок </t>
  </si>
  <si>
    <t xml:space="preserve">     -  послуги банків </t>
  </si>
  <si>
    <t>Факт  (базовий період)       2019 рік</t>
  </si>
  <si>
    <t>Факт  (базовий період) 2019 рік</t>
  </si>
  <si>
    <t>безоплатно отримані активи; погашення боргу поштою;  оприбуткув. Матеріалів</t>
  </si>
  <si>
    <t>дохід сформирований   факту 2019 року</t>
  </si>
  <si>
    <t>дохід сформирований  факту 2019 року</t>
  </si>
  <si>
    <t xml:space="preserve">Прибуток, збиток в цілому по підприємству  </t>
  </si>
  <si>
    <t>Прибуток, збиток в цілому по підприємству  з урахуванням  фінансової  допомоги на поповнення оборотних засобів за рахунок міського бюджету</t>
  </si>
  <si>
    <t>1. ДОХОДИ, всього з урахуванням фінансової допомоги на   поповнення оборотних засобів за рахунок міського бюджету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</si>
</sst>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0.0"/>
    <numFmt numFmtId="166" formatCode="0.0000"/>
    <numFmt numFmtId="167" formatCode="d/m;@"/>
    <numFmt numFmtId="168" formatCode="#,##0.0"/>
    <numFmt numFmtId="169" formatCode="#,##0.00_ ;[Red]\-#,##0.00\ 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9">
    <xf numFmtId="0" fontId="0" fillId="0" borderId="0" xfId="0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Border="1"/>
    <xf numFmtId="4" fontId="2" fillId="0" borderId="0" xfId="0" applyNumberFormat="1" applyFont="1" applyAlignment="1">
      <alignment vertical="center"/>
    </xf>
    <xf numFmtId="4" fontId="3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4" fillId="0" borderId="2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/>
    <xf numFmtId="4" fontId="2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left" vertical="center" wrapText="1"/>
    </xf>
    <xf numFmtId="4" fontId="2" fillId="0" borderId="3" xfId="0" applyNumberFormat="1" applyFont="1" applyBorder="1"/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6" xfId="0" applyNumberFormat="1" applyFont="1" applyBorder="1"/>
    <xf numFmtId="168" fontId="2" fillId="0" borderId="1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wrapText="1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168" fontId="2" fillId="0" borderId="9" xfId="0" applyNumberFormat="1" applyFont="1" applyBorder="1" applyAlignment="1">
      <alignment horizontal="center" vertical="center"/>
    </xf>
    <xf numFmtId="168" fontId="2" fillId="2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left" wrapText="1"/>
    </xf>
    <xf numFmtId="168" fontId="16" fillId="0" borderId="1" xfId="0" applyNumberFormat="1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 applyBorder="1"/>
    <xf numFmtId="4" fontId="2" fillId="2" borderId="0" xfId="0" applyNumberFormat="1" applyFont="1" applyFill="1"/>
    <xf numFmtId="4" fontId="4" fillId="2" borderId="4" xfId="0" applyNumberFormat="1" applyFont="1" applyFill="1" applyBorder="1"/>
    <xf numFmtId="168" fontId="2" fillId="2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wrapText="1"/>
    </xf>
    <xf numFmtId="4" fontId="4" fillId="0" borderId="4" xfId="0" applyNumberFormat="1" applyFont="1" applyBorder="1" applyAlignment="1">
      <alignment horizontal="left"/>
    </xf>
    <xf numFmtId="4" fontId="4" fillId="2" borderId="2" xfId="0" applyNumberFormat="1" applyFont="1" applyFill="1" applyBorder="1" applyAlignment="1">
      <alignment horizontal="center"/>
    </xf>
    <xf numFmtId="168" fontId="4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168" fontId="2" fillId="2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left" wrapText="1"/>
    </xf>
    <xf numFmtId="4" fontId="2" fillId="2" borderId="4" xfId="0" applyNumberFormat="1" applyFont="1" applyFill="1" applyBorder="1" applyAlignment="1">
      <alignment horizontal="center" vertical="center"/>
    </xf>
    <xf numFmtId="168" fontId="16" fillId="3" borderId="4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  <xf numFmtId="168" fontId="8" fillId="3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Fill="1" applyBorder="1" applyAlignment="1">
      <alignment horizontal="center" vertical="center"/>
    </xf>
    <xf numFmtId="168" fontId="2" fillId="0" borderId="5" xfId="0" applyNumberFormat="1" applyFont="1" applyFill="1" applyBorder="1" applyAlignment="1">
      <alignment horizontal="center" vertical="center"/>
    </xf>
    <xf numFmtId="168" fontId="7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169" fontId="13" fillId="0" borderId="4" xfId="0" applyNumberFormat="1" applyFont="1" applyFill="1" applyBorder="1" applyAlignment="1">
      <alignment horizontal="center" vertical="center"/>
    </xf>
    <xf numFmtId="169" fontId="11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169" fontId="10" fillId="0" borderId="0" xfId="0" applyNumberFormat="1" applyFont="1" applyFill="1" applyBorder="1"/>
    <xf numFmtId="9" fontId="10" fillId="0" borderId="0" xfId="0" applyNumberFormat="1" applyFont="1" applyFill="1" applyBorder="1"/>
    <xf numFmtId="0" fontId="10" fillId="0" borderId="1" xfId="0" applyFont="1" applyFill="1" applyBorder="1" applyAlignment="1">
      <alignment horizontal="center" vertical="top" wrapText="1"/>
    </xf>
    <xf numFmtId="167" fontId="10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9" fontId="10" fillId="0" borderId="0" xfId="0" applyNumberFormat="1" applyFont="1" applyFill="1"/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16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0" fontId="11" fillId="0" borderId="1" xfId="0" applyFont="1" applyFill="1" applyBorder="1" applyAlignment="1">
      <alignment horizontal="center" wrapText="1"/>
    </xf>
    <xf numFmtId="16" fontId="11" fillId="0" borderId="1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/>
    <xf numFmtId="0" fontId="10" fillId="0" borderId="4" xfId="0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/>
    <xf numFmtId="2" fontId="10" fillId="0" borderId="0" xfId="0" applyNumberFormat="1" applyFont="1" applyFill="1"/>
    <xf numFmtId="167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/>
    <xf numFmtId="49" fontId="14" fillId="0" borderId="1" xfId="0" applyNumberFormat="1" applyFont="1" applyFill="1" applyBorder="1" applyAlignment="1">
      <alignment horizontal="center"/>
    </xf>
    <xf numFmtId="169" fontId="14" fillId="0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/>
    <xf numFmtId="0" fontId="11" fillId="0" borderId="0" xfId="0" applyFont="1" applyFill="1" applyBorder="1" applyAlignment="1">
      <alignment wrapText="1"/>
    </xf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2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16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167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wrapText="1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9" fillId="0" borderId="0" xfId="0" applyNumberFormat="1" applyFont="1" applyFill="1"/>
    <xf numFmtId="0" fontId="9" fillId="0" borderId="1" xfId="0" applyFont="1" applyFill="1" applyBorder="1" applyAlignment="1">
      <alignment wrapText="1"/>
    </xf>
    <xf numFmtId="2" fontId="9" fillId="0" borderId="0" xfId="0" applyNumberFormat="1" applyFont="1" applyFill="1"/>
    <xf numFmtId="167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/>
    </xf>
    <xf numFmtId="4" fontId="18" fillId="0" borderId="0" xfId="0" applyNumberFormat="1" applyFont="1"/>
    <xf numFmtId="0" fontId="20" fillId="0" borderId="0" xfId="0" applyFont="1" applyFill="1"/>
    <xf numFmtId="4" fontId="18" fillId="0" borderId="0" xfId="0" applyNumberFormat="1" applyFont="1" applyAlignment="1">
      <alignment horizontal="right"/>
    </xf>
    <xf numFmtId="4" fontId="18" fillId="2" borderId="0" xfId="0" applyNumberFormat="1" applyFont="1" applyFill="1"/>
    <xf numFmtId="4" fontId="18" fillId="0" borderId="10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15" fillId="0" borderId="4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165" fontId="9" fillId="0" borderId="4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169" fontId="10" fillId="0" borderId="4" xfId="0" applyNumberFormat="1" applyFont="1" applyFill="1" applyBorder="1" applyAlignment="1">
      <alignment horizontal="center" vertical="center"/>
    </xf>
    <xf numFmtId="169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4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7" fontId="9" fillId="0" borderId="4" xfId="0" applyNumberFormat="1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9" fontId="10" fillId="0" borderId="4" xfId="0" applyNumberFormat="1" applyFont="1" applyFill="1" applyBorder="1" applyAlignment="1">
      <alignment horizontal="center" vertical="center"/>
    </xf>
    <xf numFmtId="169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10" fillId="0" borderId="2" xfId="0" applyNumberFormat="1" applyFont="1" applyFill="1" applyBorder="1" applyAlignment="1">
      <alignment horizontal="center" vertical="center"/>
    </xf>
    <xf numFmtId="169" fontId="10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167" fontId="10" fillId="0" borderId="4" xfId="0" applyNumberFormat="1" applyFont="1" applyFill="1" applyBorder="1" applyAlignment="1">
      <alignment vertical="center"/>
    </xf>
    <xf numFmtId="167" fontId="10" fillId="0" borderId="5" xfId="0" applyNumberFormat="1" applyFont="1" applyFill="1" applyBorder="1" applyAlignment="1">
      <alignment vertical="center"/>
    </xf>
    <xf numFmtId="167" fontId="10" fillId="0" borderId="2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168" fontId="8" fillId="0" borderId="4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left" wrapText="1"/>
    </xf>
    <xf numFmtId="4" fontId="4" fillId="0" borderId="2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3"/>
  <sheetViews>
    <sheetView zoomScaleSheetLayoutView="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3" sqref="C93"/>
    </sheetView>
  </sheetViews>
  <sheetFormatPr defaultColWidth="9.140625" defaultRowHeight="15"/>
  <cols>
    <col min="1" max="1" width="20.140625" style="154" customWidth="1"/>
    <col min="2" max="2" width="9.28515625" style="155" customWidth="1"/>
    <col min="3" max="3" width="12.42578125" style="154" customWidth="1"/>
    <col min="4" max="4" width="11" style="154" customWidth="1"/>
    <col min="5" max="6" width="9.5703125" style="154" customWidth="1"/>
    <col min="7" max="7" width="9.28515625" style="154" customWidth="1"/>
    <col min="8" max="8" width="10.42578125" style="154" customWidth="1"/>
    <col min="9" max="9" width="10.85546875" style="154" customWidth="1"/>
    <col min="10" max="10" width="11" style="154" customWidth="1"/>
    <col min="11" max="11" width="9.28515625" style="154" customWidth="1"/>
    <col min="12" max="12" width="25.42578125" style="154" hidden="1" customWidth="1"/>
    <col min="13" max="15" width="9.140625" style="154"/>
    <col min="16" max="16" width="10.140625" style="154" bestFit="1" customWidth="1"/>
    <col min="17" max="16384" width="9.140625" style="154"/>
  </cols>
  <sheetData>
    <row r="1" spans="1:23"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>
      <c r="A2" s="230" t="s">
        <v>195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>
      <c r="A3" s="157"/>
      <c r="G3" s="156"/>
      <c r="H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>
      <c r="H4" s="156" t="s">
        <v>196</v>
      </c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3" ht="26.25" customHeight="1">
      <c r="A5" s="233" t="s">
        <v>3</v>
      </c>
      <c r="B5" s="233" t="s">
        <v>4</v>
      </c>
      <c r="C5" s="233" t="s">
        <v>216</v>
      </c>
      <c r="D5" s="234" t="s">
        <v>258</v>
      </c>
      <c r="E5" s="234" t="s">
        <v>217</v>
      </c>
      <c r="F5" s="245" t="s">
        <v>5</v>
      </c>
      <c r="G5" s="246"/>
      <c r="H5" s="246"/>
      <c r="I5" s="246"/>
      <c r="J5" s="246"/>
      <c r="K5" s="247"/>
      <c r="L5" s="234" t="s">
        <v>6</v>
      </c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3">
      <c r="A6" s="233"/>
      <c r="B6" s="233"/>
      <c r="C6" s="233"/>
      <c r="D6" s="235"/>
      <c r="E6" s="235"/>
      <c r="F6" s="242" t="s">
        <v>7</v>
      </c>
      <c r="G6" s="242" t="s">
        <v>8</v>
      </c>
      <c r="H6" s="234" t="s">
        <v>10</v>
      </c>
      <c r="I6" s="242" t="s">
        <v>9</v>
      </c>
      <c r="J6" s="242" t="s">
        <v>11</v>
      </c>
      <c r="K6" s="242" t="s">
        <v>12</v>
      </c>
      <c r="L6" s="235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>
      <c r="A7" s="233"/>
      <c r="B7" s="233"/>
      <c r="C7" s="233"/>
      <c r="D7" s="235"/>
      <c r="E7" s="235"/>
      <c r="F7" s="243"/>
      <c r="G7" s="243"/>
      <c r="H7" s="235"/>
      <c r="I7" s="243"/>
      <c r="J7" s="243"/>
      <c r="K7" s="243"/>
      <c r="L7" s="235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3" ht="19.899999999999999" customHeight="1">
      <c r="A8" s="233"/>
      <c r="B8" s="233"/>
      <c r="C8" s="233"/>
      <c r="D8" s="236"/>
      <c r="E8" s="236"/>
      <c r="F8" s="244"/>
      <c r="G8" s="244"/>
      <c r="H8" s="236"/>
      <c r="I8" s="244"/>
      <c r="J8" s="244"/>
      <c r="K8" s="244"/>
      <c r="L8" s="23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23">
      <c r="A9" s="158" t="s">
        <v>34</v>
      </c>
      <c r="B9" s="159"/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</row>
    <row r="10" spans="1:23" ht="32.25" customHeight="1">
      <c r="A10" s="161" t="s">
        <v>35</v>
      </c>
      <c r="B10" s="162">
        <v>1</v>
      </c>
      <c r="C10" s="216">
        <f>SUM(C11,C15,C16,C21)</f>
        <v>15268</v>
      </c>
      <c r="D10" s="216">
        <f>SUM(D11,D15,D16,D21)</f>
        <v>16180.6</v>
      </c>
      <c r="E10" s="216">
        <f>SUM(E11,E15,E16,E21)</f>
        <v>17988.600000000002</v>
      </c>
      <c r="F10" s="216">
        <f t="shared" ref="F10:K10" si="0">SUM(F11,F15,F16,F21)</f>
        <v>4067.0000000000005</v>
      </c>
      <c r="G10" s="216">
        <f t="shared" si="0"/>
        <v>4281.1000000000004</v>
      </c>
      <c r="H10" s="196">
        <f t="shared" ref="H10:H11" si="1">SUM(F10:G10)</f>
        <v>8348.1</v>
      </c>
      <c r="I10" s="216">
        <f t="shared" si="0"/>
        <v>5558.9999999999991</v>
      </c>
      <c r="J10" s="216">
        <f t="shared" si="0"/>
        <v>13907.100000000002</v>
      </c>
      <c r="K10" s="216">
        <f t="shared" si="0"/>
        <v>4081.5</v>
      </c>
      <c r="L10" s="163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</row>
    <row r="11" spans="1:23" ht="30">
      <c r="A11" s="164" t="s">
        <v>36</v>
      </c>
      <c r="B11" s="165" t="s">
        <v>97</v>
      </c>
      <c r="C11" s="198">
        <f>SUM(C12:C14)</f>
        <v>12151.5</v>
      </c>
      <c r="D11" s="198">
        <f>SUM(D12:D14)</f>
        <v>12189.3</v>
      </c>
      <c r="E11" s="198">
        <f>SUM(E12:E14)</f>
        <v>13004.300000000001</v>
      </c>
      <c r="F11" s="198">
        <f t="shared" ref="F11:K11" si="2">SUM(F12:F14)</f>
        <v>2821.1000000000004</v>
      </c>
      <c r="G11" s="198">
        <f t="shared" si="2"/>
        <v>3035.1</v>
      </c>
      <c r="H11" s="196">
        <f t="shared" si="1"/>
        <v>5856.2000000000007</v>
      </c>
      <c r="I11" s="198">
        <f t="shared" si="2"/>
        <v>4312.5999999999995</v>
      </c>
      <c r="J11" s="198">
        <f t="shared" si="2"/>
        <v>10168.800000000001</v>
      </c>
      <c r="K11" s="198">
        <f t="shared" si="2"/>
        <v>2835.5</v>
      </c>
      <c r="L11" s="160"/>
    </row>
    <row r="12" spans="1:23" ht="30">
      <c r="A12" s="166" t="s">
        <v>213</v>
      </c>
      <c r="B12" s="165" t="s">
        <v>98</v>
      </c>
      <c r="C12" s="196">
        <v>11633.5</v>
      </c>
      <c r="D12" s="196">
        <v>11510.4</v>
      </c>
      <c r="E12" s="196">
        <f>J12+K12</f>
        <v>12324.800000000001</v>
      </c>
      <c r="F12" s="196">
        <v>2651.3</v>
      </c>
      <c r="G12" s="196">
        <v>2865.2</v>
      </c>
      <c r="H12" s="196">
        <f>SUM(F12:G12)</f>
        <v>5516.5</v>
      </c>
      <c r="I12" s="196">
        <v>4142.7</v>
      </c>
      <c r="J12" s="196">
        <f>SUM(H12:I12)</f>
        <v>9659.2000000000007</v>
      </c>
      <c r="K12" s="196">
        <v>2665.6</v>
      </c>
      <c r="L12" s="160"/>
    </row>
    <row r="13" spans="1:23" ht="18" customHeight="1">
      <c r="A13" s="164" t="s">
        <v>37</v>
      </c>
      <c r="B13" s="165" t="s">
        <v>148</v>
      </c>
      <c r="C13" s="196">
        <v>40.5</v>
      </c>
      <c r="D13" s="196">
        <v>51.1</v>
      </c>
      <c r="E13" s="196">
        <f>J13+K13</f>
        <v>51.6</v>
      </c>
      <c r="F13" s="196">
        <v>12.9</v>
      </c>
      <c r="G13" s="196">
        <v>12.9</v>
      </c>
      <c r="H13" s="196">
        <f t="shared" ref="H13:H15" si="3">SUM(F13:G13)</f>
        <v>25.8</v>
      </c>
      <c r="I13" s="196">
        <v>12.9</v>
      </c>
      <c r="J13" s="196">
        <f t="shared" ref="J13:J15" si="4">SUM(H13:I13)</f>
        <v>38.700000000000003</v>
      </c>
      <c r="K13" s="196">
        <v>12.9</v>
      </c>
      <c r="L13" s="160"/>
    </row>
    <row r="14" spans="1:23" ht="31.5" customHeight="1">
      <c r="A14" s="164" t="s">
        <v>227</v>
      </c>
      <c r="B14" s="165" t="s">
        <v>149</v>
      </c>
      <c r="C14" s="196">
        <v>477.5</v>
      </c>
      <c r="D14" s="196">
        <v>627.79999999999995</v>
      </c>
      <c r="E14" s="196">
        <f>J14+K14</f>
        <v>627.9</v>
      </c>
      <c r="F14" s="196">
        <v>156.9</v>
      </c>
      <c r="G14" s="196">
        <v>157</v>
      </c>
      <c r="H14" s="196">
        <f t="shared" si="3"/>
        <v>313.89999999999998</v>
      </c>
      <c r="I14" s="196">
        <v>157</v>
      </c>
      <c r="J14" s="196">
        <f t="shared" si="4"/>
        <v>470.9</v>
      </c>
      <c r="K14" s="196">
        <v>157</v>
      </c>
      <c r="L14" s="167" t="s">
        <v>40</v>
      </c>
    </row>
    <row r="15" spans="1:23" ht="30" customHeight="1">
      <c r="A15" s="168" t="s">
        <v>42</v>
      </c>
      <c r="B15" s="169" t="s">
        <v>211</v>
      </c>
      <c r="C15" s="223">
        <v>1304</v>
      </c>
      <c r="D15" s="223">
        <v>1850.4</v>
      </c>
      <c r="E15" s="223">
        <v>2210.8000000000002</v>
      </c>
      <c r="F15" s="196">
        <f t="shared" ref="F15" si="5">E15/4</f>
        <v>552.70000000000005</v>
      </c>
      <c r="G15" s="196">
        <f t="shared" ref="G15" si="6">E15/4</f>
        <v>552.70000000000005</v>
      </c>
      <c r="H15" s="196">
        <f t="shared" si="3"/>
        <v>1105.4000000000001</v>
      </c>
      <c r="I15" s="196">
        <f t="shared" ref="I15" si="7">E15/4</f>
        <v>552.70000000000005</v>
      </c>
      <c r="J15" s="196">
        <f t="shared" si="4"/>
        <v>1658.1000000000001</v>
      </c>
      <c r="K15" s="196">
        <f t="shared" ref="K15" si="8">E15/4</f>
        <v>552.70000000000005</v>
      </c>
      <c r="L15" s="170"/>
    </row>
    <row r="16" spans="1:23">
      <c r="A16" s="166" t="s">
        <v>252</v>
      </c>
      <c r="B16" s="171">
        <v>41334</v>
      </c>
      <c r="C16" s="198">
        <f>SUM(C17:C20)</f>
        <v>750.9</v>
      </c>
      <c r="D16" s="198">
        <f>SUM(D17:D20)</f>
        <v>828.7</v>
      </c>
      <c r="E16" s="198">
        <f>SUM(E17:E20)</f>
        <v>871.49999999999989</v>
      </c>
      <c r="F16" s="198">
        <f>SUM(F17:F20)</f>
        <v>217.89999999999998</v>
      </c>
      <c r="G16" s="198">
        <f t="shared" ref="G16:K16" si="9">SUM(G17:G20)</f>
        <v>217.79999999999998</v>
      </c>
      <c r="H16" s="198">
        <f t="shared" si="9"/>
        <v>435.69999999999993</v>
      </c>
      <c r="I16" s="198">
        <f t="shared" si="9"/>
        <v>217.89999999999998</v>
      </c>
      <c r="J16" s="198">
        <f t="shared" si="9"/>
        <v>653.59999999999991</v>
      </c>
      <c r="K16" s="198">
        <f t="shared" si="9"/>
        <v>217.9</v>
      </c>
      <c r="L16" s="160"/>
    </row>
    <row r="17" spans="1:12" ht="30" customHeight="1">
      <c r="A17" s="237" t="s">
        <v>43</v>
      </c>
      <c r="B17" s="239" t="s">
        <v>44</v>
      </c>
      <c r="C17" s="231">
        <v>280.39999999999998</v>
      </c>
      <c r="D17" s="231">
        <v>397.2</v>
      </c>
      <c r="E17" s="231">
        <v>486.4</v>
      </c>
      <c r="F17" s="231">
        <f>E17/4</f>
        <v>121.6</v>
      </c>
      <c r="G17" s="231">
        <f>E17/4</f>
        <v>121.6</v>
      </c>
      <c r="H17" s="231">
        <f>SUM(F17:G18)</f>
        <v>243.2</v>
      </c>
      <c r="I17" s="231">
        <f>E17/4</f>
        <v>121.6</v>
      </c>
      <c r="J17" s="231">
        <f>SUM(H17:I18)</f>
        <v>364.79999999999995</v>
      </c>
      <c r="K17" s="231">
        <f>E17/4</f>
        <v>121.6</v>
      </c>
      <c r="L17" s="234"/>
    </row>
    <row r="18" spans="1:12" ht="3" hidden="1" customHeight="1">
      <c r="A18" s="238"/>
      <c r="B18" s="240"/>
      <c r="C18" s="232"/>
      <c r="D18" s="232"/>
      <c r="E18" s="232"/>
      <c r="F18" s="232"/>
      <c r="G18" s="232"/>
      <c r="H18" s="232"/>
      <c r="I18" s="232"/>
      <c r="J18" s="232"/>
      <c r="K18" s="232"/>
      <c r="L18" s="236"/>
    </row>
    <row r="19" spans="1:12" ht="45">
      <c r="A19" s="191" t="s">
        <v>228</v>
      </c>
      <c r="B19" s="171" t="s">
        <v>46</v>
      </c>
      <c r="C19" s="196">
        <v>439.5</v>
      </c>
      <c r="D19" s="196">
        <v>397.3</v>
      </c>
      <c r="E19" s="196">
        <f>J19+K19</f>
        <v>361.29999999999995</v>
      </c>
      <c r="F19" s="196">
        <v>90.3</v>
      </c>
      <c r="G19" s="196">
        <v>90.3</v>
      </c>
      <c r="H19" s="196">
        <f>SUM(F19:G19)</f>
        <v>180.6</v>
      </c>
      <c r="I19" s="196">
        <v>90.3</v>
      </c>
      <c r="J19" s="196">
        <f>SUM(H19:I19)</f>
        <v>270.89999999999998</v>
      </c>
      <c r="K19" s="196">
        <v>90.4</v>
      </c>
      <c r="L19" s="167"/>
    </row>
    <row r="20" spans="1:12" ht="18.75" customHeight="1">
      <c r="A20" s="191" t="s">
        <v>132</v>
      </c>
      <c r="B20" s="172" t="s">
        <v>154</v>
      </c>
      <c r="C20" s="196">
        <v>31</v>
      </c>
      <c r="D20" s="196">
        <v>34.200000000000003</v>
      </c>
      <c r="E20" s="196">
        <f>J20+K20</f>
        <v>23.799999999999997</v>
      </c>
      <c r="F20" s="196">
        <v>6</v>
      </c>
      <c r="G20" s="196">
        <v>5.9</v>
      </c>
      <c r="H20" s="196">
        <f>SUM(F20:G20)</f>
        <v>11.9</v>
      </c>
      <c r="I20" s="196">
        <v>6</v>
      </c>
      <c r="J20" s="196">
        <f>SUM(H20:I20)</f>
        <v>17.899999999999999</v>
      </c>
      <c r="K20" s="196">
        <v>5.9</v>
      </c>
      <c r="L20" s="158"/>
    </row>
    <row r="21" spans="1:12" ht="29.25">
      <c r="A21" s="186" t="s">
        <v>47</v>
      </c>
      <c r="B21" s="173">
        <v>41365</v>
      </c>
      <c r="C21" s="217">
        <f t="shared" ref="C21:K21" si="10">SUM(C22:C25,C30,C36)</f>
        <v>1061.5999999999999</v>
      </c>
      <c r="D21" s="217">
        <f>SUM(D22:D25,D30,D36)</f>
        <v>1312.2000000000003</v>
      </c>
      <c r="E21" s="217">
        <f>SUM(E22:E25,E30,E36)</f>
        <v>1902</v>
      </c>
      <c r="F21" s="217">
        <f t="shared" si="10"/>
        <v>475.3</v>
      </c>
      <c r="G21" s="217">
        <f t="shared" si="10"/>
        <v>475.5</v>
      </c>
      <c r="H21" s="217">
        <f t="shared" si="10"/>
        <v>950.80000000000007</v>
      </c>
      <c r="I21" s="217">
        <f t="shared" si="10"/>
        <v>475.80000000000007</v>
      </c>
      <c r="J21" s="217">
        <f t="shared" si="10"/>
        <v>1426.6</v>
      </c>
      <c r="K21" s="217">
        <f t="shared" si="10"/>
        <v>475.40000000000003</v>
      </c>
      <c r="L21" s="174"/>
    </row>
    <row r="22" spans="1:12">
      <c r="A22" s="191" t="s">
        <v>48</v>
      </c>
      <c r="B22" s="175" t="s">
        <v>212</v>
      </c>
      <c r="C22" s="196">
        <v>720.3</v>
      </c>
      <c r="D22" s="196">
        <v>974</v>
      </c>
      <c r="E22" s="196">
        <f>J22+K22</f>
        <v>1387.1</v>
      </c>
      <c r="F22" s="196">
        <v>346.7</v>
      </c>
      <c r="G22" s="222">
        <v>346.8</v>
      </c>
      <c r="H22" s="222">
        <f t="shared" ref="H22:H23" si="11">SUM(F22:G22)</f>
        <v>693.5</v>
      </c>
      <c r="I22" s="222">
        <v>346.8</v>
      </c>
      <c r="J22" s="196">
        <f>H22+I22</f>
        <v>1040.3</v>
      </c>
      <c r="K22" s="196">
        <v>346.8</v>
      </c>
      <c r="L22" s="158"/>
    </row>
    <row r="23" spans="1:12" ht="30">
      <c r="A23" s="210" t="s">
        <v>49</v>
      </c>
      <c r="B23" s="175" t="s">
        <v>155</v>
      </c>
      <c r="C23" s="196">
        <v>159.30000000000001</v>
      </c>
      <c r="D23" s="196">
        <v>214.9</v>
      </c>
      <c r="E23" s="196">
        <f>J23+K23</f>
        <v>305.2</v>
      </c>
      <c r="F23" s="196">
        <v>76.3</v>
      </c>
      <c r="G23" s="222">
        <v>76.3</v>
      </c>
      <c r="H23" s="222">
        <f t="shared" si="11"/>
        <v>152.6</v>
      </c>
      <c r="I23" s="222">
        <v>76.3</v>
      </c>
      <c r="J23" s="196">
        <f>H23+I23</f>
        <v>228.89999999999998</v>
      </c>
      <c r="K23" s="196">
        <v>76.3</v>
      </c>
      <c r="L23" s="160"/>
    </row>
    <row r="24" spans="1:12" ht="39" customHeight="1">
      <c r="A24" s="211" t="s">
        <v>50</v>
      </c>
      <c r="B24" s="178" t="s">
        <v>156</v>
      </c>
      <c r="C24" s="222">
        <v>4.9000000000000004</v>
      </c>
      <c r="D24" s="222">
        <v>3.2</v>
      </c>
      <c r="E24" s="222">
        <v>0</v>
      </c>
      <c r="F24" s="196">
        <f t="shared" ref="F24" si="12">E24/4</f>
        <v>0</v>
      </c>
      <c r="G24" s="222">
        <f>E24/4</f>
        <v>0</v>
      </c>
      <c r="H24" s="222">
        <f>SUM(F24:G24)</f>
        <v>0</v>
      </c>
      <c r="I24" s="222">
        <f>E24/4</f>
        <v>0</v>
      </c>
      <c r="J24" s="196">
        <f>H24+I24</f>
        <v>0</v>
      </c>
      <c r="K24" s="196">
        <f>E24/4</f>
        <v>0</v>
      </c>
      <c r="L24" s="179"/>
    </row>
    <row r="25" spans="1:12" ht="29.25" customHeight="1">
      <c r="A25" s="191" t="s">
        <v>51</v>
      </c>
      <c r="B25" s="178" t="s">
        <v>157</v>
      </c>
      <c r="C25" s="198">
        <f>SUM(C26:C29)</f>
        <v>58.4</v>
      </c>
      <c r="D25" s="198">
        <f>SUM(D26:D29)</f>
        <v>46.7</v>
      </c>
      <c r="E25" s="198">
        <f>SUM(E26:E29)</f>
        <v>61.2</v>
      </c>
      <c r="F25" s="198">
        <f t="shared" ref="F25:K25" si="13">SUM(F26:F29)</f>
        <v>15.3</v>
      </c>
      <c r="G25" s="198">
        <f t="shared" si="13"/>
        <v>15.3</v>
      </c>
      <c r="H25" s="198">
        <f t="shared" si="13"/>
        <v>30.6</v>
      </c>
      <c r="I25" s="198">
        <f t="shared" si="13"/>
        <v>15.3</v>
      </c>
      <c r="J25" s="198">
        <f t="shared" si="13"/>
        <v>45.9</v>
      </c>
      <c r="K25" s="198">
        <f t="shared" si="13"/>
        <v>15.299999999999999</v>
      </c>
      <c r="L25" s="158"/>
    </row>
    <row r="26" spans="1:12">
      <c r="A26" s="212" t="s">
        <v>52</v>
      </c>
      <c r="B26" s="158" t="s">
        <v>109</v>
      </c>
      <c r="C26" s="196">
        <v>2.5</v>
      </c>
      <c r="D26" s="196">
        <v>3.8</v>
      </c>
      <c r="E26" s="196">
        <f>J26+K26</f>
        <v>3.1000000000000005</v>
      </c>
      <c r="F26" s="196">
        <v>0.8</v>
      </c>
      <c r="G26" s="196">
        <v>0.8</v>
      </c>
      <c r="H26" s="197">
        <f>F26+G26</f>
        <v>1.6</v>
      </c>
      <c r="I26" s="196">
        <v>0.8</v>
      </c>
      <c r="J26" s="196">
        <f>H26+I26</f>
        <v>2.4000000000000004</v>
      </c>
      <c r="K26" s="196">
        <v>0.7</v>
      </c>
      <c r="L26" s="158"/>
    </row>
    <row r="27" spans="1:12">
      <c r="A27" s="191" t="s">
        <v>53</v>
      </c>
      <c r="B27" s="158" t="s">
        <v>110</v>
      </c>
      <c r="C27" s="196">
        <v>38.200000000000003</v>
      </c>
      <c r="D27" s="196">
        <v>23.9</v>
      </c>
      <c r="E27" s="196">
        <f>J27+K27</f>
        <v>38</v>
      </c>
      <c r="F27" s="196">
        <v>9.5</v>
      </c>
      <c r="G27" s="196">
        <v>9.5</v>
      </c>
      <c r="H27" s="197">
        <f t="shared" ref="H27:H35" si="14">F27+G27</f>
        <v>19</v>
      </c>
      <c r="I27" s="196">
        <v>9.5</v>
      </c>
      <c r="J27" s="196">
        <f t="shared" ref="J27:J35" si="15">H27+I27</f>
        <v>28.5</v>
      </c>
      <c r="K27" s="196">
        <v>9.5</v>
      </c>
      <c r="L27" s="158"/>
    </row>
    <row r="28" spans="1:12">
      <c r="A28" s="212" t="s">
        <v>229</v>
      </c>
      <c r="B28" s="158" t="s">
        <v>111</v>
      </c>
      <c r="C28" s="196">
        <v>13.4</v>
      </c>
      <c r="D28" s="227">
        <v>15.8</v>
      </c>
      <c r="E28" s="196">
        <f>J28+K28</f>
        <v>16.100000000000001</v>
      </c>
      <c r="F28" s="196">
        <v>4</v>
      </c>
      <c r="G28" s="196">
        <v>4</v>
      </c>
      <c r="H28" s="197">
        <f t="shared" si="14"/>
        <v>8</v>
      </c>
      <c r="I28" s="196">
        <v>4</v>
      </c>
      <c r="J28" s="196">
        <f t="shared" si="15"/>
        <v>12</v>
      </c>
      <c r="K28" s="196">
        <v>4.0999999999999996</v>
      </c>
      <c r="L28" s="158"/>
    </row>
    <row r="29" spans="1:12" ht="30" customHeight="1">
      <c r="A29" s="211" t="s">
        <v>101</v>
      </c>
      <c r="B29" s="179" t="s">
        <v>112</v>
      </c>
      <c r="C29" s="222">
        <v>4.3</v>
      </c>
      <c r="D29" s="228">
        <v>3.2</v>
      </c>
      <c r="E29" s="196">
        <f>J29+K29</f>
        <v>4</v>
      </c>
      <c r="F29" s="196">
        <v>1</v>
      </c>
      <c r="G29" s="196">
        <v>1</v>
      </c>
      <c r="H29" s="197">
        <f t="shared" si="14"/>
        <v>2</v>
      </c>
      <c r="I29" s="196">
        <v>1</v>
      </c>
      <c r="J29" s="196">
        <f t="shared" si="15"/>
        <v>3</v>
      </c>
      <c r="K29" s="196">
        <v>1</v>
      </c>
      <c r="L29" s="180"/>
    </row>
    <row r="30" spans="1:12" ht="15" customHeight="1">
      <c r="A30" s="183" t="s">
        <v>54</v>
      </c>
      <c r="B30" s="181" t="s">
        <v>113</v>
      </c>
      <c r="C30" s="218">
        <f t="shared" ref="C30:D30" si="16">SUM(C31:C35)</f>
        <v>49.6</v>
      </c>
      <c r="D30" s="229">
        <f t="shared" si="16"/>
        <v>73.400000000000006</v>
      </c>
      <c r="E30" s="218">
        <f>SUM(E31:E35)</f>
        <v>147.5</v>
      </c>
      <c r="F30" s="196">
        <f>F31+F32+F33+F34+F35</f>
        <v>36.700000000000003</v>
      </c>
      <c r="G30" s="196">
        <f>G31+G32+G33+G34+G35</f>
        <v>36.9</v>
      </c>
      <c r="H30" s="197">
        <f t="shared" si="14"/>
        <v>73.599999999999994</v>
      </c>
      <c r="I30" s="196">
        <f>I31+I32+I33+I34+I35</f>
        <v>37.1</v>
      </c>
      <c r="J30" s="196">
        <f t="shared" si="15"/>
        <v>110.69999999999999</v>
      </c>
      <c r="K30" s="196">
        <f>K31+K32+K33+K34+K35</f>
        <v>36.799999999999997</v>
      </c>
      <c r="L30" s="182"/>
    </row>
    <row r="31" spans="1:12">
      <c r="A31" s="212" t="s">
        <v>55</v>
      </c>
      <c r="B31" s="158" t="s">
        <v>158</v>
      </c>
      <c r="C31" s="196">
        <v>0</v>
      </c>
      <c r="D31" s="227">
        <v>0</v>
      </c>
      <c r="E31" s="222">
        <f>J31+K31</f>
        <v>0.89999999999999991</v>
      </c>
      <c r="F31" s="196">
        <v>0.2</v>
      </c>
      <c r="G31" s="196">
        <v>0.2</v>
      </c>
      <c r="H31" s="197">
        <f t="shared" si="14"/>
        <v>0.4</v>
      </c>
      <c r="I31" s="196">
        <v>0.3</v>
      </c>
      <c r="J31" s="196">
        <f t="shared" si="15"/>
        <v>0.7</v>
      </c>
      <c r="K31" s="196">
        <v>0.2</v>
      </c>
      <c r="L31" s="160"/>
    </row>
    <row r="32" spans="1:12" ht="15" customHeight="1">
      <c r="A32" s="213" t="s">
        <v>230</v>
      </c>
      <c r="B32" s="179" t="s">
        <v>136</v>
      </c>
      <c r="C32" s="222">
        <v>0</v>
      </c>
      <c r="D32" s="228">
        <v>2.2999999999999998</v>
      </c>
      <c r="E32" s="222">
        <f>J32+K32</f>
        <v>2.3000000000000003</v>
      </c>
      <c r="F32" s="196">
        <v>0.5</v>
      </c>
      <c r="G32" s="196">
        <v>0.6</v>
      </c>
      <c r="H32" s="197">
        <f t="shared" si="14"/>
        <v>1.1000000000000001</v>
      </c>
      <c r="I32" s="196">
        <v>0.6</v>
      </c>
      <c r="J32" s="196">
        <f t="shared" si="15"/>
        <v>1.7000000000000002</v>
      </c>
      <c r="K32" s="196">
        <v>0.6</v>
      </c>
      <c r="L32" s="182"/>
    </row>
    <row r="33" spans="1:18">
      <c r="A33" s="213" t="s">
        <v>231</v>
      </c>
      <c r="B33" s="180" t="s">
        <v>137</v>
      </c>
      <c r="C33" s="222">
        <v>0</v>
      </c>
      <c r="D33" s="228">
        <v>4.0999999999999996</v>
      </c>
      <c r="E33" s="222">
        <f>J33+K33</f>
        <v>30.4</v>
      </c>
      <c r="F33" s="196">
        <v>7.6</v>
      </c>
      <c r="G33" s="196">
        <v>7.6</v>
      </c>
      <c r="H33" s="197">
        <f t="shared" si="14"/>
        <v>15.2</v>
      </c>
      <c r="I33" s="196">
        <v>7.6</v>
      </c>
      <c r="J33" s="196">
        <f t="shared" si="15"/>
        <v>22.799999999999997</v>
      </c>
      <c r="K33" s="196">
        <v>7.6</v>
      </c>
      <c r="L33" s="182"/>
    </row>
    <row r="34" spans="1:18" ht="30" customHeight="1">
      <c r="A34" s="214" t="s">
        <v>57</v>
      </c>
      <c r="B34" s="179" t="s">
        <v>138</v>
      </c>
      <c r="C34" s="222">
        <v>33.5</v>
      </c>
      <c r="D34" s="228">
        <v>31.1</v>
      </c>
      <c r="E34" s="196">
        <f>J34+K34</f>
        <v>78.5</v>
      </c>
      <c r="F34" s="196">
        <v>19.600000000000001</v>
      </c>
      <c r="G34" s="196">
        <v>19.600000000000001</v>
      </c>
      <c r="H34" s="197">
        <f t="shared" si="14"/>
        <v>39.200000000000003</v>
      </c>
      <c r="I34" s="196">
        <v>19.7</v>
      </c>
      <c r="J34" s="196">
        <f t="shared" si="15"/>
        <v>58.900000000000006</v>
      </c>
      <c r="K34" s="196">
        <v>19.600000000000001</v>
      </c>
      <c r="L34" s="183"/>
    </row>
    <row r="35" spans="1:18" ht="14.25" customHeight="1">
      <c r="A35" s="214" t="s">
        <v>232</v>
      </c>
      <c r="B35" s="179" t="s">
        <v>159</v>
      </c>
      <c r="C35" s="222">
        <v>16.100000000000001</v>
      </c>
      <c r="D35" s="228">
        <v>35.9</v>
      </c>
      <c r="E35" s="196">
        <f>J35+K35</f>
        <v>35.400000000000006</v>
      </c>
      <c r="F35" s="196">
        <v>8.8000000000000007</v>
      </c>
      <c r="G35" s="196">
        <v>8.9</v>
      </c>
      <c r="H35" s="197">
        <f t="shared" si="14"/>
        <v>17.700000000000003</v>
      </c>
      <c r="I35" s="196">
        <v>8.9</v>
      </c>
      <c r="J35" s="196">
        <f t="shared" si="15"/>
        <v>26.6</v>
      </c>
      <c r="K35" s="196">
        <v>8.8000000000000007</v>
      </c>
      <c r="L35" s="182"/>
    </row>
    <row r="36" spans="1:18" ht="31.5" customHeight="1">
      <c r="A36" s="183" t="s">
        <v>59</v>
      </c>
      <c r="B36" s="184" t="s">
        <v>160</v>
      </c>
      <c r="C36" s="218">
        <f t="shared" ref="C36:D36" si="17">SUM(C37:C38)</f>
        <v>69.099999999999994</v>
      </c>
      <c r="D36" s="218">
        <f t="shared" si="17"/>
        <v>0</v>
      </c>
      <c r="E36" s="218">
        <f>SUM(E37:E38)</f>
        <v>1</v>
      </c>
      <c r="F36" s="218">
        <v>0.3</v>
      </c>
      <c r="G36" s="218">
        <f t="shared" ref="G36:K36" si="18">SUM(G37:G38)</f>
        <v>0.2</v>
      </c>
      <c r="H36" s="218">
        <f t="shared" si="18"/>
        <v>0.5</v>
      </c>
      <c r="I36" s="218">
        <f t="shared" si="18"/>
        <v>0.3</v>
      </c>
      <c r="J36" s="218">
        <f t="shared" si="18"/>
        <v>0.8</v>
      </c>
      <c r="K36" s="218">
        <f t="shared" si="18"/>
        <v>0.2</v>
      </c>
      <c r="L36" s="182"/>
      <c r="M36" s="185"/>
      <c r="N36" s="156"/>
    </row>
    <row r="37" spans="1:18" ht="30">
      <c r="A37" s="136" t="s">
        <v>133</v>
      </c>
      <c r="B37" s="167" t="s">
        <v>140</v>
      </c>
      <c r="C37" s="196">
        <v>0</v>
      </c>
      <c r="D37" s="196">
        <v>0</v>
      </c>
      <c r="E37" s="196">
        <v>0</v>
      </c>
      <c r="F37" s="196">
        <f>E37/4</f>
        <v>0</v>
      </c>
      <c r="G37" s="196">
        <f>E37/4</f>
        <v>0</v>
      </c>
      <c r="H37" s="196">
        <f>SUM(F37:G37)</f>
        <v>0</v>
      </c>
      <c r="I37" s="196">
        <f>E37/4</f>
        <v>0</v>
      </c>
      <c r="J37" s="196">
        <f>SUM(H37:I37)</f>
        <v>0</v>
      </c>
      <c r="K37" s="196">
        <f>E37/4</f>
        <v>0</v>
      </c>
      <c r="L37" s="159"/>
    </row>
    <row r="38" spans="1:18" ht="33.75" customHeight="1">
      <c r="A38" s="164" t="s">
        <v>60</v>
      </c>
      <c r="B38" s="167" t="s">
        <v>141</v>
      </c>
      <c r="C38" s="196">
        <v>69.099999999999994</v>
      </c>
      <c r="D38" s="196">
        <v>0</v>
      </c>
      <c r="E38" s="196">
        <f>J38+K38</f>
        <v>1</v>
      </c>
      <c r="F38" s="196">
        <v>0.3</v>
      </c>
      <c r="G38" s="196">
        <v>0.2</v>
      </c>
      <c r="H38" s="196">
        <f>SUM(F38:G38)</f>
        <v>0.5</v>
      </c>
      <c r="I38" s="196">
        <v>0.3</v>
      </c>
      <c r="J38" s="196">
        <f>SUM(H38:I38)</f>
        <v>0.8</v>
      </c>
      <c r="K38" s="196">
        <v>0.2</v>
      </c>
      <c r="L38" s="160"/>
    </row>
    <row r="39" spans="1:18" ht="29.25">
      <c r="A39" s="186" t="s">
        <v>61</v>
      </c>
      <c r="B39" s="187">
        <v>2</v>
      </c>
      <c r="C39" s="219">
        <f t="shared" ref="C39" si="19">SUM(C40+C41+C42+C43+C48+C53)</f>
        <v>1690.9</v>
      </c>
      <c r="D39" s="219">
        <f>SUM(D40+D41+D42+D43+D48)</f>
        <v>2050.5</v>
      </c>
      <c r="E39" s="219">
        <f>SUM(E40+E41+E42+E43+E48+E53)</f>
        <v>2043.8000000000004</v>
      </c>
      <c r="F39" s="219">
        <f t="shared" ref="F39:K39" si="20">SUM(F40+F41+F42+F43+F48+F53)</f>
        <v>510.6</v>
      </c>
      <c r="G39" s="219">
        <f t="shared" si="20"/>
        <v>511.10000000000008</v>
      </c>
      <c r="H39" s="219">
        <f t="shared" si="20"/>
        <v>1021.6999999999999</v>
      </c>
      <c r="I39" s="219">
        <f t="shared" si="20"/>
        <v>510.90000000000003</v>
      </c>
      <c r="J39" s="219">
        <f t="shared" si="20"/>
        <v>1532.6</v>
      </c>
      <c r="K39" s="219">
        <f t="shared" si="20"/>
        <v>511.20000000000005</v>
      </c>
      <c r="L39" s="189"/>
      <c r="P39" s="190"/>
      <c r="Q39" s="190"/>
      <c r="R39" s="190"/>
    </row>
    <row r="40" spans="1:18" ht="30">
      <c r="A40" s="191" t="s">
        <v>62</v>
      </c>
      <c r="B40" s="171">
        <v>41276</v>
      </c>
      <c r="C40" s="196">
        <v>1238.2</v>
      </c>
      <c r="D40" s="196">
        <v>1554.3</v>
      </c>
      <c r="E40" s="196">
        <f>J40+K40</f>
        <v>1556.3000000000002</v>
      </c>
      <c r="F40" s="196">
        <v>389</v>
      </c>
      <c r="G40" s="196">
        <v>389.1</v>
      </c>
      <c r="H40" s="196">
        <f t="shared" ref="H40:H41" si="21">SUM(F40:G40)</f>
        <v>778.1</v>
      </c>
      <c r="I40" s="196">
        <v>389.1</v>
      </c>
      <c r="J40" s="196">
        <f t="shared" ref="J40:J41" si="22">H40+I40</f>
        <v>1167.2</v>
      </c>
      <c r="K40" s="196">
        <v>389.1</v>
      </c>
      <c r="L40" s="160"/>
      <c r="P40" s="192"/>
      <c r="Q40" s="190"/>
      <c r="R40" s="190"/>
    </row>
    <row r="41" spans="1:18">
      <c r="A41" s="160" t="s">
        <v>233</v>
      </c>
      <c r="B41" s="171">
        <v>41307</v>
      </c>
      <c r="C41" s="196">
        <v>267</v>
      </c>
      <c r="D41" s="196">
        <v>340.5</v>
      </c>
      <c r="E41" s="196">
        <f t="shared" ref="E41:E42" si="23">J41+K41</f>
        <v>342.4</v>
      </c>
      <c r="F41" s="196">
        <v>85.6</v>
      </c>
      <c r="G41" s="196">
        <v>85.6</v>
      </c>
      <c r="H41" s="196">
        <f t="shared" si="21"/>
        <v>171.2</v>
      </c>
      <c r="I41" s="196">
        <v>85.6</v>
      </c>
      <c r="J41" s="196">
        <f t="shared" si="22"/>
        <v>256.79999999999995</v>
      </c>
      <c r="K41" s="196">
        <v>85.6</v>
      </c>
      <c r="L41" s="160"/>
      <c r="P41" s="190"/>
      <c r="Q41" s="190"/>
      <c r="R41" s="190"/>
    </row>
    <row r="42" spans="1:18" ht="30">
      <c r="A42" s="191" t="s">
        <v>234</v>
      </c>
      <c r="B42" s="193">
        <v>41335</v>
      </c>
      <c r="C42" s="196">
        <v>5.7</v>
      </c>
      <c r="D42" s="196">
        <v>2.1</v>
      </c>
      <c r="E42" s="196">
        <f t="shared" si="23"/>
        <v>0</v>
      </c>
      <c r="F42" s="196">
        <v>0</v>
      </c>
      <c r="G42" s="196">
        <v>0</v>
      </c>
      <c r="H42" s="196">
        <f>SUM(F42:G42)</f>
        <v>0</v>
      </c>
      <c r="I42" s="196">
        <v>0</v>
      </c>
      <c r="J42" s="196">
        <f>H42+I42</f>
        <v>0</v>
      </c>
      <c r="K42" s="196">
        <v>0</v>
      </c>
      <c r="L42" s="160"/>
      <c r="P42" s="190"/>
      <c r="Q42" s="190"/>
      <c r="R42" s="190"/>
    </row>
    <row r="43" spans="1:18" ht="30">
      <c r="A43" s="191" t="s">
        <v>63</v>
      </c>
      <c r="B43" s="171">
        <v>41366</v>
      </c>
      <c r="C43" s="198">
        <f>SUM(C44:C47)</f>
        <v>70.099999999999994</v>
      </c>
      <c r="D43" s="198">
        <f>SUM(D44:D47)</f>
        <v>57.2</v>
      </c>
      <c r="E43" s="198">
        <f>SUM(E44:E47)</f>
        <v>62.9</v>
      </c>
      <c r="F43" s="198">
        <f t="shared" ref="F43:K43" si="24">SUM(F44:F47)</f>
        <v>15.6</v>
      </c>
      <c r="G43" s="198">
        <f t="shared" si="24"/>
        <v>15.8</v>
      </c>
      <c r="H43" s="198">
        <f t="shared" si="24"/>
        <v>31.4</v>
      </c>
      <c r="I43" s="198">
        <f t="shared" si="24"/>
        <v>15.7</v>
      </c>
      <c r="J43" s="198">
        <f t="shared" si="24"/>
        <v>47.099999999999994</v>
      </c>
      <c r="K43" s="198">
        <f t="shared" si="24"/>
        <v>15.8</v>
      </c>
      <c r="L43" s="160"/>
      <c r="P43" s="190"/>
      <c r="Q43" s="190"/>
      <c r="R43" s="190"/>
    </row>
    <row r="44" spans="1:18">
      <c r="A44" s="160" t="s">
        <v>235</v>
      </c>
      <c r="B44" s="165" t="s">
        <v>84</v>
      </c>
      <c r="C44" s="196">
        <v>6.2</v>
      </c>
      <c r="D44" s="196">
        <v>9.8000000000000007</v>
      </c>
      <c r="E44" s="196">
        <f>J44+K44</f>
        <v>7.9</v>
      </c>
      <c r="F44" s="196">
        <v>1.9</v>
      </c>
      <c r="G44" s="196">
        <v>2</v>
      </c>
      <c r="H44" s="196">
        <f>SUM(F44:G44)</f>
        <v>3.9</v>
      </c>
      <c r="I44" s="196">
        <v>2</v>
      </c>
      <c r="J44" s="196">
        <f>SUM(H44:I44)</f>
        <v>5.9</v>
      </c>
      <c r="K44" s="196">
        <v>2</v>
      </c>
      <c r="L44" s="160"/>
    </row>
    <row r="45" spans="1:18">
      <c r="A45" s="160" t="s">
        <v>236</v>
      </c>
      <c r="B45" s="165" t="s">
        <v>83</v>
      </c>
      <c r="C45" s="196">
        <v>8.8000000000000007</v>
      </c>
      <c r="D45" s="196">
        <v>4</v>
      </c>
      <c r="E45" s="196">
        <f>J45+K45</f>
        <v>11.6</v>
      </c>
      <c r="F45" s="196">
        <v>2.9</v>
      </c>
      <c r="G45" s="196">
        <v>2.9</v>
      </c>
      <c r="H45" s="196">
        <f t="shared" ref="H45:H47" si="25">SUM(F45:G45)</f>
        <v>5.8</v>
      </c>
      <c r="I45" s="196">
        <v>2.9</v>
      </c>
      <c r="J45" s="196">
        <f t="shared" ref="J45:J47" si="26">SUM(H45:I45)</f>
        <v>8.6999999999999993</v>
      </c>
      <c r="K45" s="196">
        <v>2.9</v>
      </c>
      <c r="L45" s="160"/>
    </row>
    <row r="46" spans="1:18">
      <c r="A46" s="160" t="s">
        <v>237</v>
      </c>
      <c r="B46" s="194" t="s">
        <v>85</v>
      </c>
      <c r="C46" s="196">
        <v>10.8</v>
      </c>
      <c r="D46" s="196">
        <v>8.4</v>
      </c>
      <c r="E46" s="196">
        <f>J46+K46</f>
        <v>8.4</v>
      </c>
      <c r="F46" s="196">
        <v>2.1</v>
      </c>
      <c r="G46" s="196">
        <v>2.1</v>
      </c>
      <c r="H46" s="196">
        <f t="shared" si="25"/>
        <v>4.2</v>
      </c>
      <c r="I46" s="196">
        <v>2.1</v>
      </c>
      <c r="J46" s="196">
        <f t="shared" si="26"/>
        <v>6.3000000000000007</v>
      </c>
      <c r="K46" s="196">
        <v>2.1</v>
      </c>
      <c r="L46" s="160"/>
    </row>
    <row r="47" spans="1:18" ht="30">
      <c r="A47" s="177" t="s">
        <v>101</v>
      </c>
      <c r="B47" s="194" t="s">
        <v>114</v>
      </c>
      <c r="C47" s="196">
        <v>44.3</v>
      </c>
      <c r="D47" s="196">
        <v>35</v>
      </c>
      <c r="E47" s="196">
        <f>J47+K47</f>
        <v>35</v>
      </c>
      <c r="F47" s="196">
        <v>8.6999999999999993</v>
      </c>
      <c r="G47" s="196">
        <v>8.8000000000000007</v>
      </c>
      <c r="H47" s="196">
        <f t="shared" si="25"/>
        <v>17.5</v>
      </c>
      <c r="I47" s="196">
        <v>8.6999999999999993</v>
      </c>
      <c r="J47" s="196">
        <f t="shared" si="26"/>
        <v>26.2</v>
      </c>
      <c r="K47" s="196">
        <v>8.8000000000000007</v>
      </c>
      <c r="L47" s="160"/>
    </row>
    <row r="48" spans="1:18">
      <c r="A48" s="160" t="s">
        <v>54</v>
      </c>
      <c r="B48" s="193">
        <v>41396</v>
      </c>
      <c r="C48" s="198">
        <f t="shared" ref="C48" si="27">SUM(C49:C52)</f>
        <v>109.9</v>
      </c>
      <c r="D48" s="198">
        <f>SUM(D49:D53)</f>
        <v>96.399999999999991</v>
      </c>
      <c r="E48" s="198">
        <f>SUM(E49:E52)</f>
        <v>82.199999999999989</v>
      </c>
      <c r="F48" s="198">
        <f t="shared" ref="F48:L48" si="28">SUM(F49:F52)</f>
        <v>20.399999999999999</v>
      </c>
      <c r="G48" s="198">
        <f t="shared" si="28"/>
        <v>20.6</v>
      </c>
      <c r="H48" s="198">
        <f t="shared" si="28"/>
        <v>41</v>
      </c>
      <c r="I48" s="198">
        <f t="shared" si="28"/>
        <v>20.5</v>
      </c>
      <c r="J48" s="198">
        <f t="shared" si="28"/>
        <v>61.5</v>
      </c>
      <c r="K48" s="198">
        <f t="shared" si="28"/>
        <v>20.7</v>
      </c>
      <c r="L48" s="176">
        <f t="shared" si="28"/>
        <v>0</v>
      </c>
    </row>
    <row r="49" spans="1:12" ht="45">
      <c r="A49" s="191" t="s">
        <v>249</v>
      </c>
      <c r="B49" s="165" t="s">
        <v>86</v>
      </c>
      <c r="C49" s="196">
        <v>24.2</v>
      </c>
      <c r="D49" s="196">
        <v>23.7</v>
      </c>
      <c r="E49" s="196">
        <f>J49+K49</f>
        <v>23.700000000000003</v>
      </c>
      <c r="F49" s="196">
        <v>5.9</v>
      </c>
      <c r="G49" s="196">
        <v>5.9</v>
      </c>
      <c r="H49" s="196">
        <f t="shared" ref="H49:H51" si="29">SUM(F49:G49)</f>
        <v>11.8</v>
      </c>
      <c r="I49" s="196">
        <v>5.9</v>
      </c>
      <c r="J49" s="196">
        <f t="shared" ref="J49:J51" si="30">SUM(H49:I49)</f>
        <v>17.700000000000003</v>
      </c>
      <c r="K49" s="196">
        <v>6</v>
      </c>
      <c r="L49" s="160"/>
    </row>
    <row r="50" spans="1:12">
      <c r="A50" s="191" t="s">
        <v>238</v>
      </c>
      <c r="B50" s="165" t="s">
        <v>99</v>
      </c>
      <c r="C50" s="196">
        <v>0</v>
      </c>
      <c r="D50" s="196">
        <v>0.8</v>
      </c>
      <c r="E50" s="196">
        <f>J50+K50</f>
        <v>0.8</v>
      </c>
      <c r="F50" s="196">
        <v>0.2</v>
      </c>
      <c r="G50" s="196">
        <v>0.2</v>
      </c>
      <c r="H50" s="196">
        <f t="shared" si="29"/>
        <v>0.4</v>
      </c>
      <c r="I50" s="196">
        <v>0.2</v>
      </c>
      <c r="J50" s="196">
        <f t="shared" si="30"/>
        <v>0.60000000000000009</v>
      </c>
      <c r="K50" s="196">
        <v>0.2</v>
      </c>
      <c r="L50" s="160"/>
    </row>
    <row r="51" spans="1:12">
      <c r="A51" s="136" t="s">
        <v>239</v>
      </c>
      <c r="B51" s="165" t="s">
        <v>90</v>
      </c>
      <c r="C51" s="196">
        <v>37.1</v>
      </c>
      <c r="D51" s="196">
        <v>17</v>
      </c>
      <c r="E51" s="196">
        <f>J51+K51</f>
        <v>17</v>
      </c>
      <c r="F51" s="196">
        <v>4.2</v>
      </c>
      <c r="G51" s="196">
        <v>4.3</v>
      </c>
      <c r="H51" s="196">
        <f t="shared" si="29"/>
        <v>8.5</v>
      </c>
      <c r="I51" s="196">
        <v>4.2</v>
      </c>
      <c r="J51" s="196">
        <f t="shared" si="30"/>
        <v>12.7</v>
      </c>
      <c r="K51" s="196">
        <v>4.3</v>
      </c>
      <c r="L51" s="160"/>
    </row>
    <row r="52" spans="1:12">
      <c r="A52" s="136" t="s">
        <v>232</v>
      </c>
      <c r="B52" s="165" t="s">
        <v>92</v>
      </c>
      <c r="C52" s="196">
        <v>48.6</v>
      </c>
      <c r="D52" s="196">
        <v>46.3</v>
      </c>
      <c r="E52" s="196">
        <f>J52+K52</f>
        <v>40.699999999999996</v>
      </c>
      <c r="F52" s="196">
        <v>10.1</v>
      </c>
      <c r="G52" s="196">
        <v>10.199999999999999</v>
      </c>
      <c r="H52" s="196">
        <f>SUM(F52:G52)</f>
        <v>20.299999999999997</v>
      </c>
      <c r="I52" s="196">
        <v>10.199999999999999</v>
      </c>
      <c r="J52" s="196">
        <f>SUM(H52:I52)</f>
        <v>30.499999999999996</v>
      </c>
      <c r="K52" s="196">
        <v>10.199999999999999</v>
      </c>
      <c r="L52" s="160"/>
    </row>
    <row r="53" spans="1:12" ht="45">
      <c r="A53" s="136" t="s">
        <v>240</v>
      </c>
      <c r="B53" s="165" t="s">
        <v>177</v>
      </c>
      <c r="C53" s="196">
        <v>0</v>
      </c>
      <c r="D53" s="196">
        <v>8.6</v>
      </c>
      <c r="E53" s="196">
        <f>J53+K53</f>
        <v>0</v>
      </c>
      <c r="F53" s="196">
        <v>0</v>
      </c>
      <c r="G53" s="196">
        <v>0</v>
      </c>
      <c r="H53" s="196">
        <f>SUM(F53:G53)</f>
        <v>0</v>
      </c>
      <c r="I53" s="196">
        <v>0</v>
      </c>
      <c r="J53" s="196">
        <f>SUM(H53:I53)</f>
        <v>0</v>
      </c>
      <c r="K53" s="196">
        <v>0</v>
      </c>
      <c r="L53" s="160"/>
    </row>
    <row r="54" spans="1:12" ht="29.25">
      <c r="A54" s="186" t="s">
        <v>66</v>
      </c>
      <c r="B54" s="187">
        <v>3</v>
      </c>
      <c r="C54" s="219">
        <f>SUM(C55:C58,C63:C64)</f>
        <v>1090</v>
      </c>
      <c r="D54" s="219">
        <f>SUM(D55:D58,D63:D64)</f>
        <v>1387.1999999999998</v>
      </c>
      <c r="E54" s="219">
        <f t="shared" ref="E54:L54" si="31">SUM(E55:E58,E63:E64)</f>
        <v>1922.3999999999999</v>
      </c>
      <c r="F54" s="219">
        <f t="shared" si="31"/>
        <v>480.4</v>
      </c>
      <c r="G54" s="219">
        <f t="shared" si="31"/>
        <v>480.59999999999997</v>
      </c>
      <c r="H54" s="219">
        <f t="shared" si="31"/>
        <v>960.99999999999989</v>
      </c>
      <c r="I54" s="219">
        <f t="shared" si="31"/>
        <v>480.5</v>
      </c>
      <c r="J54" s="219">
        <f>SUM(J55:J58,J63:J64)</f>
        <v>1441.5000000000002</v>
      </c>
      <c r="K54" s="219">
        <f t="shared" si="31"/>
        <v>480.9</v>
      </c>
      <c r="L54" s="188">
        <f t="shared" si="31"/>
        <v>0</v>
      </c>
    </row>
    <row r="55" spans="1:12">
      <c r="A55" s="160" t="s">
        <v>48</v>
      </c>
      <c r="B55" s="171">
        <v>41277</v>
      </c>
      <c r="C55" s="196">
        <v>746.4</v>
      </c>
      <c r="D55" s="196">
        <v>1012.6</v>
      </c>
      <c r="E55" s="196">
        <f>J55+K55</f>
        <v>1475</v>
      </c>
      <c r="F55" s="196">
        <v>368.7</v>
      </c>
      <c r="G55" s="196">
        <v>368.7</v>
      </c>
      <c r="H55" s="196">
        <f>F55+G55</f>
        <v>737.4</v>
      </c>
      <c r="I55" s="196">
        <v>368.8</v>
      </c>
      <c r="J55" s="196">
        <f>SUM(H55:I55)</f>
        <v>1106.2</v>
      </c>
      <c r="K55" s="196">
        <v>368.8</v>
      </c>
      <c r="L55" s="160"/>
    </row>
    <row r="56" spans="1:12">
      <c r="A56" s="160" t="s">
        <v>248</v>
      </c>
      <c r="B56" s="193">
        <v>41308</v>
      </c>
      <c r="C56" s="196">
        <v>163.4</v>
      </c>
      <c r="D56" s="196">
        <v>221.5</v>
      </c>
      <c r="E56" s="196">
        <f>J56+K56</f>
        <v>324.5</v>
      </c>
      <c r="F56" s="196">
        <v>81.099999999999994</v>
      </c>
      <c r="G56" s="196">
        <v>81.099999999999994</v>
      </c>
      <c r="H56" s="196">
        <f t="shared" ref="H56:H57" si="32">F56+G56</f>
        <v>162.19999999999999</v>
      </c>
      <c r="I56" s="196">
        <v>81.099999999999994</v>
      </c>
      <c r="J56" s="196">
        <f t="shared" ref="J56:J57" si="33">SUM(H56:I56)</f>
        <v>243.29999999999998</v>
      </c>
      <c r="K56" s="196">
        <v>81.2</v>
      </c>
      <c r="L56" s="160"/>
    </row>
    <row r="57" spans="1:12" ht="30">
      <c r="A57" s="191" t="s">
        <v>241</v>
      </c>
      <c r="B57" s="193">
        <v>41336</v>
      </c>
      <c r="C57" s="196">
        <v>5.6</v>
      </c>
      <c r="D57" s="196">
        <v>6.8</v>
      </c>
      <c r="E57" s="196">
        <f>J57+K57</f>
        <v>6.6000000000000005</v>
      </c>
      <c r="F57" s="196">
        <v>1.6</v>
      </c>
      <c r="G57" s="196">
        <v>1.7</v>
      </c>
      <c r="H57" s="196">
        <f t="shared" si="32"/>
        <v>3.3</v>
      </c>
      <c r="I57" s="196">
        <v>1.6</v>
      </c>
      <c r="J57" s="196">
        <f t="shared" si="33"/>
        <v>4.9000000000000004</v>
      </c>
      <c r="K57" s="196">
        <v>1.7</v>
      </c>
      <c r="L57" s="160"/>
    </row>
    <row r="58" spans="1:12" ht="30">
      <c r="A58" s="191" t="s">
        <v>51</v>
      </c>
      <c r="B58" s="171">
        <v>41367</v>
      </c>
      <c r="C58" s="198">
        <f t="shared" ref="C58:D58" si="34">SUM(C59:C62)</f>
        <v>56.4</v>
      </c>
      <c r="D58" s="198">
        <f t="shared" si="34"/>
        <v>61.5</v>
      </c>
      <c r="E58" s="198">
        <f>SUM(E59:E62)</f>
        <v>71.299999999999983</v>
      </c>
      <c r="F58" s="198">
        <f t="shared" ref="F58:K58" si="35">SUM(F59:F62)</f>
        <v>17.799999999999997</v>
      </c>
      <c r="G58" s="198">
        <f t="shared" si="35"/>
        <v>17.799999999999997</v>
      </c>
      <c r="H58" s="198">
        <f t="shared" si="35"/>
        <v>35.599999999999994</v>
      </c>
      <c r="I58" s="198">
        <f t="shared" si="35"/>
        <v>17.799999999999997</v>
      </c>
      <c r="J58" s="198">
        <f t="shared" si="35"/>
        <v>53.399999999999991</v>
      </c>
      <c r="K58" s="198">
        <f t="shared" si="35"/>
        <v>17.899999999999999</v>
      </c>
      <c r="L58" s="160"/>
    </row>
    <row r="59" spans="1:12">
      <c r="A59" s="160" t="s">
        <v>52</v>
      </c>
      <c r="B59" s="194" t="s">
        <v>93</v>
      </c>
      <c r="C59" s="196">
        <v>1.9</v>
      </c>
      <c r="D59" s="196">
        <v>3</v>
      </c>
      <c r="E59" s="196">
        <f>J59+K59</f>
        <v>2.4</v>
      </c>
      <c r="F59" s="196">
        <v>0.6</v>
      </c>
      <c r="G59" s="196">
        <v>0.6</v>
      </c>
      <c r="H59" s="196">
        <f>SUM(F59:G59)</f>
        <v>1.2</v>
      </c>
      <c r="I59" s="196">
        <v>0.6</v>
      </c>
      <c r="J59" s="196">
        <f>SUM(H59:I59)</f>
        <v>1.7999999999999998</v>
      </c>
      <c r="K59" s="196">
        <v>0.6</v>
      </c>
      <c r="L59" s="160"/>
    </row>
    <row r="60" spans="1:12">
      <c r="A60" s="160" t="s">
        <v>242</v>
      </c>
      <c r="B60" s="194" t="s">
        <v>94</v>
      </c>
      <c r="C60" s="196">
        <v>15.7</v>
      </c>
      <c r="D60" s="196">
        <v>8.1999999999999993</v>
      </c>
      <c r="E60" s="196">
        <f>J60+K60</f>
        <v>16</v>
      </c>
      <c r="F60" s="196">
        <v>4</v>
      </c>
      <c r="G60" s="196">
        <v>4</v>
      </c>
      <c r="H60" s="196">
        <f t="shared" ref="H60" si="36">SUM(F60:G60)</f>
        <v>8</v>
      </c>
      <c r="I60" s="196">
        <v>4</v>
      </c>
      <c r="J60" s="196">
        <f t="shared" ref="J60" si="37">SUM(H60:I60)</f>
        <v>12</v>
      </c>
      <c r="K60" s="196">
        <v>4</v>
      </c>
      <c r="L60" s="160"/>
    </row>
    <row r="61" spans="1:12">
      <c r="A61" s="160" t="s">
        <v>243</v>
      </c>
      <c r="B61" s="194" t="s">
        <v>95</v>
      </c>
      <c r="C61" s="196">
        <v>17.399999999999999</v>
      </c>
      <c r="D61" s="196">
        <v>5.9</v>
      </c>
      <c r="E61" s="196">
        <f>J61+K61</f>
        <v>6</v>
      </c>
      <c r="F61" s="196">
        <v>1.5</v>
      </c>
      <c r="G61" s="196">
        <v>1.5</v>
      </c>
      <c r="H61" s="196">
        <f>SUM(F61:G61)</f>
        <v>3</v>
      </c>
      <c r="I61" s="196">
        <v>1.5</v>
      </c>
      <c r="J61" s="196">
        <f>SUM(H61:I61)</f>
        <v>4.5</v>
      </c>
      <c r="K61" s="196">
        <v>1.5</v>
      </c>
      <c r="L61" s="160"/>
    </row>
    <row r="62" spans="1:12">
      <c r="A62" s="160" t="s">
        <v>218</v>
      </c>
      <c r="B62" s="194" t="s">
        <v>96</v>
      </c>
      <c r="C62" s="196">
        <v>21.4</v>
      </c>
      <c r="D62" s="196">
        <v>44.4</v>
      </c>
      <c r="E62" s="196">
        <f>J62+K62</f>
        <v>46.899999999999991</v>
      </c>
      <c r="F62" s="196">
        <v>11.7</v>
      </c>
      <c r="G62" s="196">
        <v>11.7</v>
      </c>
      <c r="H62" s="196">
        <f>SUM(F62:G62)</f>
        <v>23.4</v>
      </c>
      <c r="I62" s="196">
        <v>11.7</v>
      </c>
      <c r="J62" s="196">
        <f>SUM(H62:I62)</f>
        <v>35.099999999999994</v>
      </c>
      <c r="K62" s="196">
        <v>11.8</v>
      </c>
      <c r="L62" s="160"/>
    </row>
    <row r="63" spans="1:12" ht="105" hidden="1">
      <c r="A63" s="164" t="s">
        <v>179</v>
      </c>
      <c r="B63" s="194" t="s">
        <v>180</v>
      </c>
      <c r="C63" s="196"/>
      <c r="D63" s="196">
        <v>0</v>
      </c>
      <c r="E63" s="196"/>
      <c r="F63" s="196"/>
      <c r="G63" s="196"/>
      <c r="H63" s="196"/>
      <c r="I63" s="196"/>
      <c r="J63" s="196"/>
      <c r="K63" s="196"/>
      <c r="L63" s="160"/>
    </row>
    <row r="64" spans="1:12">
      <c r="A64" s="160" t="s">
        <v>54</v>
      </c>
      <c r="B64" s="193">
        <v>43588</v>
      </c>
      <c r="C64" s="198">
        <f t="shared" ref="C64:D64" si="38">SUM(C65:C71)</f>
        <v>118.2</v>
      </c>
      <c r="D64" s="198">
        <f t="shared" si="38"/>
        <v>84.8</v>
      </c>
      <c r="E64" s="198">
        <f>SUM(E65:E71)</f>
        <v>45</v>
      </c>
      <c r="F64" s="198">
        <f t="shared" ref="F64:K64" si="39">SUM(F65:F71)</f>
        <v>11.2</v>
      </c>
      <c r="G64" s="198">
        <f t="shared" si="39"/>
        <v>11.3</v>
      </c>
      <c r="H64" s="198">
        <f t="shared" si="39"/>
        <v>22.5</v>
      </c>
      <c r="I64" s="198">
        <f t="shared" si="39"/>
        <v>11.2</v>
      </c>
      <c r="J64" s="198">
        <f t="shared" si="39"/>
        <v>33.699999999999996</v>
      </c>
      <c r="K64" s="198">
        <f t="shared" si="39"/>
        <v>11.3</v>
      </c>
      <c r="L64" s="160"/>
    </row>
    <row r="65" spans="1:12">
      <c r="A65" s="160" t="s">
        <v>70</v>
      </c>
      <c r="B65" s="194" t="s">
        <v>200</v>
      </c>
      <c r="C65" s="196">
        <v>0</v>
      </c>
      <c r="D65" s="196">
        <v>0</v>
      </c>
      <c r="E65" s="196">
        <v>0</v>
      </c>
      <c r="F65" s="196">
        <f>E65/4</f>
        <v>0</v>
      </c>
      <c r="G65" s="196">
        <f>E65/4</f>
        <v>0</v>
      </c>
      <c r="H65" s="196">
        <f>SUM(F65:G65)</f>
        <v>0</v>
      </c>
      <c r="I65" s="196">
        <f>E65/4</f>
        <v>0</v>
      </c>
      <c r="J65" s="196">
        <f>SUM(H65:I65)</f>
        <v>0</v>
      </c>
      <c r="K65" s="196">
        <f>E65/4</f>
        <v>0</v>
      </c>
      <c r="L65" s="160"/>
    </row>
    <row r="66" spans="1:12">
      <c r="A66" s="160" t="s">
        <v>244</v>
      </c>
      <c r="B66" s="194" t="s">
        <v>201</v>
      </c>
      <c r="C66" s="196">
        <v>0</v>
      </c>
      <c r="D66" s="196">
        <v>0.8</v>
      </c>
      <c r="E66" s="196">
        <f t="shared" ref="E66:E68" si="40">J66+K66</f>
        <v>0.8</v>
      </c>
      <c r="F66" s="196">
        <v>0.2</v>
      </c>
      <c r="G66" s="196">
        <v>0.2</v>
      </c>
      <c r="H66" s="196">
        <f t="shared" ref="H66:H71" si="41">SUM(F66:G66)</f>
        <v>0.4</v>
      </c>
      <c r="I66" s="196">
        <v>0.2</v>
      </c>
      <c r="J66" s="196">
        <f t="shared" ref="J66:J71" si="42">SUM(H66:I66)</f>
        <v>0.60000000000000009</v>
      </c>
      <c r="K66" s="196">
        <v>0.2</v>
      </c>
      <c r="L66" s="160"/>
    </row>
    <row r="67" spans="1:12" ht="30">
      <c r="A67" s="191" t="s">
        <v>247</v>
      </c>
      <c r="B67" s="194" t="s">
        <v>202</v>
      </c>
      <c r="C67" s="196">
        <v>96.7</v>
      </c>
      <c r="D67" s="196">
        <v>51.7</v>
      </c>
      <c r="E67" s="196">
        <f>J67+K67</f>
        <v>12</v>
      </c>
      <c r="F67" s="196">
        <v>3</v>
      </c>
      <c r="G67" s="196">
        <v>3</v>
      </c>
      <c r="H67" s="196">
        <f t="shared" si="41"/>
        <v>6</v>
      </c>
      <c r="I67" s="196">
        <v>3</v>
      </c>
      <c r="J67" s="196">
        <f t="shared" si="42"/>
        <v>9</v>
      </c>
      <c r="K67" s="196">
        <v>3</v>
      </c>
      <c r="L67" s="160"/>
    </row>
    <row r="68" spans="1:12">
      <c r="A68" s="160" t="s">
        <v>71</v>
      </c>
      <c r="B68" s="194" t="s">
        <v>203</v>
      </c>
      <c r="C68" s="196">
        <v>1.9</v>
      </c>
      <c r="D68" s="196">
        <v>6.1</v>
      </c>
      <c r="E68" s="196">
        <f t="shared" si="40"/>
        <v>6.8999999999999995</v>
      </c>
      <c r="F68" s="196">
        <v>1.7</v>
      </c>
      <c r="G68" s="196">
        <v>1.7</v>
      </c>
      <c r="H68" s="196">
        <f t="shared" si="41"/>
        <v>3.4</v>
      </c>
      <c r="I68" s="196">
        <v>1.7</v>
      </c>
      <c r="J68" s="196">
        <f t="shared" si="42"/>
        <v>5.0999999999999996</v>
      </c>
      <c r="K68" s="196">
        <v>1.8</v>
      </c>
      <c r="L68" s="160"/>
    </row>
    <row r="69" spans="1:12">
      <c r="A69" s="160" t="s">
        <v>72</v>
      </c>
      <c r="B69" s="194" t="s">
        <v>204</v>
      </c>
      <c r="C69" s="196">
        <v>8.1999999999999993</v>
      </c>
      <c r="D69" s="196">
        <v>7.2</v>
      </c>
      <c r="E69" s="196">
        <f>J69+K69</f>
        <v>8</v>
      </c>
      <c r="F69" s="196">
        <v>2</v>
      </c>
      <c r="G69" s="196">
        <v>2</v>
      </c>
      <c r="H69" s="196">
        <f t="shared" si="41"/>
        <v>4</v>
      </c>
      <c r="I69" s="196">
        <v>2</v>
      </c>
      <c r="J69" s="196">
        <f t="shared" si="42"/>
        <v>6</v>
      </c>
      <c r="K69" s="196">
        <v>2</v>
      </c>
      <c r="L69" s="160"/>
    </row>
    <row r="70" spans="1:12">
      <c r="A70" s="160" t="s">
        <v>245</v>
      </c>
      <c r="B70" s="194" t="s">
        <v>205</v>
      </c>
      <c r="C70" s="196">
        <v>3.3</v>
      </c>
      <c r="D70" s="196">
        <v>6.1</v>
      </c>
      <c r="E70" s="196">
        <f>J70+K70</f>
        <v>6.1</v>
      </c>
      <c r="F70" s="196">
        <v>1.5</v>
      </c>
      <c r="G70" s="196">
        <v>1.6</v>
      </c>
      <c r="H70" s="196">
        <f t="shared" si="41"/>
        <v>3.1</v>
      </c>
      <c r="I70" s="196">
        <v>1.5</v>
      </c>
      <c r="J70" s="196">
        <f t="shared" si="42"/>
        <v>4.5999999999999996</v>
      </c>
      <c r="K70" s="196">
        <v>1.5</v>
      </c>
      <c r="L70" s="160"/>
    </row>
    <row r="71" spans="1:12">
      <c r="A71" s="160" t="s">
        <v>73</v>
      </c>
      <c r="B71" s="194" t="s">
        <v>206</v>
      </c>
      <c r="C71" s="196">
        <v>8.1</v>
      </c>
      <c r="D71" s="196">
        <v>12.9</v>
      </c>
      <c r="E71" s="196">
        <f>J71+K71</f>
        <v>11.2</v>
      </c>
      <c r="F71" s="196">
        <v>2.8</v>
      </c>
      <c r="G71" s="196">
        <v>2.8</v>
      </c>
      <c r="H71" s="196">
        <f t="shared" si="41"/>
        <v>5.6</v>
      </c>
      <c r="I71" s="196">
        <v>2.8</v>
      </c>
      <c r="J71" s="196">
        <f t="shared" si="42"/>
        <v>8.3999999999999986</v>
      </c>
      <c r="K71" s="196">
        <v>2.8</v>
      </c>
      <c r="L71" s="160"/>
    </row>
    <row r="72" spans="1:12">
      <c r="A72" s="189" t="s">
        <v>120</v>
      </c>
      <c r="B72" s="194" t="s">
        <v>121</v>
      </c>
      <c r="C72" s="198">
        <f t="shared" ref="C72:K72" si="43">C10+C39+C54</f>
        <v>18048.900000000001</v>
      </c>
      <c r="D72" s="198">
        <f t="shared" si="43"/>
        <v>19618.3</v>
      </c>
      <c r="E72" s="198">
        <f>E10+E39+E54</f>
        <v>21954.800000000003</v>
      </c>
      <c r="F72" s="198">
        <f>F10+F39+F54</f>
        <v>5058</v>
      </c>
      <c r="G72" s="198">
        <f t="shared" si="43"/>
        <v>5272.8000000000011</v>
      </c>
      <c r="H72" s="198">
        <f t="shared" si="43"/>
        <v>10330.800000000001</v>
      </c>
      <c r="I72" s="198">
        <f t="shared" si="43"/>
        <v>6550.3999999999987</v>
      </c>
      <c r="J72" s="198">
        <f t="shared" si="43"/>
        <v>16881.200000000004</v>
      </c>
      <c r="K72" s="198">
        <f t="shared" si="43"/>
        <v>5073.5999999999995</v>
      </c>
      <c r="L72" s="160"/>
    </row>
    <row r="73" spans="1:12" ht="29.25">
      <c r="A73" s="186" t="s">
        <v>74</v>
      </c>
      <c r="B73" s="187">
        <v>5</v>
      </c>
      <c r="C73" s="219">
        <f t="shared" ref="C73:D73" si="44">SUM(C74:C77)</f>
        <v>2260.1999999999998</v>
      </c>
      <c r="D73" s="219">
        <f t="shared" si="44"/>
        <v>2199.7000000000003</v>
      </c>
      <c r="E73" s="219">
        <f>SUM(E74:E77)</f>
        <v>0</v>
      </c>
      <c r="F73" s="219"/>
      <c r="G73" s="219"/>
      <c r="H73" s="219"/>
      <c r="I73" s="219"/>
      <c r="J73" s="219"/>
      <c r="K73" s="219"/>
      <c r="L73" s="160"/>
    </row>
    <row r="74" spans="1:12" ht="60">
      <c r="A74" s="209" t="s">
        <v>246</v>
      </c>
      <c r="B74" s="171">
        <v>42009</v>
      </c>
      <c r="C74" s="196">
        <v>1665.1</v>
      </c>
      <c r="D74" s="196">
        <v>2056.9</v>
      </c>
      <c r="E74" s="196">
        <v>0</v>
      </c>
      <c r="F74" s="196"/>
      <c r="G74" s="196"/>
      <c r="H74" s="196"/>
      <c r="I74" s="196"/>
      <c r="J74" s="196"/>
      <c r="K74" s="196"/>
      <c r="L74" s="191" t="s">
        <v>175</v>
      </c>
    </row>
    <row r="75" spans="1:12">
      <c r="A75" s="160" t="s">
        <v>134</v>
      </c>
      <c r="B75" s="193">
        <v>42040</v>
      </c>
      <c r="C75" s="196">
        <v>29</v>
      </c>
      <c r="D75" s="196">
        <v>38.799999999999997</v>
      </c>
      <c r="E75" s="196">
        <v>0</v>
      </c>
      <c r="F75" s="196"/>
      <c r="G75" s="196"/>
      <c r="H75" s="196"/>
      <c r="I75" s="196"/>
      <c r="J75" s="196"/>
      <c r="K75" s="196"/>
      <c r="L75" s="160"/>
    </row>
    <row r="76" spans="1:12">
      <c r="A76" s="191" t="s">
        <v>123</v>
      </c>
      <c r="B76" s="171">
        <v>42068</v>
      </c>
      <c r="C76" s="196">
        <v>92.9</v>
      </c>
      <c r="D76" s="196">
        <v>104</v>
      </c>
      <c r="E76" s="196">
        <v>0</v>
      </c>
      <c r="F76" s="196"/>
      <c r="G76" s="196"/>
      <c r="H76" s="196"/>
      <c r="I76" s="196"/>
      <c r="J76" s="196"/>
      <c r="K76" s="196"/>
      <c r="L76" s="160"/>
    </row>
    <row r="77" spans="1:12">
      <c r="A77" s="160" t="s">
        <v>135</v>
      </c>
      <c r="B77" s="193">
        <v>42099</v>
      </c>
      <c r="C77" s="196">
        <v>473.2</v>
      </c>
      <c r="D77" s="196">
        <v>0</v>
      </c>
      <c r="E77" s="196">
        <v>0</v>
      </c>
      <c r="F77" s="196"/>
      <c r="G77" s="196"/>
      <c r="H77" s="196"/>
      <c r="I77" s="196"/>
      <c r="J77" s="196"/>
      <c r="K77" s="196"/>
      <c r="L77" s="160"/>
    </row>
    <row r="78" spans="1:12" ht="43.5">
      <c r="A78" s="186" t="s">
        <v>75</v>
      </c>
      <c r="B78" s="187">
        <v>6</v>
      </c>
      <c r="C78" s="219">
        <f t="shared" ref="C78:D78" si="45">SUM(C72:C73)</f>
        <v>20309.100000000002</v>
      </c>
      <c r="D78" s="219">
        <f t="shared" si="45"/>
        <v>21818</v>
      </c>
      <c r="E78" s="219">
        <f>SUM(E72:E73)</f>
        <v>21954.800000000003</v>
      </c>
      <c r="F78" s="219">
        <f>SUM(F72:F73)</f>
        <v>5058</v>
      </c>
      <c r="G78" s="219">
        <f t="shared" ref="G78:K78" si="46">SUM(G72:G73)</f>
        <v>5272.8000000000011</v>
      </c>
      <c r="H78" s="219">
        <f t="shared" si="46"/>
        <v>10330.800000000001</v>
      </c>
      <c r="I78" s="219">
        <f t="shared" si="46"/>
        <v>6550.3999999999987</v>
      </c>
      <c r="J78" s="219">
        <f t="shared" si="46"/>
        <v>16881.200000000004</v>
      </c>
      <c r="K78" s="219">
        <f t="shared" si="46"/>
        <v>5073.5999999999995</v>
      </c>
      <c r="L78" s="160"/>
    </row>
    <row r="79" spans="1:12" ht="43.5" hidden="1">
      <c r="A79" s="186" t="s">
        <v>176</v>
      </c>
      <c r="B79" s="187">
        <v>8</v>
      </c>
      <c r="C79" s="195">
        <v>11.8537</v>
      </c>
      <c r="D79" s="195">
        <f>D78/987.85</f>
        <v>22.086349142076227</v>
      </c>
      <c r="E79" s="195">
        <v>11.233700000000001</v>
      </c>
      <c r="F79" s="195"/>
      <c r="G79" s="195"/>
      <c r="H79" s="195"/>
      <c r="I79" s="195"/>
      <c r="J79" s="195"/>
      <c r="K79" s="195"/>
      <c r="L79" s="189"/>
    </row>
    <row r="82" spans="2:9" s="205" customFormat="1" ht="15.75">
      <c r="B82" s="205" t="s">
        <v>192</v>
      </c>
      <c r="E82" s="208"/>
      <c r="F82" s="208"/>
      <c r="I82" s="205" t="s">
        <v>214</v>
      </c>
    </row>
    <row r="83" spans="2:9">
      <c r="E83" s="241" t="s">
        <v>224</v>
      </c>
      <c r="F83" s="241"/>
    </row>
  </sheetData>
  <mergeCells count="27">
    <mergeCell ref="E83:F83"/>
    <mergeCell ref="L5:L8"/>
    <mergeCell ref="F6:F8"/>
    <mergeCell ref="G6:G8"/>
    <mergeCell ref="H6:H8"/>
    <mergeCell ref="I6:I8"/>
    <mergeCell ref="J6:J8"/>
    <mergeCell ref="F5:K5"/>
    <mergeCell ref="K6:K8"/>
    <mergeCell ref="L17:L18"/>
    <mergeCell ref="I17:I18"/>
    <mergeCell ref="K17:K18"/>
    <mergeCell ref="A2:K2"/>
    <mergeCell ref="E17:E18"/>
    <mergeCell ref="F17:F18"/>
    <mergeCell ref="G17:G18"/>
    <mergeCell ref="H17:H18"/>
    <mergeCell ref="A5:A8"/>
    <mergeCell ref="B5:B8"/>
    <mergeCell ref="C5:C8"/>
    <mergeCell ref="D5:D8"/>
    <mergeCell ref="E5:E8"/>
    <mergeCell ref="A17:A18"/>
    <mergeCell ref="B17:B18"/>
    <mergeCell ref="C17:C18"/>
    <mergeCell ref="D17:D18"/>
    <mergeCell ref="J17:J18"/>
  </mergeCells>
  <phoneticPr fontId="6" type="noConversion"/>
  <pageMargins left="0.31496062992125984" right="0" top="0.74803149606299213" bottom="0.41" header="0.31496062992125984" footer="0.31496062992125984"/>
  <pageSetup paperSize="9" scale="79" orientation="portrait" verticalDpi="0" r:id="rId1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99"/>
  <sheetViews>
    <sheetView tabSelected="1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31" sqref="O31:Q31"/>
    </sheetView>
  </sheetViews>
  <sheetFormatPr defaultColWidth="9.140625" defaultRowHeight="12.75"/>
  <cols>
    <col min="1" max="1" width="21.42578125" style="80" customWidth="1"/>
    <col min="2" max="2" width="7.5703125" style="80" customWidth="1"/>
    <col min="3" max="4" width="11.28515625" style="80" customWidth="1"/>
    <col min="5" max="5" width="10.140625" style="80" customWidth="1"/>
    <col min="6" max="6" width="9" style="80" customWidth="1"/>
    <col min="7" max="7" width="9.85546875" style="80" customWidth="1"/>
    <col min="8" max="8" width="9.42578125" style="80" customWidth="1"/>
    <col min="9" max="9" width="9.28515625" style="80" customWidth="1"/>
    <col min="10" max="10" width="9.42578125" style="80" customWidth="1"/>
    <col min="11" max="11" width="11.5703125" style="80" customWidth="1"/>
    <col min="12" max="12" width="25.42578125" style="80" hidden="1" customWidth="1"/>
    <col min="13" max="14" width="9.140625" style="80"/>
    <col min="15" max="15" width="9.28515625" style="80" bestFit="1" customWidth="1"/>
    <col min="16" max="16" width="10.140625" style="80" bestFit="1" customWidth="1"/>
    <col min="17" max="16384" width="9.140625" style="80"/>
  </cols>
  <sheetData>
    <row r="1" spans="1:23"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>
      <c r="A2" s="256" t="s">
        <v>76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>
      <c r="G3" s="81"/>
      <c r="H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>
      <c r="H4" s="81" t="s">
        <v>33</v>
      </c>
      <c r="I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ht="26.25" customHeight="1">
      <c r="A5" s="257" t="s">
        <v>3</v>
      </c>
      <c r="B5" s="257" t="s">
        <v>4</v>
      </c>
      <c r="C5" s="257" t="s">
        <v>216</v>
      </c>
      <c r="D5" s="250" t="s">
        <v>257</v>
      </c>
      <c r="E5" s="250" t="s">
        <v>217</v>
      </c>
      <c r="F5" s="258" t="s">
        <v>5</v>
      </c>
      <c r="G5" s="259"/>
      <c r="H5" s="259"/>
      <c r="I5" s="259"/>
      <c r="J5" s="259"/>
      <c r="K5" s="260"/>
      <c r="L5" s="250" t="s">
        <v>6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3">
      <c r="A6" s="257"/>
      <c r="B6" s="257"/>
      <c r="C6" s="257"/>
      <c r="D6" s="251"/>
      <c r="E6" s="251"/>
      <c r="F6" s="253" t="s">
        <v>7</v>
      </c>
      <c r="G6" s="253" t="s">
        <v>8</v>
      </c>
      <c r="H6" s="250" t="s">
        <v>10</v>
      </c>
      <c r="I6" s="253" t="s">
        <v>9</v>
      </c>
      <c r="J6" s="253" t="s">
        <v>11</v>
      </c>
      <c r="K6" s="253" t="s">
        <v>12</v>
      </c>
      <c r="L6" s="25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>
      <c r="A7" s="257"/>
      <c r="B7" s="257"/>
      <c r="C7" s="257"/>
      <c r="D7" s="251"/>
      <c r="E7" s="251"/>
      <c r="F7" s="254"/>
      <c r="G7" s="254"/>
      <c r="H7" s="251"/>
      <c r="I7" s="254"/>
      <c r="J7" s="254"/>
      <c r="K7" s="254"/>
      <c r="L7" s="25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4.25" customHeight="1">
      <c r="A8" s="257"/>
      <c r="B8" s="257"/>
      <c r="C8" s="257"/>
      <c r="D8" s="252"/>
      <c r="E8" s="252"/>
      <c r="F8" s="255"/>
      <c r="G8" s="255"/>
      <c r="H8" s="252"/>
      <c r="I8" s="255"/>
      <c r="J8" s="255"/>
      <c r="K8" s="255"/>
      <c r="L8" s="252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>
      <c r="A9" s="82" t="s">
        <v>34</v>
      </c>
      <c r="B9" s="83"/>
      <c r="C9" s="83"/>
      <c r="D9" s="84"/>
      <c r="E9" s="84"/>
      <c r="F9" s="84"/>
      <c r="G9" s="84"/>
      <c r="H9" s="84"/>
      <c r="I9" s="84"/>
      <c r="J9" s="84"/>
      <c r="K9" s="84"/>
      <c r="L9" s="84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32.25" customHeight="1">
      <c r="A10" s="85" t="s">
        <v>35</v>
      </c>
      <c r="B10" s="86">
        <v>1</v>
      </c>
      <c r="C10" s="87">
        <f t="shared" ref="C10:D10" si="0">SUM(C11,C15,C16,C21)</f>
        <v>5346.7999999999993</v>
      </c>
      <c r="D10" s="87">
        <f t="shared" si="0"/>
        <v>7026.1</v>
      </c>
      <c r="E10" s="87">
        <f>SUM(E11,E15,E16,E21)</f>
        <v>7787.4000000000005</v>
      </c>
      <c r="F10" s="88">
        <f t="shared" ref="F10:K10" si="1">SUM(F11,F15,F16,F21)</f>
        <v>1946.2000000000003</v>
      </c>
      <c r="G10" s="88">
        <f t="shared" si="1"/>
        <v>1947.1000000000001</v>
      </c>
      <c r="H10" s="88">
        <f t="shared" si="1"/>
        <v>3893.3</v>
      </c>
      <c r="I10" s="88">
        <f t="shared" si="1"/>
        <v>1946.9</v>
      </c>
      <c r="J10" s="88">
        <f t="shared" si="1"/>
        <v>5840.2</v>
      </c>
      <c r="K10" s="88">
        <f t="shared" si="1"/>
        <v>1947.2000000000003</v>
      </c>
      <c r="L10" s="89"/>
      <c r="M10" s="81"/>
      <c r="N10" s="81"/>
      <c r="O10" s="90"/>
      <c r="P10" s="81"/>
      <c r="Q10" s="81"/>
      <c r="R10" s="91"/>
      <c r="S10" s="81"/>
      <c r="T10" s="81"/>
      <c r="U10" s="81"/>
      <c r="V10" s="81"/>
      <c r="W10" s="81"/>
    </row>
    <row r="11" spans="1:23" ht="25.5">
      <c r="A11" s="92" t="s">
        <v>36</v>
      </c>
      <c r="B11" s="93">
        <v>41275</v>
      </c>
      <c r="C11" s="94">
        <f t="shared" ref="C11:K11" si="2">SUM(C12:C14)</f>
        <v>559.79999999999995</v>
      </c>
      <c r="D11" s="94">
        <f t="shared" si="2"/>
        <v>713.8</v>
      </c>
      <c r="E11" s="94">
        <f>SUM(E12:E14)</f>
        <v>730.7</v>
      </c>
      <c r="F11" s="94">
        <f t="shared" si="2"/>
        <v>182.6</v>
      </c>
      <c r="G11" s="94">
        <f t="shared" si="2"/>
        <v>182.7</v>
      </c>
      <c r="H11" s="94">
        <f t="shared" si="2"/>
        <v>365.3</v>
      </c>
      <c r="I11" s="94">
        <f t="shared" si="2"/>
        <v>182.7</v>
      </c>
      <c r="J11" s="94">
        <f t="shared" si="2"/>
        <v>548</v>
      </c>
      <c r="K11" s="94">
        <f t="shared" si="2"/>
        <v>182.7</v>
      </c>
      <c r="L11" s="84"/>
      <c r="R11" s="95"/>
    </row>
    <row r="12" spans="1:23">
      <c r="A12" s="96" t="s">
        <v>100</v>
      </c>
      <c r="B12" s="97" t="s">
        <v>98</v>
      </c>
      <c r="C12" s="98">
        <v>317.89999999999998</v>
      </c>
      <c r="D12" s="98">
        <v>385.8</v>
      </c>
      <c r="E12" s="98">
        <f>J12+K12</f>
        <v>402.7</v>
      </c>
      <c r="F12" s="98">
        <v>100.6</v>
      </c>
      <c r="G12" s="98">
        <v>100.7</v>
      </c>
      <c r="H12" s="98">
        <f>SUM(F12:G12)</f>
        <v>201.3</v>
      </c>
      <c r="I12" s="98">
        <v>100.7</v>
      </c>
      <c r="J12" s="98">
        <f>SUM(H12:I12)</f>
        <v>302</v>
      </c>
      <c r="K12" s="98">
        <v>100.7</v>
      </c>
      <c r="L12" s="84"/>
    </row>
    <row r="13" spans="1:23" ht="18" customHeight="1">
      <c r="A13" s="99" t="s">
        <v>77</v>
      </c>
      <c r="B13" s="100" t="s">
        <v>38</v>
      </c>
      <c r="C13" s="98">
        <v>0</v>
      </c>
      <c r="D13" s="98">
        <v>0</v>
      </c>
      <c r="E13" s="98">
        <v>0</v>
      </c>
      <c r="F13" s="98">
        <f t="shared" ref="F13" si="3">E13/4</f>
        <v>0</v>
      </c>
      <c r="G13" s="98">
        <f t="shared" ref="G13" si="4">E13/4</f>
        <v>0</v>
      </c>
      <c r="H13" s="98">
        <f t="shared" ref="H13:H15" si="5">SUM(F13:G13)</f>
        <v>0</v>
      </c>
      <c r="I13" s="98">
        <f t="shared" ref="I13" si="6">E13/4</f>
        <v>0</v>
      </c>
      <c r="J13" s="98">
        <f t="shared" ref="J13:J15" si="7">SUM(H13:I13)</f>
        <v>0</v>
      </c>
      <c r="K13" s="98">
        <f t="shared" ref="K13" si="8">E13/4</f>
        <v>0</v>
      </c>
      <c r="L13" s="84"/>
    </row>
    <row r="14" spans="1:23" ht="31.5" customHeight="1">
      <c r="A14" s="92" t="s">
        <v>227</v>
      </c>
      <c r="B14" s="100" t="s">
        <v>39</v>
      </c>
      <c r="C14" s="98">
        <v>241.9</v>
      </c>
      <c r="D14" s="98">
        <v>328</v>
      </c>
      <c r="E14" s="98">
        <f>J14+K14</f>
        <v>328</v>
      </c>
      <c r="F14" s="98">
        <v>82</v>
      </c>
      <c r="G14" s="98">
        <v>82</v>
      </c>
      <c r="H14" s="98">
        <f t="shared" si="5"/>
        <v>164</v>
      </c>
      <c r="I14" s="98">
        <v>82</v>
      </c>
      <c r="J14" s="98">
        <f t="shared" si="7"/>
        <v>246</v>
      </c>
      <c r="K14" s="98">
        <v>82</v>
      </c>
      <c r="L14" s="101" t="s">
        <v>78</v>
      </c>
    </row>
    <row r="15" spans="1:23" ht="30" customHeight="1">
      <c r="A15" s="102" t="s">
        <v>42</v>
      </c>
      <c r="B15" s="103" t="s">
        <v>41</v>
      </c>
      <c r="C15" s="225">
        <v>2633.5</v>
      </c>
      <c r="D15" s="225">
        <v>3543.8</v>
      </c>
      <c r="E15" s="225">
        <f>J15+K15</f>
        <v>4185.1000000000004</v>
      </c>
      <c r="F15" s="98">
        <v>1046.2</v>
      </c>
      <c r="G15" s="98">
        <v>1046.3</v>
      </c>
      <c r="H15" s="98">
        <f t="shared" si="5"/>
        <v>2092.5</v>
      </c>
      <c r="I15" s="98">
        <v>1046.3</v>
      </c>
      <c r="J15" s="98">
        <f t="shared" si="7"/>
        <v>3138.8</v>
      </c>
      <c r="K15" s="98">
        <v>1046.3</v>
      </c>
      <c r="L15" s="104"/>
    </row>
    <row r="16" spans="1:23">
      <c r="A16" s="96" t="s">
        <v>252</v>
      </c>
      <c r="B16" s="93">
        <v>41334</v>
      </c>
      <c r="C16" s="94">
        <f t="shared" ref="C16:D16" si="9">SUM(C17:C20)</f>
        <v>959.09999999999991</v>
      </c>
      <c r="D16" s="94">
        <f t="shared" si="9"/>
        <v>1181.8</v>
      </c>
      <c r="E16" s="94">
        <f>SUM(E17:E20)</f>
        <v>1273.1000000000001</v>
      </c>
      <c r="F16" s="94">
        <f t="shared" ref="F16:K16" si="10">SUM(F17:F20)</f>
        <v>318.10000000000002</v>
      </c>
      <c r="G16" s="94">
        <f t="shared" si="10"/>
        <v>318.3</v>
      </c>
      <c r="H16" s="94">
        <f t="shared" si="10"/>
        <v>636.39999999999986</v>
      </c>
      <c r="I16" s="94">
        <f t="shared" si="10"/>
        <v>318.3</v>
      </c>
      <c r="J16" s="94">
        <f t="shared" si="10"/>
        <v>954.7</v>
      </c>
      <c r="K16" s="94">
        <f t="shared" si="10"/>
        <v>318.39999999999998</v>
      </c>
      <c r="L16" s="84"/>
    </row>
    <row r="17" spans="1:14" ht="30" customHeight="1">
      <c r="A17" s="250" t="s">
        <v>43</v>
      </c>
      <c r="B17" s="261" t="s">
        <v>44</v>
      </c>
      <c r="C17" s="248">
        <v>582.9</v>
      </c>
      <c r="D17" s="248">
        <v>771.6</v>
      </c>
      <c r="E17" s="248">
        <f>J17+K17</f>
        <v>920.7</v>
      </c>
      <c r="F17" s="248">
        <v>230.1</v>
      </c>
      <c r="G17" s="248">
        <v>230.2</v>
      </c>
      <c r="H17" s="248">
        <f>SUM(F17:G18)</f>
        <v>460.29999999999995</v>
      </c>
      <c r="I17" s="248">
        <v>230.2</v>
      </c>
      <c r="J17" s="248">
        <f>SUM(H17:I18)</f>
        <v>690.5</v>
      </c>
      <c r="K17" s="248">
        <v>230.2</v>
      </c>
      <c r="L17" s="250"/>
    </row>
    <row r="18" spans="1:14" ht="3" hidden="1" customHeight="1">
      <c r="A18" s="252"/>
      <c r="B18" s="262"/>
      <c r="C18" s="249"/>
      <c r="D18" s="249"/>
      <c r="E18" s="249"/>
      <c r="F18" s="249"/>
      <c r="G18" s="249"/>
      <c r="H18" s="249"/>
      <c r="I18" s="249"/>
      <c r="J18" s="249"/>
      <c r="K18" s="249"/>
      <c r="L18" s="252"/>
    </row>
    <row r="19" spans="1:14" ht="38.25">
      <c r="A19" s="96" t="s">
        <v>45</v>
      </c>
      <c r="B19" s="93" t="s">
        <v>46</v>
      </c>
      <c r="C19" s="98">
        <v>308.39999999999998</v>
      </c>
      <c r="D19" s="98">
        <v>323.89999999999998</v>
      </c>
      <c r="E19" s="98">
        <f>J19+K19</f>
        <v>315.70000000000005</v>
      </c>
      <c r="F19" s="98">
        <v>78.900000000000006</v>
      </c>
      <c r="G19" s="98">
        <v>78.900000000000006</v>
      </c>
      <c r="H19" s="98">
        <f>SUM(F19:G19)</f>
        <v>157.80000000000001</v>
      </c>
      <c r="I19" s="98">
        <v>78.900000000000006</v>
      </c>
      <c r="J19" s="98">
        <f>SUM(H19:I19)</f>
        <v>236.70000000000002</v>
      </c>
      <c r="K19" s="98">
        <v>79</v>
      </c>
      <c r="L19" s="101"/>
    </row>
    <row r="20" spans="1:14">
      <c r="A20" s="96" t="s">
        <v>252</v>
      </c>
      <c r="B20" s="93" t="s">
        <v>106</v>
      </c>
      <c r="C20" s="98">
        <v>67.8</v>
      </c>
      <c r="D20" s="98">
        <v>86.3</v>
      </c>
      <c r="E20" s="98">
        <f>J20+K20</f>
        <v>36.699999999999996</v>
      </c>
      <c r="F20" s="98">
        <v>9.1</v>
      </c>
      <c r="G20" s="98">
        <v>9.1999999999999993</v>
      </c>
      <c r="H20" s="98">
        <f>SUM(F20:G20)</f>
        <v>18.299999999999997</v>
      </c>
      <c r="I20" s="98">
        <v>9.1999999999999993</v>
      </c>
      <c r="J20" s="98">
        <f>SUM(H20:I20)</f>
        <v>27.499999999999996</v>
      </c>
      <c r="K20" s="98">
        <v>9.1999999999999993</v>
      </c>
      <c r="L20" s="82"/>
    </row>
    <row r="21" spans="1:14" ht="25.5">
      <c r="A21" s="105" t="s">
        <v>47</v>
      </c>
      <c r="B21" s="106" t="s">
        <v>107</v>
      </c>
      <c r="C21" s="107">
        <f t="shared" ref="C21:K21" si="11">SUM(C22:C25,C28,C34)</f>
        <v>1194.4000000000001</v>
      </c>
      <c r="D21" s="107">
        <f t="shared" si="11"/>
        <v>1586.7</v>
      </c>
      <c r="E21" s="107">
        <f t="shared" si="11"/>
        <v>1598.5</v>
      </c>
      <c r="F21" s="107">
        <f t="shared" si="11"/>
        <v>399.30000000000007</v>
      </c>
      <c r="G21" s="107">
        <f t="shared" si="11"/>
        <v>399.80000000000013</v>
      </c>
      <c r="H21" s="107">
        <f t="shared" si="11"/>
        <v>799.10000000000014</v>
      </c>
      <c r="I21" s="107">
        <f t="shared" si="11"/>
        <v>399.60000000000008</v>
      </c>
      <c r="J21" s="107">
        <f t="shared" si="11"/>
        <v>1198.7</v>
      </c>
      <c r="K21" s="107">
        <f t="shared" si="11"/>
        <v>399.80000000000007</v>
      </c>
      <c r="L21" s="108"/>
    </row>
    <row r="22" spans="1:14" ht="15">
      <c r="A22" s="96" t="s">
        <v>48</v>
      </c>
      <c r="B22" s="109" t="s">
        <v>108</v>
      </c>
      <c r="C22" s="98">
        <v>859.7</v>
      </c>
      <c r="D22" s="98">
        <v>1032.7</v>
      </c>
      <c r="E22" s="98">
        <f>J22+K22</f>
        <v>1046.5</v>
      </c>
      <c r="F22" s="98">
        <v>261.60000000000002</v>
      </c>
      <c r="G22" s="98">
        <v>261.60000000000002</v>
      </c>
      <c r="H22" s="98">
        <f>SUM(F22:G22)</f>
        <v>523.20000000000005</v>
      </c>
      <c r="I22" s="98">
        <v>261.60000000000002</v>
      </c>
      <c r="J22" s="98">
        <f>SUM(H22:I22)</f>
        <v>784.80000000000007</v>
      </c>
      <c r="K22" s="98">
        <v>261.7</v>
      </c>
      <c r="L22" s="82"/>
      <c r="N22" s="154"/>
    </row>
    <row r="23" spans="1:14" ht="25.5">
      <c r="A23" s="110" t="s">
        <v>49</v>
      </c>
      <c r="B23" s="109" t="s">
        <v>151</v>
      </c>
      <c r="C23" s="98">
        <v>163</v>
      </c>
      <c r="D23" s="98">
        <v>190.5</v>
      </c>
      <c r="E23" s="98">
        <f>J23+K23</f>
        <v>230.2</v>
      </c>
      <c r="F23" s="98">
        <v>57.5</v>
      </c>
      <c r="G23" s="98">
        <v>57.6</v>
      </c>
      <c r="H23" s="98">
        <f t="shared" ref="H23:H24" si="12">SUM(F23:G23)</f>
        <v>115.1</v>
      </c>
      <c r="I23" s="98">
        <v>57.5</v>
      </c>
      <c r="J23" s="98">
        <f t="shared" ref="J23:J24" si="13">SUM(H23:I23)</f>
        <v>172.6</v>
      </c>
      <c r="K23" s="98">
        <v>57.6</v>
      </c>
      <c r="L23" s="84"/>
      <c r="N23" s="154"/>
    </row>
    <row r="24" spans="1:14" ht="24" customHeight="1">
      <c r="A24" s="111" t="s">
        <v>50</v>
      </c>
      <c r="B24" s="112" t="s">
        <v>152</v>
      </c>
      <c r="C24" s="224">
        <v>12.7</v>
      </c>
      <c r="D24" s="224">
        <v>2.2999999999999998</v>
      </c>
      <c r="E24" s="98">
        <f>J24+K24</f>
        <v>2.3000000000000003</v>
      </c>
      <c r="F24" s="98">
        <v>0.5</v>
      </c>
      <c r="G24" s="98">
        <v>0.6</v>
      </c>
      <c r="H24" s="98">
        <f t="shared" si="12"/>
        <v>1.1000000000000001</v>
      </c>
      <c r="I24" s="98">
        <v>0.6</v>
      </c>
      <c r="J24" s="98">
        <f t="shared" si="13"/>
        <v>1.7000000000000002</v>
      </c>
      <c r="K24" s="98">
        <v>0.6</v>
      </c>
      <c r="L24" s="113"/>
      <c r="N24" s="154"/>
    </row>
    <row r="25" spans="1:14" ht="29.25" customHeight="1">
      <c r="A25" s="114" t="s">
        <v>79</v>
      </c>
      <c r="B25" s="115" t="s">
        <v>153</v>
      </c>
      <c r="C25" s="94">
        <f>SUM(C26:C27)</f>
        <v>32.799999999999997</v>
      </c>
      <c r="D25" s="94">
        <f>SUM(D26:D27)</f>
        <v>25.1</v>
      </c>
      <c r="E25" s="94">
        <f>SUM(E26:E27)</f>
        <v>40.4</v>
      </c>
      <c r="F25" s="94">
        <f t="shared" ref="F25:I25" si="14">SUM(F26:F27)</f>
        <v>10.1</v>
      </c>
      <c r="G25" s="94">
        <f t="shared" si="14"/>
        <v>10.1</v>
      </c>
      <c r="H25" s="94">
        <f t="shared" si="14"/>
        <v>20.2</v>
      </c>
      <c r="I25" s="94">
        <f t="shared" si="14"/>
        <v>10.1</v>
      </c>
      <c r="J25" s="94">
        <f>SUM(J26:J27)</f>
        <v>30.299999999999997</v>
      </c>
      <c r="K25" s="94">
        <f>SUM(K26:K27)</f>
        <v>10.1</v>
      </c>
      <c r="L25" s="116">
        <f>SUM(L27:L27)</f>
        <v>0</v>
      </c>
    </row>
    <row r="26" spans="1:14" ht="15" customHeight="1">
      <c r="A26" s="84" t="s">
        <v>52</v>
      </c>
      <c r="B26" s="117" t="s">
        <v>109</v>
      </c>
      <c r="C26" s="224">
        <v>31.9</v>
      </c>
      <c r="D26" s="224">
        <v>25.1</v>
      </c>
      <c r="E26" s="224">
        <f>J26+K26</f>
        <v>40.4</v>
      </c>
      <c r="F26" s="224">
        <v>10.1</v>
      </c>
      <c r="G26" s="224">
        <v>10.1</v>
      </c>
      <c r="H26" s="224">
        <f>SUM(F26:G26)</f>
        <v>20.2</v>
      </c>
      <c r="I26" s="224">
        <v>10.1</v>
      </c>
      <c r="J26" s="224">
        <f>H26+I26</f>
        <v>30.299999999999997</v>
      </c>
      <c r="K26" s="224">
        <v>10.1</v>
      </c>
      <c r="L26" s="82" t="s">
        <v>23</v>
      </c>
      <c r="N26" s="154"/>
    </row>
    <row r="27" spans="1:14">
      <c r="A27" s="118" t="s">
        <v>80</v>
      </c>
      <c r="B27" s="119" t="s">
        <v>110</v>
      </c>
      <c r="C27" s="224">
        <v>0.9</v>
      </c>
      <c r="D27" s="224">
        <v>0</v>
      </c>
      <c r="E27" s="224">
        <v>0</v>
      </c>
      <c r="F27" s="224">
        <f>E27/4</f>
        <v>0</v>
      </c>
      <c r="G27" s="224">
        <f>E27/4</f>
        <v>0</v>
      </c>
      <c r="H27" s="224">
        <f>SUM(F27:G27)</f>
        <v>0</v>
      </c>
      <c r="I27" s="224">
        <f>E27/4</f>
        <v>0</v>
      </c>
      <c r="J27" s="224">
        <f>SUM(H27:I27)</f>
        <v>0</v>
      </c>
      <c r="K27" s="224">
        <f>E27/4</f>
        <v>0</v>
      </c>
      <c r="L27" s="120"/>
    </row>
    <row r="28" spans="1:14" ht="15" customHeight="1">
      <c r="A28" s="121" t="s">
        <v>54</v>
      </c>
      <c r="B28" s="122" t="s">
        <v>113</v>
      </c>
      <c r="C28" s="224">
        <v>10.5</v>
      </c>
      <c r="D28" s="224">
        <f t="shared" ref="D28:K28" si="15">SUM(D29:D33)</f>
        <v>139.69999999999999</v>
      </c>
      <c r="E28" s="224">
        <f t="shared" si="15"/>
        <v>74.8</v>
      </c>
      <c r="F28" s="224">
        <f t="shared" si="15"/>
        <v>18.599999999999998</v>
      </c>
      <c r="G28" s="224">
        <f t="shared" si="15"/>
        <v>18.799999999999997</v>
      </c>
      <c r="H28" s="224">
        <f t="shared" si="15"/>
        <v>37.399999999999991</v>
      </c>
      <c r="I28" s="224">
        <f t="shared" si="15"/>
        <v>18.7</v>
      </c>
      <c r="J28" s="224">
        <f t="shared" si="15"/>
        <v>56.099999999999994</v>
      </c>
      <c r="K28" s="224">
        <f t="shared" si="15"/>
        <v>18.7</v>
      </c>
      <c r="L28" s="121"/>
    </row>
    <row r="29" spans="1:14">
      <c r="A29" s="84" t="s">
        <v>55</v>
      </c>
      <c r="B29" s="123" t="s">
        <v>150</v>
      </c>
      <c r="C29" s="98">
        <v>0</v>
      </c>
      <c r="D29" s="98">
        <v>0.3</v>
      </c>
      <c r="E29" s="98">
        <v>0</v>
      </c>
      <c r="F29" s="224">
        <f t="shared" ref="F29" si="16">E29/4</f>
        <v>0</v>
      </c>
      <c r="G29" s="224">
        <f t="shared" ref="G29" si="17">E29/4</f>
        <v>0</v>
      </c>
      <c r="H29" s="224">
        <f>SUM(F29:G29)</f>
        <v>0</v>
      </c>
      <c r="I29" s="224">
        <f>E29*4</f>
        <v>0</v>
      </c>
      <c r="J29" s="224">
        <f>SUM(H29:I29)</f>
        <v>0</v>
      </c>
      <c r="K29" s="224">
        <f>E29*4</f>
        <v>0</v>
      </c>
      <c r="L29" s="84"/>
    </row>
    <row r="30" spans="1:14" ht="18.75" customHeight="1">
      <c r="A30" s="113" t="s">
        <v>174</v>
      </c>
      <c r="B30" s="119" t="s">
        <v>136</v>
      </c>
      <c r="C30" s="224">
        <v>0</v>
      </c>
      <c r="D30" s="224">
        <v>0.7</v>
      </c>
      <c r="E30" s="224">
        <f>J30+K30</f>
        <v>0.8</v>
      </c>
      <c r="F30" s="224">
        <v>0.2</v>
      </c>
      <c r="G30" s="224">
        <v>0.2</v>
      </c>
      <c r="H30" s="224">
        <f>SUM(F30:G30)</f>
        <v>0.4</v>
      </c>
      <c r="I30" s="224">
        <v>0.2</v>
      </c>
      <c r="J30" s="224">
        <f>SUM(H30:I30)</f>
        <v>0.60000000000000009</v>
      </c>
      <c r="K30" s="224">
        <v>0.2</v>
      </c>
      <c r="L30" s="124"/>
      <c r="N30" s="154"/>
    </row>
    <row r="31" spans="1:14" ht="18.75" customHeight="1">
      <c r="A31" s="113" t="s">
        <v>56</v>
      </c>
      <c r="B31" s="125" t="s">
        <v>137</v>
      </c>
      <c r="C31" s="224">
        <v>0</v>
      </c>
      <c r="D31" s="224">
        <v>18.2</v>
      </c>
      <c r="E31" s="224">
        <f>J31+K31</f>
        <v>44.8</v>
      </c>
      <c r="F31" s="224">
        <v>11.2</v>
      </c>
      <c r="G31" s="224">
        <v>11.2</v>
      </c>
      <c r="H31" s="224">
        <f>SUM(F31:G31)</f>
        <v>22.4</v>
      </c>
      <c r="I31" s="224">
        <v>11.2</v>
      </c>
      <c r="J31" s="224">
        <f>SUM(H31:I31)</f>
        <v>33.599999999999994</v>
      </c>
      <c r="K31" s="224">
        <v>11.2</v>
      </c>
      <c r="L31" s="124"/>
      <c r="N31" s="154"/>
    </row>
    <row r="32" spans="1:14" ht="25.5" customHeight="1">
      <c r="A32" s="126" t="s">
        <v>57</v>
      </c>
      <c r="B32" s="226" t="s">
        <v>138</v>
      </c>
      <c r="C32" s="224">
        <v>4.3</v>
      </c>
      <c r="D32" s="224">
        <v>31.9</v>
      </c>
      <c r="E32" s="224">
        <f>J32+K32</f>
        <v>17.8</v>
      </c>
      <c r="F32" s="224">
        <v>4.4000000000000004</v>
      </c>
      <c r="G32" s="224">
        <v>4.5</v>
      </c>
      <c r="H32" s="224">
        <f>SUM(F32:G32)</f>
        <v>8.9</v>
      </c>
      <c r="I32" s="224">
        <v>4.5</v>
      </c>
      <c r="J32" s="224">
        <f>SUM(H32:I32)</f>
        <v>13.4</v>
      </c>
      <c r="K32" s="224">
        <v>4.4000000000000004</v>
      </c>
      <c r="L32" s="121"/>
      <c r="N32" s="154"/>
    </row>
    <row r="33" spans="1:18" ht="18.75" customHeight="1">
      <c r="A33" s="126" t="s">
        <v>58</v>
      </c>
      <c r="B33" s="226" t="s">
        <v>159</v>
      </c>
      <c r="C33" s="224">
        <v>6.4</v>
      </c>
      <c r="D33" s="224">
        <v>88.6</v>
      </c>
      <c r="E33" s="224">
        <f>J33+K33</f>
        <v>11.4</v>
      </c>
      <c r="F33" s="224">
        <v>2.8</v>
      </c>
      <c r="G33" s="224">
        <v>2.9</v>
      </c>
      <c r="H33" s="224">
        <f>SUM(F33:G33)</f>
        <v>5.6999999999999993</v>
      </c>
      <c r="I33" s="224">
        <v>2.8</v>
      </c>
      <c r="J33" s="224">
        <f>SUM(H33:I33)</f>
        <v>8.5</v>
      </c>
      <c r="K33" s="224">
        <v>2.9</v>
      </c>
      <c r="L33" s="124"/>
    </row>
    <row r="34" spans="1:18" ht="18.75" customHeight="1">
      <c r="A34" s="250" t="s">
        <v>250</v>
      </c>
      <c r="B34" s="265" t="s">
        <v>139</v>
      </c>
      <c r="C34" s="248">
        <f>SUM(C38:C39)</f>
        <v>115.69999999999999</v>
      </c>
      <c r="D34" s="248">
        <f>SUM(D38:D39)</f>
        <v>196.4</v>
      </c>
      <c r="E34" s="248">
        <f>SUM(E38:E39)</f>
        <v>204.3</v>
      </c>
      <c r="F34" s="248">
        <f t="shared" ref="F34:K34" si="18">F38+F39</f>
        <v>51</v>
      </c>
      <c r="G34" s="248">
        <f t="shared" si="18"/>
        <v>51.1</v>
      </c>
      <c r="H34" s="248">
        <f t="shared" si="18"/>
        <v>102.10000000000001</v>
      </c>
      <c r="I34" s="248">
        <f t="shared" si="18"/>
        <v>51.1</v>
      </c>
      <c r="J34" s="248">
        <f t="shared" si="18"/>
        <v>153.20000000000002</v>
      </c>
      <c r="K34" s="248">
        <f t="shared" si="18"/>
        <v>51.1</v>
      </c>
      <c r="L34" s="250"/>
      <c r="M34" s="127"/>
      <c r="N34" s="81"/>
    </row>
    <row r="35" spans="1:18" ht="15" hidden="1" customHeight="1">
      <c r="A35" s="251"/>
      <c r="B35" s="266"/>
      <c r="C35" s="263"/>
      <c r="D35" s="263"/>
      <c r="E35" s="263"/>
      <c r="F35" s="263"/>
      <c r="G35" s="263"/>
      <c r="H35" s="263"/>
      <c r="I35" s="263"/>
      <c r="J35" s="263"/>
      <c r="K35" s="263"/>
      <c r="L35" s="251"/>
      <c r="M35" s="127"/>
      <c r="N35" s="81"/>
    </row>
    <row r="36" spans="1:18" ht="15" hidden="1" customHeight="1">
      <c r="A36" s="251"/>
      <c r="B36" s="266"/>
      <c r="C36" s="263"/>
      <c r="D36" s="263"/>
      <c r="E36" s="263"/>
      <c r="F36" s="263"/>
      <c r="G36" s="263"/>
      <c r="H36" s="263"/>
      <c r="I36" s="263"/>
      <c r="J36" s="263"/>
      <c r="K36" s="263"/>
      <c r="L36" s="251"/>
    </row>
    <row r="37" spans="1:18" ht="15" hidden="1" customHeight="1">
      <c r="A37" s="252"/>
      <c r="B37" s="267"/>
      <c r="C37" s="249"/>
      <c r="D37" s="249"/>
      <c r="E37" s="249"/>
      <c r="F37" s="249"/>
      <c r="G37" s="249"/>
      <c r="H37" s="249"/>
      <c r="I37" s="249"/>
      <c r="J37" s="249"/>
      <c r="K37" s="249"/>
      <c r="L37" s="252"/>
    </row>
    <row r="38" spans="1:18" ht="26.25">
      <c r="A38" s="114" t="s">
        <v>81</v>
      </c>
      <c r="B38" s="101" t="s">
        <v>140</v>
      </c>
      <c r="C38" s="98">
        <v>70.099999999999994</v>
      </c>
      <c r="D38" s="98">
        <v>77.400000000000006</v>
      </c>
      <c r="E38" s="98">
        <f>J38+K38</f>
        <v>67.5</v>
      </c>
      <c r="F38" s="98">
        <v>16.8</v>
      </c>
      <c r="G38" s="98">
        <v>16.899999999999999</v>
      </c>
      <c r="H38" s="98">
        <f>SUM(F38:G38)</f>
        <v>33.700000000000003</v>
      </c>
      <c r="I38" s="98">
        <v>16.899999999999999</v>
      </c>
      <c r="J38" s="98">
        <f>SUM(H38:I38)</f>
        <v>50.6</v>
      </c>
      <c r="K38" s="98">
        <v>16.899999999999999</v>
      </c>
      <c r="L38" s="84"/>
      <c r="N38" s="154"/>
    </row>
    <row r="39" spans="1:18" ht="17.25" customHeight="1">
      <c r="A39" s="99" t="s">
        <v>82</v>
      </c>
      <c r="B39" s="101" t="s">
        <v>141</v>
      </c>
      <c r="C39" s="98">
        <v>45.6</v>
      </c>
      <c r="D39" s="98">
        <v>119</v>
      </c>
      <c r="E39" s="98">
        <f>J39+K39</f>
        <v>136.80000000000001</v>
      </c>
      <c r="F39" s="98">
        <v>34.200000000000003</v>
      </c>
      <c r="G39" s="98">
        <v>34.200000000000003</v>
      </c>
      <c r="H39" s="98">
        <f>SUM(F39:G39)</f>
        <v>68.400000000000006</v>
      </c>
      <c r="I39" s="98">
        <v>34.200000000000003</v>
      </c>
      <c r="J39" s="98">
        <f>SUM(H39:I39)</f>
        <v>102.60000000000001</v>
      </c>
      <c r="K39" s="98">
        <v>34.200000000000003</v>
      </c>
      <c r="L39" s="84"/>
      <c r="N39" s="154"/>
    </row>
    <row r="40" spans="1:18" ht="25.5">
      <c r="A40" s="128" t="s">
        <v>61</v>
      </c>
      <c r="B40" s="129">
        <v>2</v>
      </c>
      <c r="C40" s="107">
        <f t="shared" ref="C40:D40" si="19">SUM(C41:C44,C50,C55)</f>
        <v>703.80000000000007</v>
      </c>
      <c r="D40" s="107">
        <f t="shared" si="19"/>
        <v>851.90000000000009</v>
      </c>
      <c r="E40" s="107">
        <f>SUM(E41:E44,E50,E55)</f>
        <v>876.1</v>
      </c>
      <c r="F40" s="107">
        <f t="shared" ref="F40:K40" si="20">SUM(F41:F44,F50,F55)</f>
        <v>218.69999999999996</v>
      </c>
      <c r="G40" s="107">
        <f t="shared" si="20"/>
        <v>219.1</v>
      </c>
      <c r="H40" s="107">
        <f t="shared" si="20"/>
        <v>437.8</v>
      </c>
      <c r="I40" s="107">
        <f t="shared" si="20"/>
        <v>218.9</v>
      </c>
      <c r="J40" s="107">
        <f t="shared" si="20"/>
        <v>656.7</v>
      </c>
      <c r="K40" s="107">
        <f t="shared" si="20"/>
        <v>219.4</v>
      </c>
      <c r="L40" s="84"/>
      <c r="P40" s="130"/>
      <c r="Q40" s="130"/>
      <c r="R40" s="130"/>
    </row>
    <row r="41" spans="1:18" ht="26.25">
      <c r="A41" s="114" t="s">
        <v>62</v>
      </c>
      <c r="B41" s="93">
        <v>41276</v>
      </c>
      <c r="C41" s="98">
        <v>513.6</v>
      </c>
      <c r="D41" s="98">
        <v>644.1</v>
      </c>
      <c r="E41" s="98">
        <f>J41+K41</f>
        <v>667</v>
      </c>
      <c r="F41" s="98">
        <v>166.7</v>
      </c>
      <c r="G41" s="98">
        <v>166.7</v>
      </c>
      <c r="H41" s="98">
        <f t="shared" ref="H41:H42" si="21">SUM(F41:G41)</f>
        <v>333.4</v>
      </c>
      <c r="I41" s="98">
        <v>166.8</v>
      </c>
      <c r="J41" s="98">
        <f t="shared" ref="J41:J42" si="22">SUM(H41:I41)</f>
        <v>500.2</v>
      </c>
      <c r="K41" s="98">
        <v>166.8</v>
      </c>
      <c r="L41" s="84"/>
      <c r="N41" s="154"/>
      <c r="P41" s="131"/>
      <c r="Q41" s="130"/>
      <c r="R41" s="130"/>
    </row>
    <row r="42" spans="1:18" ht="15">
      <c r="A42" s="84" t="s">
        <v>233</v>
      </c>
      <c r="B42" s="109">
        <v>2.2000000000000002</v>
      </c>
      <c r="C42" s="98">
        <v>110.6</v>
      </c>
      <c r="D42" s="98">
        <v>141.1</v>
      </c>
      <c r="E42" s="98">
        <f>J42+K42</f>
        <v>146.70000000000002</v>
      </c>
      <c r="F42" s="98">
        <v>36.6</v>
      </c>
      <c r="G42" s="98">
        <v>36.700000000000003</v>
      </c>
      <c r="H42" s="98">
        <f t="shared" si="21"/>
        <v>73.300000000000011</v>
      </c>
      <c r="I42" s="98">
        <v>36.700000000000003</v>
      </c>
      <c r="J42" s="98">
        <f t="shared" si="22"/>
        <v>110.00000000000001</v>
      </c>
      <c r="K42" s="98">
        <v>36.700000000000003</v>
      </c>
      <c r="L42" s="84"/>
      <c r="N42" s="154"/>
      <c r="P42" s="130"/>
      <c r="Q42" s="130"/>
      <c r="R42" s="130"/>
    </row>
    <row r="43" spans="1:18" ht="26.25">
      <c r="A43" s="114" t="s">
        <v>253</v>
      </c>
      <c r="B43" s="132">
        <v>41335</v>
      </c>
      <c r="C43" s="98">
        <v>2.4</v>
      </c>
      <c r="D43" s="98">
        <v>0.9</v>
      </c>
      <c r="E43" s="98">
        <v>0</v>
      </c>
      <c r="F43" s="98">
        <f>E43/4</f>
        <v>0</v>
      </c>
      <c r="G43" s="98">
        <f>E43/4</f>
        <v>0</v>
      </c>
      <c r="H43" s="98">
        <f>SUM(F43:G43)</f>
        <v>0</v>
      </c>
      <c r="I43" s="98">
        <f>E43/4</f>
        <v>0</v>
      </c>
      <c r="J43" s="98">
        <f>SUM(H43:I43)</f>
        <v>0</v>
      </c>
      <c r="K43" s="98">
        <f>E43/4</f>
        <v>0</v>
      </c>
      <c r="L43" s="84"/>
      <c r="N43" s="154"/>
      <c r="P43" s="130"/>
      <c r="Q43" s="130"/>
      <c r="R43" s="130"/>
    </row>
    <row r="44" spans="1:18" ht="25.5">
      <c r="A44" s="114" t="s">
        <v>63</v>
      </c>
      <c r="B44" s="93">
        <v>41366</v>
      </c>
      <c r="C44" s="94">
        <f>SUM(C45:C49)</f>
        <v>30.1</v>
      </c>
      <c r="D44" s="94">
        <f>SUM(D45:D49)</f>
        <v>24.5</v>
      </c>
      <c r="E44" s="94">
        <f>SUM(E45:E49)</f>
        <v>27</v>
      </c>
      <c r="F44" s="94">
        <f t="shared" ref="F44:K44" si="23">SUM(F45:F49)</f>
        <v>6.7</v>
      </c>
      <c r="G44" s="94">
        <f t="shared" si="23"/>
        <v>6.8</v>
      </c>
      <c r="H44" s="94">
        <f t="shared" si="23"/>
        <v>13.5</v>
      </c>
      <c r="I44" s="94">
        <f t="shared" si="23"/>
        <v>6.6</v>
      </c>
      <c r="J44" s="94">
        <f t="shared" si="23"/>
        <v>20.100000000000001</v>
      </c>
      <c r="K44" s="94">
        <f t="shared" si="23"/>
        <v>6.9</v>
      </c>
      <c r="L44" s="84"/>
      <c r="P44" s="130"/>
      <c r="Q44" s="130"/>
      <c r="R44" s="130"/>
    </row>
    <row r="45" spans="1:18" ht="15">
      <c r="A45" s="84" t="s">
        <v>64</v>
      </c>
      <c r="B45" s="97" t="s">
        <v>84</v>
      </c>
      <c r="C45" s="98">
        <v>2.7</v>
      </c>
      <c r="D45" s="98">
        <v>4.2</v>
      </c>
      <c r="E45" s="98">
        <f>J45+K45</f>
        <v>3.4</v>
      </c>
      <c r="F45" s="98">
        <v>0.8</v>
      </c>
      <c r="G45" s="98">
        <v>0.9</v>
      </c>
      <c r="H45" s="98">
        <f>SUM(F45:G45)</f>
        <v>1.7000000000000002</v>
      </c>
      <c r="I45" s="98">
        <v>0.8</v>
      </c>
      <c r="J45" s="98">
        <f>SUM(H45:I45)</f>
        <v>2.5</v>
      </c>
      <c r="K45" s="98">
        <v>0.9</v>
      </c>
      <c r="L45" s="84"/>
      <c r="N45" s="154"/>
    </row>
    <row r="46" spans="1:18" ht="15">
      <c r="A46" s="84" t="s">
        <v>65</v>
      </c>
      <c r="B46" s="97" t="s">
        <v>83</v>
      </c>
      <c r="C46" s="98">
        <v>3.8</v>
      </c>
      <c r="D46" s="98">
        <v>1.7</v>
      </c>
      <c r="E46" s="98">
        <f>J46+K46</f>
        <v>5</v>
      </c>
      <c r="F46" s="98">
        <v>1.3</v>
      </c>
      <c r="G46" s="98">
        <v>1.2</v>
      </c>
      <c r="H46" s="98">
        <f t="shared" ref="H46:H49" si="24">SUM(F46:G46)</f>
        <v>2.5</v>
      </c>
      <c r="I46" s="98">
        <v>1.2</v>
      </c>
      <c r="J46" s="98">
        <f t="shared" ref="J46:J49" si="25">SUM(H46:I46)</f>
        <v>3.7</v>
      </c>
      <c r="K46" s="98">
        <v>1.3</v>
      </c>
      <c r="L46" s="84"/>
      <c r="N46" s="154"/>
    </row>
    <row r="47" spans="1:18">
      <c r="A47" s="84" t="s">
        <v>254</v>
      </c>
      <c r="B47" s="133" t="s">
        <v>85</v>
      </c>
      <c r="C47" s="98">
        <v>4.5999999999999996</v>
      </c>
      <c r="D47" s="98">
        <v>3.6</v>
      </c>
      <c r="E47" s="98">
        <f>J47+K47</f>
        <v>3.6</v>
      </c>
      <c r="F47" s="98">
        <v>0.9</v>
      </c>
      <c r="G47" s="98">
        <v>0.9</v>
      </c>
      <c r="H47" s="98">
        <f t="shared" si="24"/>
        <v>1.8</v>
      </c>
      <c r="I47" s="98">
        <v>0.9</v>
      </c>
      <c r="J47" s="98">
        <f t="shared" si="25"/>
        <v>2.7</v>
      </c>
      <c r="K47" s="98">
        <v>0.9</v>
      </c>
      <c r="L47" s="84"/>
    </row>
    <row r="48" spans="1:18">
      <c r="A48" s="84" t="s">
        <v>116</v>
      </c>
      <c r="B48" s="133" t="s">
        <v>114</v>
      </c>
      <c r="C48" s="98">
        <v>13.4</v>
      </c>
      <c r="D48" s="98">
        <v>12.8</v>
      </c>
      <c r="E48" s="98">
        <f>J48+K48</f>
        <v>12.8</v>
      </c>
      <c r="F48" s="98">
        <v>3.2</v>
      </c>
      <c r="G48" s="98">
        <v>3.2</v>
      </c>
      <c r="H48" s="98">
        <f t="shared" si="24"/>
        <v>6.4</v>
      </c>
      <c r="I48" s="98">
        <v>3.2</v>
      </c>
      <c r="J48" s="98">
        <f t="shared" si="25"/>
        <v>9.6000000000000014</v>
      </c>
      <c r="K48" s="98">
        <v>3.2</v>
      </c>
      <c r="L48" s="84"/>
    </row>
    <row r="49" spans="1:12" ht="18.75" customHeight="1">
      <c r="A49" s="84" t="s">
        <v>219</v>
      </c>
      <c r="B49" s="133" t="s">
        <v>115</v>
      </c>
      <c r="C49" s="98">
        <v>5.6</v>
      </c>
      <c r="D49" s="98">
        <v>2.2000000000000002</v>
      </c>
      <c r="E49" s="98">
        <f>J49+K49</f>
        <v>2.2000000000000002</v>
      </c>
      <c r="F49" s="98">
        <v>0.5</v>
      </c>
      <c r="G49" s="98">
        <v>0.6</v>
      </c>
      <c r="H49" s="98">
        <f t="shared" si="24"/>
        <v>1.1000000000000001</v>
      </c>
      <c r="I49" s="98">
        <v>0.5</v>
      </c>
      <c r="J49" s="98">
        <f t="shared" si="25"/>
        <v>1.6</v>
      </c>
      <c r="K49" s="98">
        <v>0.6</v>
      </c>
      <c r="L49" s="84"/>
    </row>
    <row r="50" spans="1:12">
      <c r="A50" s="84" t="s">
        <v>54</v>
      </c>
      <c r="B50" s="133" t="s">
        <v>117</v>
      </c>
      <c r="C50" s="94">
        <f>SUM(C51:C54)</f>
        <v>47.1</v>
      </c>
      <c r="D50" s="94">
        <f>SUM(D51:D54)</f>
        <v>37.599999999999994</v>
      </c>
      <c r="E50" s="94">
        <f>SUM(E51:E54)</f>
        <v>35.4</v>
      </c>
      <c r="F50" s="94">
        <f t="shared" ref="F50:L50" si="26">SUM(F51:F54)</f>
        <v>8.6999999999999993</v>
      </c>
      <c r="G50" s="94">
        <f t="shared" si="26"/>
        <v>8.9</v>
      </c>
      <c r="H50" s="94">
        <f t="shared" si="26"/>
        <v>17.600000000000001</v>
      </c>
      <c r="I50" s="94">
        <f t="shared" si="26"/>
        <v>8.8000000000000007</v>
      </c>
      <c r="J50" s="94">
        <f t="shared" si="26"/>
        <v>26.4</v>
      </c>
      <c r="K50" s="94">
        <f t="shared" si="26"/>
        <v>9</v>
      </c>
      <c r="L50" s="134">
        <f t="shared" si="26"/>
        <v>0</v>
      </c>
    </row>
    <row r="51" spans="1:12">
      <c r="A51" s="114" t="s">
        <v>118</v>
      </c>
      <c r="B51" s="97" t="s">
        <v>86</v>
      </c>
      <c r="C51" s="98">
        <v>10.3</v>
      </c>
      <c r="D51" s="98">
        <v>10.1</v>
      </c>
      <c r="E51" s="98">
        <f>J51+K51</f>
        <v>10.199999999999999</v>
      </c>
      <c r="F51" s="98">
        <v>2.5</v>
      </c>
      <c r="G51" s="98">
        <v>2.6</v>
      </c>
      <c r="H51" s="98">
        <f>SUM(F51:G51)</f>
        <v>5.0999999999999996</v>
      </c>
      <c r="I51" s="98">
        <v>2.5</v>
      </c>
      <c r="J51" s="98">
        <f>SUM(H51:I51)</f>
        <v>7.6</v>
      </c>
      <c r="K51" s="98">
        <v>2.6</v>
      </c>
      <c r="L51" s="84"/>
    </row>
    <row r="52" spans="1:12">
      <c r="A52" s="135" t="s">
        <v>89</v>
      </c>
      <c r="B52" s="97" t="s">
        <v>87</v>
      </c>
      <c r="C52" s="98">
        <v>0</v>
      </c>
      <c r="D52" s="98">
        <v>0.3</v>
      </c>
      <c r="E52" s="98">
        <f>J52+K52</f>
        <v>0.4</v>
      </c>
      <c r="F52" s="98">
        <v>0.1</v>
      </c>
      <c r="G52" s="98">
        <v>0.1</v>
      </c>
      <c r="H52" s="98">
        <f t="shared" ref="H52:H55" si="27">SUM(F52:G52)</f>
        <v>0.2</v>
      </c>
      <c r="I52" s="98">
        <v>0.1</v>
      </c>
      <c r="J52" s="98">
        <f t="shared" ref="J52:J55" si="28">SUM(H52:I52)</f>
        <v>0.30000000000000004</v>
      </c>
      <c r="K52" s="98">
        <v>0.1</v>
      </c>
      <c r="L52" s="84"/>
    </row>
    <row r="53" spans="1:12">
      <c r="A53" s="135" t="s">
        <v>88</v>
      </c>
      <c r="B53" s="97" t="s">
        <v>90</v>
      </c>
      <c r="C53" s="98">
        <v>15.9</v>
      </c>
      <c r="D53" s="98">
        <v>7.3</v>
      </c>
      <c r="E53" s="98">
        <f>J53+K53</f>
        <v>7.3000000000000007</v>
      </c>
      <c r="F53" s="98">
        <v>1.8</v>
      </c>
      <c r="G53" s="98">
        <v>1.8</v>
      </c>
      <c r="H53" s="98">
        <f t="shared" si="27"/>
        <v>3.6</v>
      </c>
      <c r="I53" s="98">
        <v>1.8</v>
      </c>
      <c r="J53" s="98">
        <f t="shared" si="28"/>
        <v>5.4</v>
      </c>
      <c r="K53" s="98">
        <v>1.9</v>
      </c>
      <c r="L53" s="84"/>
    </row>
    <row r="54" spans="1:12">
      <c r="A54" s="135" t="s">
        <v>91</v>
      </c>
      <c r="B54" s="97" t="s">
        <v>92</v>
      </c>
      <c r="C54" s="98">
        <v>20.9</v>
      </c>
      <c r="D54" s="98">
        <v>19.899999999999999</v>
      </c>
      <c r="E54" s="98">
        <f>J54+K54</f>
        <v>17.5</v>
      </c>
      <c r="F54" s="98">
        <v>4.3</v>
      </c>
      <c r="G54" s="98">
        <v>4.4000000000000004</v>
      </c>
      <c r="H54" s="98">
        <f t="shared" si="27"/>
        <v>8.6999999999999993</v>
      </c>
      <c r="I54" s="98">
        <v>4.4000000000000004</v>
      </c>
      <c r="J54" s="98">
        <f t="shared" si="28"/>
        <v>13.1</v>
      </c>
      <c r="K54" s="98">
        <v>4.4000000000000004</v>
      </c>
      <c r="L54" s="84"/>
    </row>
    <row r="55" spans="1:12" ht="45">
      <c r="A55" s="136" t="s">
        <v>251</v>
      </c>
      <c r="B55" s="97" t="s">
        <v>178</v>
      </c>
      <c r="C55" s="98">
        <v>0</v>
      </c>
      <c r="D55" s="98">
        <v>3.7</v>
      </c>
      <c r="E55" s="98">
        <f>J55+K55</f>
        <v>0</v>
      </c>
      <c r="F55" s="98">
        <v>0</v>
      </c>
      <c r="G55" s="98">
        <v>0</v>
      </c>
      <c r="H55" s="98">
        <f t="shared" si="27"/>
        <v>0</v>
      </c>
      <c r="I55" s="98">
        <v>0</v>
      </c>
      <c r="J55" s="98">
        <f t="shared" si="28"/>
        <v>0</v>
      </c>
      <c r="K55" s="98">
        <v>0</v>
      </c>
      <c r="L55" s="84"/>
    </row>
    <row r="56" spans="1:12" ht="25.5">
      <c r="A56" s="128" t="s">
        <v>66</v>
      </c>
      <c r="B56" s="129">
        <v>3</v>
      </c>
      <c r="C56" s="107">
        <f t="shared" ref="C56:D56" si="29">SUM(C57:C60,C65,C66)</f>
        <v>467.09999999999997</v>
      </c>
      <c r="D56" s="107">
        <f t="shared" si="29"/>
        <v>594.49999999999989</v>
      </c>
      <c r="E56" s="107">
        <f>SUM(E57:E60,E65,E66)</f>
        <v>824.4</v>
      </c>
      <c r="F56" s="107">
        <f t="shared" ref="F56:K56" si="30">SUM(F57:F60,F65,F66)</f>
        <v>205.69999999999996</v>
      </c>
      <c r="G56" s="107">
        <f t="shared" si="30"/>
        <v>206.2</v>
      </c>
      <c r="H56" s="107">
        <f t="shared" si="30"/>
        <v>411.9</v>
      </c>
      <c r="I56" s="107">
        <f t="shared" si="30"/>
        <v>206</v>
      </c>
      <c r="J56" s="107">
        <f t="shared" si="30"/>
        <v>617.9</v>
      </c>
      <c r="K56" s="107">
        <f t="shared" si="30"/>
        <v>206.49999999999997</v>
      </c>
      <c r="L56" s="84"/>
    </row>
    <row r="57" spans="1:12">
      <c r="A57" s="84" t="s">
        <v>48</v>
      </c>
      <c r="B57" s="93">
        <v>41277</v>
      </c>
      <c r="C57" s="98">
        <v>319.89999999999998</v>
      </c>
      <c r="D57" s="98">
        <v>434</v>
      </c>
      <c r="E57" s="98">
        <f>J57+K57</f>
        <v>632.1</v>
      </c>
      <c r="F57" s="98">
        <v>158</v>
      </c>
      <c r="G57" s="98">
        <v>158</v>
      </c>
      <c r="H57" s="98">
        <f>SUM(F57:G57)</f>
        <v>316</v>
      </c>
      <c r="I57" s="98">
        <v>158</v>
      </c>
      <c r="J57" s="98">
        <f>SUM(H57:I57)</f>
        <v>474</v>
      </c>
      <c r="K57" s="98">
        <v>158.1</v>
      </c>
      <c r="L57" s="84"/>
    </row>
    <row r="58" spans="1:12">
      <c r="A58" s="84" t="s">
        <v>248</v>
      </c>
      <c r="B58" s="132">
        <v>41308</v>
      </c>
      <c r="C58" s="98">
        <v>70</v>
      </c>
      <c r="D58" s="98">
        <v>94.9</v>
      </c>
      <c r="E58" s="98">
        <f>J58+K58</f>
        <v>139.1</v>
      </c>
      <c r="F58" s="98">
        <v>34.700000000000003</v>
      </c>
      <c r="G58" s="98">
        <v>34.799999999999997</v>
      </c>
      <c r="H58" s="98">
        <f t="shared" ref="H58:H59" si="31">SUM(F58:G58)</f>
        <v>69.5</v>
      </c>
      <c r="I58" s="98">
        <v>34.799999999999997</v>
      </c>
      <c r="J58" s="98">
        <f t="shared" ref="J58:J59" si="32">SUM(H58:I58)</f>
        <v>104.3</v>
      </c>
      <c r="K58" s="98">
        <v>34.799999999999997</v>
      </c>
      <c r="L58" s="84"/>
    </row>
    <row r="59" spans="1:12">
      <c r="A59" s="84" t="s">
        <v>67</v>
      </c>
      <c r="B59" s="132">
        <v>41336</v>
      </c>
      <c r="C59" s="98">
        <v>2.4</v>
      </c>
      <c r="D59" s="98">
        <v>2.9</v>
      </c>
      <c r="E59" s="98">
        <f>J59+K59</f>
        <v>2.8</v>
      </c>
      <c r="F59" s="98">
        <v>0.7</v>
      </c>
      <c r="G59" s="98">
        <v>0.7</v>
      </c>
      <c r="H59" s="98">
        <f t="shared" si="31"/>
        <v>1.4</v>
      </c>
      <c r="I59" s="98">
        <v>0.7</v>
      </c>
      <c r="J59" s="98">
        <f t="shared" si="32"/>
        <v>2.0999999999999996</v>
      </c>
      <c r="K59" s="98">
        <v>0.7</v>
      </c>
      <c r="L59" s="84"/>
    </row>
    <row r="60" spans="1:12" ht="25.5">
      <c r="A60" s="114" t="s">
        <v>51</v>
      </c>
      <c r="B60" s="93">
        <v>41367</v>
      </c>
      <c r="C60" s="98">
        <f>SUM(C61:C64)</f>
        <v>24.1</v>
      </c>
      <c r="D60" s="98">
        <f>SUM(D61:D64)</f>
        <v>26.3</v>
      </c>
      <c r="E60" s="98">
        <f>SUM(E61:E64)</f>
        <v>30.6</v>
      </c>
      <c r="F60" s="98">
        <f t="shared" ref="F60:K60" si="33">SUM(F61:F64)</f>
        <v>7.6</v>
      </c>
      <c r="G60" s="98">
        <f t="shared" si="33"/>
        <v>7.6</v>
      </c>
      <c r="H60" s="98">
        <f t="shared" si="33"/>
        <v>15.2</v>
      </c>
      <c r="I60" s="98">
        <f t="shared" si="33"/>
        <v>7.6</v>
      </c>
      <c r="J60" s="98">
        <f t="shared" si="33"/>
        <v>22.8</v>
      </c>
      <c r="K60" s="98">
        <f t="shared" si="33"/>
        <v>7.8</v>
      </c>
      <c r="L60" s="84"/>
    </row>
    <row r="61" spans="1:12">
      <c r="A61" s="84" t="s">
        <v>52</v>
      </c>
      <c r="B61" s="133" t="s">
        <v>93</v>
      </c>
      <c r="C61" s="98">
        <v>0.8</v>
      </c>
      <c r="D61" s="98">
        <v>1.3</v>
      </c>
      <c r="E61" s="98">
        <f>J61+K61</f>
        <v>1</v>
      </c>
      <c r="F61" s="98">
        <v>0.3</v>
      </c>
      <c r="G61" s="98">
        <v>0.2</v>
      </c>
      <c r="H61" s="98">
        <f>SUM(F61:G61)</f>
        <v>0.5</v>
      </c>
      <c r="I61" s="98">
        <v>0.2</v>
      </c>
      <c r="J61" s="98">
        <f>SUM(H61:I61)</f>
        <v>0.7</v>
      </c>
      <c r="K61" s="98">
        <v>0.3</v>
      </c>
      <c r="L61" s="84"/>
    </row>
    <row r="62" spans="1:12">
      <c r="A62" s="215" t="s">
        <v>68</v>
      </c>
      <c r="B62" s="133" t="s">
        <v>94</v>
      </c>
      <c r="C62" s="98">
        <v>6.7</v>
      </c>
      <c r="D62" s="98">
        <v>3.5</v>
      </c>
      <c r="E62" s="98">
        <f>J62+K62</f>
        <v>6.8</v>
      </c>
      <c r="F62" s="98">
        <v>1.7</v>
      </c>
      <c r="G62" s="98">
        <v>1.7</v>
      </c>
      <c r="H62" s="98">
        <f t="shared" ref="H62:H64" si="34">SUM(F62:G62)</f>
        <v>3.4</v>
      </c>
      <c r="I62" s="98">
        <v>1.7</v>
      </c>
      <c r="J62" s="98">
        <f t="shared" ref="J62:J64" si="35">SUM(H62:I62)</f>
        <v>5.0999999999999996</v>
      </c>
      <c r="K62" s="98">
        <v>1.7</v>
      </c>
      <c r="L62" s="84"/>
    </row>
    <row r="63" spans="1:12">
      <c r="A63" s="215" t="s">
        <v>69</v>
      </c>
      <c r="B63" s="133" t="s">
        <v>95</v>
      </c>
      <c r="C63" s="98">
        <v>7.5</v>
      </c>
      <c r="D63" s="98">
        <v>2.5</v>
      </c>
      <c r="E63" s="98">
        <f>J63+K63</f>
        <v>2.6999999999999997</v>
      </c>
      <c r="F63" s="98">
        <v>0.6</v>
      </c>
      <c r="G63" s="98">
        <v>0.7</v>
      </c>
      <c r="H63" s="98">
        <f t="shared" si="34"/>
        <v>1.2999999999999998</v>
      </c>
      <c r="I63" s="98">
        <v>0.7</v>
      </c>
      <c r="J63" s="98">
        <f t="shared" si="35"/>
        <v>1.9999999999999998</v>
      </c>
      <c r="K63" s="98">
        <v>0.7</v>
      </c>
      <c r="L63" s="84"/>
    </row>
    <row r="64" spans="1:12">
      <c r="A64" s="215" t="s">
        <v>119</v>
      </c>
      <c r="B64" s="133" t="s">
        <v>96</v>
      </c>
      <c r="C64" s="98">
        <v>9.1</v>
      </c>
      <c r="D64" s="98">
        <v>19</v>
      </c>
      <c r="E64" s="98">
        <f>J64+K64</f>
        <v>20.100000000000001</v>
      </c>
      <c r="F64" s="98">
        <v>5</v>
      </c>
      <c r="G64" s="98">
        <v>5</v>
      </c>
      <c r="H64" s="98">
        <f t="shared" si="34"/>
        <v>10</v>
      </c>
      <c r="I64" s="98">
        <v>5</v>
      </c>
      <c r="J64" s="98">
        <f t="shared" si="35"/>
        <v>15</v>
      </c>
      <c r="K64" s="98">
        <v>5.0999999999999996</v>
      </c>
      <c r="L64" s="84"/>
    </row>
    <row r="65" spans="1:12" ht="12.75" customHeight="1">
      <c r="A65" s="137" t="s">
        <v>179</v>
      </c>
      <c r="B65" s="97" t="s">
        <v>188</v>
      </c>
      <c r="C65" s="98"/>
      <c r="D65" s="98">
        <v>0</v>
      </c>
      <c r="E65" s="98"/>
      <c r="F65" s="98"/>
      <c r="G65" s="98"/>
      <c r="H65" s="98"/>
      <c r="I65" s="98"/>
      <c r="J65" s="98"/>
      <c r="K65" s="98"/>
      <c r="L65" s="84"/>
    </row>
    <row r="66" spans="1:12">
      <c r="A66" s="215" t="s">
        <v>54</v>
      </c>
      <c r="B66" s="132">
        <v>42524</v>
      </c>
      <c r="C66" s="94">
        <f t="shared" ref="C66" si="36">SUM(C67:C73)</f>
        <v>50.699999999999996</v>
      </c>
      <c r="D66" s="94">
        <f>SUM(D67:D73)</f>
        <v>36.400000000000006</v>
      </c>
      <c r="E66" s="94">
        <f>SUM(E67:E73)</f>
        <v>19.8</v>
      </c>
      <c r="F66" s="94">
        <f t="shared" ref="F66:K66" si="37">SUM(F67:F73)</f>
        <v>4.7</v>
      </c>
      <c r="G66" s="94">
        <f t="shared" si="37"/>
        <v>5.0999999999999996</v>
      </c>
      <c r="H66" s="94">
        <f t="shared" si="37"/>
        <v>9.8000000000000007</v>
      </c>
      <c r="I66" s="94">
        <f t="shared" si="37"/>
        <v>4.9000000000000004</v>
      </c>
      <c r="J66" s="94">
        <f t="shared" si="37"/>
        <v>14.7</v>
      </c>
      <c r="K66" s="94">
        <f t="shared" si="37"/>
        <v>5.0999999999999996</v>
      </c>
      <c r="L66" s="84"/>
    </row>
    <row r="67" spans="1:12">
      <c r="A67" s="215" t="s">
        <v>70</v>
      </c>
      <c r="B67" s="133" t="s">
        <v>181</v>
      </c>
      <c r="C67" s="98">
        <v>0</v>
      </c>
      <c r="D67" s="98">
        <v>0</v>
      </c>
      <c r="E67" s="98">
        <v>0</v>
      </c>
      <c r="F67" s="98">
        <f>E67/4</f>
        <v>0</v>
      </c>
      <c r="G67" s="98">
        <f>E67/4</f>
        <v>0</v>
      </c>
      <c r="H67" s="98">
        <f>SUM(F67:G67)</f>
        <v>0</v>
      </c>
      <c r="I67" s="98">
        <f>E67/4</f>
        <v>0</v>
      </c>
      <c r="J67" s="98">
        <f>SUM(H67:I67)</f>
        <v>0</v>
      </c>
      <c r="K67" s="98">
        <f>E67/4</f>
        <v>0</v>
      </c>
      <c r="L67" s="84"/>
    </row>
    <row r="68" spans="1:12">
      <c r="A68" s="215" t="s">
        <v>255</v>
      </c>
      <c r="B68" s="133" t="s">
        <v>182</v>
      </c>
      <c r="C68" s="98">
        <v>0</v>
      </c>
      <c r="D68" s="98">
        <v>0.4</v>
      </c>
      <c r="E68" s="98">
        <f t="shared" ref="E68:E73" si="38">J68+K68</f>
        <v>0.4</v>
      </c>
      <c r="F68" s="98">
        <v>0.1</v>
      </c>
      <c r="G68" s="98">
        <v>0.1</v>
      </c>
      <c r="H68" s="98">
        <f t="shared" ref="H68:H73" si="39">SUM(F68:G68)</f>
        <v>0.2</v>
      </c>
      <c r="I68" s="98">
        <v>0.1</v>
      </c>
      <c r="J68" s="98">
        <f t="shared" ref="J68:J73" si="40">SUM(H68:I68)</f>
        <v>0.30000000000000004</v>
      </c>
      <c r="K68" s="98">
        <v>0.1</v>
      </c>
      <c r="L68" s="84"/>
    </row>
    <row r="69" spans="1:12">
      <c r="A69" s="215" t="s">
        <v>256</v>
      </c>
      <c r="B69" s="97" t="s">
        <v>183</v>
      </c>
      <c r="C69" s="98">
        <v>41.4</v>
      </c>
      <c r="D69" s="98">
        <v>22.2</v>
      </c>
      <c r="E69" s="98">
        <f t="shared" si="38"/>
        <v>5.2</v>
      </c>
      <c r="F69" s="98">
        <v>1.3</v>
      </c>
      <c r="G69" s="98">
        <v>1.3</v>
      </c>
      <c r="H69" s="98">
        <f t="shared" si="39"/>
        <v>2.6</v>
      </c>
      <c r="I69" s="98">
        <v>1.3</v>
      </c>
      <c r="J69" s="98">
        <f t="shared" si="40"/>
        <v>3.9000000000000004</v>
      </c>
      <c r="K69" s="98">
        <v>1.3</v>
      </c>
      <c r="L69" s="84"/>
    </row>
    <row r="70" spans="1:12">
      <c r="A70" s="215" t="s">
        <v>71</v>
      </c>
      <c r="B70" s="133" t="s">
        <v>184</v>
      </c>
      <c r="C70" s="98">
        <v>0.8</v>
      </c>
      <c r="D70" s="98">
        <v>2.6</v>
      </c>
      <c r="E70" s="98">
        <f t="shared" si="38"/>
        <v>3</v>
      </c>
      <c r="F70" s="98">
        <v>0.7</v>
      </c>
      <c r="G70" s="98">
        <v>0.8</v>
      </c>
      <c r="H70" s="98">
        <f t="shared" si="39"/>
        <v>1.5</v>
      </c>
      <c r="I70" s="98">
        <v>0.7</v>
      </c>
      <c r="J70" s="98">
        <f t="shared" si="40"/>
        <v>2.2000000000000002</v>
      </c>
      <c r="K70" s="98">
        <v>0.8</v>
      </c>
      <c r="L70" s="84"/>
    </row>
    <row r="71" spans="1:12">
      <c r="A71" s="215" t="s">
        <v>72</v>
      </c>
      <c r="B71" s="133" t="s">
        <v>185</v>
      </c>
      <c r="C71" s="98">
        <v>3.5</v>
      </c>
      <c r="D71" s="98">
        <v>3.1</v>
      </c>
      <c r="E71" s="98">
        <f t="shared" si="38"/>
        <v>3.5</v>
      </c>
      <c r="F71" s="98">
        <v>0.8</v>
      </c>
      <c r="G71" s="98">
        <v>0.9</v>
      </c>
      <c r="H71" s="98">
        <f t="shared" si="39"/>
        <v>1.7000000000000002</v>
      </c>
      <c r="I71" s="98">
        <v>0.9</v>
      </c>
      <c r="J71" s="98">
        <f t="shared" si="40"/>
        <v>2.6</v>
      </c>
      <c r="K71" s="98">
        <v>0.9</v>
      </c>
      <c r="L71" s="84"/>
    </row>
    <row r="72" spans="1:12">
      <c r="A72" s="84" t="s">
        <v>245</v>
      </c>
      <c r="B72" s="133" t="s">
        <v>186</v>
      </c>
      <c r="C72" s="98">
        <v>0.8</v>
      </c>
      <c r="D72" s="98">
        <v>2.6</v>
      </c>
      <c r="E72" s="98">
        <f t="shared" si="38"/>
        <v>2.5999999999999996</v>
      </c>
      <c r="F72" s="98">
        <v>0.6</v>
      </c>
      <c r="G72" s="98">
        <v>0.7</v>
      </c>
      <c r="H72" s="98">
        <f t="shared" si="39"/>
        <v>1.2999999999999998</v>
      </c>
      <c r="I72" s="98">
        <v>0.6</v>
      </c>
      <c r="J72" s="98">
        <f t="shared" si="40"/>
        <v>1.9</v>
      </c>
      <c r="K72" s="98">
        <v>0.7</v>
      </c>
      <c r="L72" s="84"/>
    </row>
    <row r="73" spans="1:12">
      <c r="A73" s="84" t="s">
        <v>73</v>
      </c>
      <c r="B73" s="133" t="s">
        <v>187</v>
      </c>
      <c r="C73" s="98">
        <v>4.2</v>
      </c>
      <c r="D73" s="98">
        <v>5.5</v>
      </c>
      <c r="E73" s="98">
        <f t="shared" si="38"/>
        <v>5.0999999999999996</v>
      </c>
      <c r="F73" s="98">
        <v>1.2</v>
      </c>
      <c r="G73" s="98">
        <v>1.3</v>
      </c>
      <c r="H73" s="98">
        <f t="shared" si="39"/>
        <v>2.5</v>
      </c>
      <c r="I73" s="98">
        <v>1.3</v>
      </c>
      <c r="J73" s="98">
        <f t="shared" si="40"/>
        <v>3.8</v>
      </c>
      <c r="K73" s="98">
        <v>1.3</v>
      </c>
      <c r="L73" s="84"/>
    </row>
    <row r="74" spans="1:12" ht="13.5">
      <c r="A74" s="138" t="s">
        <v>120</v>
      </c>
      <c r="B74" s="139" t="s">
        <v>121</v>
      </c>
      <c r="C74" s="140">
        <f t="shared" ref="C74:K74" si="41">C10+C40+C56</f>
        <v>6517.7</v>
      </c>
      <c r="D74" s="140">
        <f t="shared" si="41"/>
        <v>8472.5</v>
      </c>
      <c r="E74" s="140">
        <f t="shared" si="41"/>
        <v>9487.9</v>
      </c>
      <c r="F74" s="140">
        <f t="shared" si="41"/>
        <v>2370.6</v>
      </c>
      <c r="G74" s="140">
        <f t="shared" si="41"/>
        <v>2372.4</v>
      </c>
      <c r="H74" s="140">
        <f t="shared" si="41"/>
        <v>4743</v>
      </c>
      <c r="I74" s="140">
        <f t="shared" si="41"/>
        <v>2371.8000000000002</v>
      </c>
      <c r="J74" s="140">
        <f t="shared" si="41"/>
        <v>7114.7999999999993</v>
      </c>
      <c r="K74" s="140">
        <f t="shared" si="41"/>
        <v>2373.1000000000004</v>
      </c>
      <c r="L74" s="84"/>
    </row>
    <row r="75" spans="1:12" ht="25.5">
      <c r="A75" s="128" t="s">
        <v>74</v>
      </c>
      <c r="B75" s="101">
        <v>5</v>
      </c>
      <c r="C75" s="141">
        <f>SUM(C76:C78)</f>
        <v>262.39999999999998</v>
      </c>
      <c r="D75" s="141">
        <f>SUM(D76:D81)</f>
        <v>61.9</v>
      </c>
      <c r="E75" s="141"/>
      <c r="F75" s="141"/>
      <c r="G75" s="141"/>
      <c r="H75" s="141"/>
      <c r="I75" s="141"/>
      <c r="J75" s="141"/>
      <c r="K75" s="141"/>
      <c r="L75" s="84"/>
    </row>
    <row r="76" spans="1:12">
      <c r="A76" s="114" t="s">
        <v>122</v>
      </c>
      <c r="B76" s="97" t="s">
        <v>126</v>
      </c>
      <c r="C76" s="141">
        <v>12.4</v>
      </c>
      <c r="D76" s="141">
        <v>16.7</v>
      </c>
      <c r="E76" s="141"/>
      <c r="F76" s="141"/>
      <c r="G76" s="141"/>
      <c r="H76" s="141"/>
      <c r="I76" s="141"/>
      <c r="J76" s="141"/>
      <c r="K76" s="141"/>
      <c r="L76" s="84"/>
    </row>
    <row r="77" spans="1:12">
      <c r="A77" s="114" t="s">
        <v>189</v>
      </c>
      <c r="B77" s="97" t="s">
        <v>127</v>
      </c>
      <c r="C77" s="141">
        <v>202.7</v>
      </c>
      <c r="D77" s="141">
        <v>0</v>
      </c>
      <c r="E77" s="141"/>
      <c r="F77" s="141"/>
      <c r="G77" s="141"/>
      <c r="H77" s="141"/>
      <c r="I77" s="141"/>
      <c r="J77" s="141"/>
      <c r="K77" s="141"/>
      <c r="L77" s="84"/>
    </row>
    <row r="78" spans="1:12">
      <c r="A78" s="84" t="s">
        <v>190</v>
      </c>
      <c r="B78" s="97" t="s">
        <v>128</v>
      </c>
      <c r="C78" s="98">
        <v>47.3</v>
      </c>
      <c r="D78" s="98">
        <v>44.6</v>
      </c>
      <c r="E78" s="98"/>
      <c r="F78" s="98"/>
      <c r="G78" s="98"/>
      <c r="H78" s="98"/>
      <c r="I78" s="98"/>
      <c r="J78" s="98"/>
      <c r="K78" s="98"/>
      <c r="L78" s="84"/>
    </row>
    <row r="79" spans="1:12" hidden="1">
      <c r="A79" s="114" t="s">
        <v>124</v>
      </c>
      <c r="B79" s="97" t="s">
        <v>129</v>
      </c>
      <c r="C79" s="98"/>
      <c r="D79" s="98"/>
      <c r="E79" s="98"/>
      <c r="F79" s="98"/>
      <c r="G79" s="98"/>
      <c r="H79" s="98"/>
      <c r="I79" s="98"/>
      <c r="J79" s="98"/>
      <c r="K79" s="98"/>
      <c r="L79" s="84"/>
    </row>
    <row r="80" spans="1:12" hidden="1">
      <c r="A80" s="84" t="s">
        <v>125</v>
      </c>
      <c r="B80" s="133" t="s">
        <v>130</v>
      </c>
      <c r="C80" s="98"/>
      <c r="D80" s="98"/>
      <c r="E80" s="98"/>
      <c r="F80" s="98"/>
      <c r="G80" s="98"/>
      <c r="H80" s="98"/>
      <c r="I80" s="98"/>
      <c r="J80" s="98"/>
      <c r="K80" s="98"/>
      <c r="L80" s="84"/>
    </row>
    <row r="81" spans="1:22">
      <c r="A81" s="84" t="s">
        <v>125</v>
      </c>
      <c r="B81" s="133"/>
      <c r="C81" s="98"/>
      <c r="D81" s="98">
        <v>0.6</v>
      </c>
      <c r="E81" s="98"/>
      <c r="F81" s="98"/>
      <c r="G81" s="98"/>
      <c r="H81" s="98"/>
      <c r="I81" s="98"/>
      <c r="J81" s="98"/>
      <c r="K81" s="98"/>
      <c r="L81" s="84"/>
    </row>
    <row r="82" spans="1:22" ht="25.5">
      <c r="A82" s="128" t="s">
        <v>75</v>
      </c>
      <c r="B82" s="129">
        <v>6</v>
      </c>
      <c r="C82" s="141">
        <f t="shared" ref="C82:D82" si="42">C74+C75</f>
        <v>6780.0999999999995</v>
      </c>
      <c r="D82" s="141">
        <f t="shared" si="42"/>
        <v>8534.4</v>
      </c>
      <c r="E82" s="141">
        <f>E74+E75</f>
        <v>9487.9</v>
      </c>
      <c r="F82" s="141">
        <f t="shared" ref="F82:K82" si="43">F74+F75</f>
        <v>2370.6</v>
      </c>
      <c r="G82" s="141">
        <f t="shared" si="43"/>
        <v>2372.4</v>
      </c>
      <c r="H82" s="141">
        <f t="shared" si="43"/>
        <v>4743</v>
      </c>
      <c r="I82" s="141">
        <f t="shared" si="43"/>
        <v>2371.8000000000002</v>
      </c>
      <c r="J82" s="141">
        <f t="shared" si="43"/>
        <v>7114.7999999999993</v>
      </c>
      <c r="K82" s="141">
        <f t="shared" si="43"/>
        <v>2373.1000000000004</v>
      </c>
      <c r="L82" s="84"/>
    </row>
    <row r="83" spans="1:22" hidden="1">
      <c r="A83" s="84" t="s">
        <v>131</v>
      </c>
      <c r="B83" s="142" t="s">
        <v>142</v>
      </c>
      <c r="C83" s="143">
        <v>8.2690999999999999</v>
      </c>
      <c r="D83" s="143">
        <v>8.8526000000000007</v>
      </c>
      <c r="E83" s="143">
        <v>9.7135999999999996</v>
      </c>
      <c r="F83" s="143"/>
      <c r="G83" s="143"/>
      <c r="H83" s="143"/>
      <c r="I83" s="143"/>
      <c r="J83" s="143"/>
      <c r="K83" s="143"/>
      <c r="L83" s="84"/>
    </row>
    <row r="84" spans="1:22">
      <c r="A84" s="81"/>
      <c r="B84" s="144"/>
      <c r="C84" s="90"/>
      <c r="D84" s="90"/>
      <c r="E84" s="90"/>
      <c r="F84" s="90"/>
      <c r="G84" s="90"/>
      <c r="H84" s="90"/>
      <c r="I84" s="90"/>
      <c r="J84" s="90"/>
      <c r="K84" s="90"/>
      <c r="L84" s="145"/>
    </row>
    <row r="85" spans="1:22">
      <c r="A85" s="81"/>
      <c r="B85" s="144"/>
      <c r="C85" s="90"/>
      <c r="D85" s="90"/>
      <c r="E85" s="90"/>
      <c r="F85" s="90"/>
      <c r="G85" s="90"/>
      <c r="H85" s="90"/>
      <c r="I85" s="90"/>
      <c r="J85" s="90"/>
      <c r="K85" s="90"/>
      <c r="L85" s="145"/>
    </row>
    <row r="86" spans="1:22" ht="25.5" hidden="1">
      <c r="A86" s="128" t="s">
        <v>207</v>
      </c>
      <c r="B86" s="144"/>
      <c r="C86" s="90"/>
      <c r="D86" s="90"/>
      <c r="E86" s="90">
        <f>' проект плана'!E18-'Водопост витрати'!E78-'Водовідв витрати'!E82</f>
        <v>-1631.0000000000018</v>
      </c>
      <c r="F86" s="90"/>
      <c r="G86" s="90"/>
      <c r="H86" s="90"/>
      <c r="I86" s="90"/>
      <c r="J86" s="90"/>
      <c r="K86" s="90"/>
      <c r="L86" s="145"/>
    </row>
    <row r="87" spans="1:22">
      <c r="A87" s="81"/>
      <c r="B87" s="144"/>
      <c r="C87" s="90"/>
      <c r="D87" s="90"/>
      <c r="E87" s="90"/>
      <c r="F87" s="90"/>
      <c r="G87" s="90"/>
      <c r="H87" s="90"/>
      <c r="I87" s="90"/>
      <c r="J87" s="90"/>
      <c r="K87" s="90"/>
      <c r="L87" s="145"/>
    </row>
    <row r="88" spans="1:22" ht="25.5">
      <c r="A88" s="146" t="s">
        <v>143</v>
      </c>
      <c r="B88" s="129">
        <v>7</v>
      </c>
      <c r="C88" s="141">
        <v>267.8</v>
      </c>
      <c r="D88" s="141">
        <v>313.60000000000002</v>
      </c>
      <c r="E88" s="141">
        <f>J88+K88</f>
        <v>303.8</v>
      </c>
      <c r="F88" s="141">
        <v>75.900000000000006</v>
      </c>
      <c r="G88" s="141">
        <v>75.900000000000006</v>
      </c>
      <c r="H88" s="141">
        <f>G88+F88</f>
        <v>151.80000000000001</v>
      </c>
      <c r="I88" s="141">
        <v>76</v>
      </c>
      <c r="J88" s="141">
        <f>H88+I88</f>
        <v>227.8</v>
      </c>
      <c r="K88" s="141">
        <v>76</v>
      </c>
      <c r="L88" s="84"/>
    </row>
    <row r="89" spans="1:22" ht="38.25">
      <c r="A89" s="147" t="s">
        <v>144</v>
      </c>
      <c r="B89" s="142" t="s">
        <v>145</v>
      </c>
      <c r="C89" s="141">
        <f>'Водопост витрати'!C78+'Водовідв витрати'!C82+'Водовідв витрати'!C88</f>
        <v>27357</v>
      </c>
      <c r="D89" s="141">
        <f>'Водопост витрати'!D78+'Водовідв витрати'!D82+'Водовідв витрати'!D88</f>
        <v>30666</v>
      </c>
      <c r="E89" s="141">
        <f>'Водопост витрати'!E78+'Водовідв витрати'!E82+'Водовідв витрати'!E88</f>
        <v>31746.500000000004</v>
      </c>
      <c r="F89" s="141">
        <f>'Водопост витрати'!F78+'Водовідв витрати'!F82+'Водовідв витрати'!F88</f>
        <v>7504.5</v>
      </c>
      <c r="G89" s="141">
        <f>'Водопост витрати'!G78+'Водовідв витрати'!G82+'Водовідв витрати'!G88</f>
        <v>7721.1</v>
      </c>
      <c r="H89" s="141">
        <f>'Водопост витрати'!H78+'Водовідв витрати'!H82+'Водовідв витрати'!H88</f>
        <v>15225.6</v>
      </c>
      <c r="I89" s="141">
        <f>'Водопост витрати'!I78+'Водовідв витрати'!I82+'Водовідв витрати'!I88</f>
        <v>8998.1999999999989</v>
      </c>
      <c r="J89" s="141">
        <f>'Водопост витрати'!J78+'Водовідв витрати'!J82+'Водовідв витрати'!J88</f>
        <v>24223.800000000003</v>
      </c>
      <c r="K89" s="141">
        <f>'Водопост витрати'!K78+'Водовідв витрати'!K82+'Водовідв витрати'!K88</f>
        <v>7522.7</v>
      </c>
      <c r="L89" s="148">
        <f>'Водопост витрати'!L78+'Водовідв витрати'!L82+'Водовідв витрати'!L88</f>
        <v>0</v>
      </c>
      <c r="V89" s="80" t="s">
        <v>32</v>
      </c>
    </row>
    <row r="90" spans="1:22" ht="25.5">
      <c r="A90" s="128" t="s">
        <v>262</v>
      </c>
      <c r="B90" s="142" t="s">
        <v>146</v>
      </c>
      <c r="C90" s="203">
        <f>' проект плана'!C17-'Водовідв витрати'!C89</f>
        <v>-6671.2000000000007</v>
      </c>
      <c r="D90" s="203">
        <f>' проект плана'!D17-'Водовідв витрати'!D89</f>
        <v>-3589.2000000000007</v>
      </c>
      <c r="E90" s="203">
        <f>' проект плана'!E17-'Водовідв витрати'!E89</f>
        <v>-989.40000000000146</v>
      </c>
      <c r="F90" s="203">
        <f>' проект плана'!F17-'Водовідв витрати'!F89</f>
        <v>-323.09999999999945</v>
      </c>
      <c r="G90" s="203">
        <f>' проект плана'!G17-'Водовідв витрати'!G89</f>
        <v>290.19999999999982</v>
      </c>
      <c r="H90" s="203">
        <f>' проект плана'!H17-'Водовідв витрати'!H89</f>
        <v>-32.899999999999636</v>
      </c>
      <c r="I90" s="203">
        <f>' проект плана'!I17-'Водовідв витрати'!I89</f>
        <v>-836.09999999999854</v>
      </c>
      <c r="J90" s="203">
        <f>' проект плана'!J17-'Водовідв витрати'!J89</f>
        <v>-869.00000000000364</v>
      </c>
      <c r="K90" s="203">
        <f>' проект плана'!K17-'Водовідв витрати'!K89</f>
        <v>-120.39999999999964</v>
      </c>
      <c r="L90" s="149">
        <f>' проект плана'!L17-'Водовідв витрати'!L89</f>
        <v>0</v>
      </c>
    </row>
    <row r="91" spans="1:22" ht="89.25">
      <c r="A91" s="128" t="s">
        <v>263</v>
      </c>
      <c r="B91" s="142" t="s">
        <v>147</v>
      </c>
      <c r="C91" s="141">
        <f>' проект плана'!C17+' проект плана'!C53-'Водовідв витрати'!C89</f>
        <v>-871.20000000000073</v>
      </c>
      <c r="D91" s="141">
        <f>' проект плана'!D17+' проект плана'!D53-'Водовідв витрати'!D89</f>
        <v>1110.7999999999993</v>
      </c>
      <c r="E91" s="141">
        <f>' проект плана'!E17+' проект плана'!E53-'Водовідв витрати'!E89</f>
        <v>2510.6000000000022</v>
      </c>
      <c r="F91" s="141">
        <f>' проект плана'!F17+' проект плана'!F53-'Водовідв витрати'!F89</f>
        <v>3176.9000000000015</v>
      </c>
      <c r="G91" s="141">
        <f>' проект плана'!G17+' проект плана'!G53-'Водовідв витрати'!G89</f>
        <v>290.19999999999982</v>
      </c>
      <c r="H91" s="141">
        <f>' проект плана'!H17+' проект плана'!H53-'Водовідв витрати'!H89</f>
        <v>3467.1000000000004</v>
      </c>
      <c r="I91" s="141">
        <f>' проект плана'!I17+' проект плана'!I53-'Водовідв витрати'!I89</f>
        <v>-836.09999999999854</v>
      </c>
      <c r="J91" s="141">
        <f>' проект плана'!J17+' проект плана'!J53-'Водовідв витрати'!J89</f>
        <v>2630.9999999999964</v>
      </c>
      <c r="K91" s="141">
        <f>' проект плана'!K17+' проект плана'!K53-'Водовідв витрати'!K89</f>
        <v>-120.39999999999964</v>
      </c>
      <c r="L91" s="141">
        <f>' проект плана'!L13-'Водовідв витрати'!L89</f>
        <v>0</v>
      </c>
    </row>
    <row r="92" spans="1:22" ht="75.75" hidden="1" customHeight="1">
      <c r="A92" s="264" t="s">
        <v>215</v>
      </c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145"/>
    </row>
    <row r="93" spans="1:22">
      <c r="A93" s="150"/>
      <c r="B93" s="144"/>
      <c r="C93" s="151"/>
      <c r="D93" s="151"/>
      <c r="E93" s="151"/>
      <c r="F93" s="151"/>
      <c r="G93" s="151"/>
      <c r="H93" s="151"/>
      <c r="I93" s="151"/>
      <c r="J93" s="151"/>
      <c r="K93" s="151"/>
      <c r="L93" s="145"/>
    </row>
    <row r="94" spans="1:22">
      <c r="H94" s="151"/>
      <c r="I94" s="151"/>
      <c r="J94" s="151"/>
      <c r="K94" s="151"/>
      <c r="L94" s="145"/>
    </row>
    <row r="95" spans="1:22">
      <c r="A95" s="150"/>
      <c r="B95" s="80" t="s">
        <v>192</v>
      </c>
      <c r="G95" s="151"/>
      <c r="H95" s="80" t="s">
        <v>214</v>
      </c>
      <c r="I95" s="151"/>
      <c r="J95" s="151"/>
      <c r="K95" s="151"/>
      <c r="L95" s="145"/>
    </row>
    <row r="96" spans="1:22">
      <c r="A96" s="150"/>
      <c r="B96" s="144"/>
      <c r="C96" s="151"/>
      <c r="D96" s="151"/>
      <c r="E96" s="151"/>
      <c r="F96" s="151"/>
      <c r="G96" s="151"/>
      <c r="H96" s="151"/>
      <c r="I96" s="151"/>
      <c r="J96" s="151"/>
      <c r="K96" s="151"/>
      <c r="L96" s="145"/>
    </row>
    <row r="97" spans="1:12">
      <c r="A97" s="150"/>
      <c r="B97" s="144"/>
      <c r="C97" s="151"/>
      <c r="D97" s="151"/>
      <c r="E97" s="151"/>
      <c r="F97" s="151"/>
      <c r="G97" s="151"/>
      <c r="H97" s="151"/>
      <c r="I97" s="151"/>
      <c r="J97" s="151"/>
      <c r="K97" s="151"/>
      <c r="L97" s="145"/>
    </row>
    <row r="98" spans="1:12">
      <c r="A98" s="150"/>
      <c r="B98" s="144"/>
      <c r="C98" s="151"/>
      <c r="D98" s="151"/>
      <c r="E98" s="151"/>
      <c r="F98" s="151"/>
      <c r="G98" s="151"/>
      <c r="H98" s="151"/>
      <c r="I98" s="151"/>
      <c r="J98" s="151"/>
      <c r="K98" s="151"/>
      <c r="L98" s="145"/>
    </row>
    <row r="99" spans="1:12">
      <c r="A99" s="152"/>
      <c r="B99" s="153"/>
      <c r="D99" s="153"/>
      <c r="E99" s="153"/>
      <c r="F99" s="153"/>
      <c r="G99" s="153"/>
      <c r="H99" s="153"/>
      <c r="I99" s="153"/>
      <c r="J99" s="153"/>
      <c r="K99" s="153"/>
      <c r="L99" s="81"/>
    </row>
  </sheetData>
  <mergeCells count="39">
    <mergeCell ref="E34:E37"/>
    <mergeCell ref="A92:K92"/>
    <mergeCell ref="A34:A37"/>
    <mergeCell ref="B34:B37"/>
    <mergeCell ref="C34:C37"/>
    <mergeCell ref="D34:D37"/>
    <mergeCell ref="A17:A18"/>
    <mergeCell ref="B17:B18"/>
    <mergeCell ref="C17:C18"/>
    <mergeCell ref="D17:D18"/>
    <mergeCell ref="L34:L37"/>
    <mergeCell ref="F34:F37"/>
    <mergeCell ref="G34:G37"/>
    <mergeCell ref="H34:H37"/>
    <mergeCell ref="I34:I37"/>
    <mergeCell ref="J34:J37"/>
    <mergeCell ref="K34:K37"/>
    <mergeCell ref="K17:K18"/>
    <mergeCell ref="L17:L18"/>
    <mergeCell ref="E17:E18"/>
    <mergeCell ref="F17:F18"/>
    <mergeCell ref="G17:G18"/>
    <mergeCell ref="A2:K2"/>
    <mergeCell ref="J6:J8"/>
    <mergeCell ref="K6:K8"/>
    <mergeCell ref="A5:A8"/>
    <mergeCell ref="B5:B8"/>
    <mergeCell ref="C5:C8"/>
    <mergeCell ref="D5:D8"/>
    <mergeCell ref="E5:E8"/>
    <mergeCell ref="F5:K5"/>
    <mergeCell ref="H17:H18"/>
    <mergeCell ref="I17:I18"/>
    <mergeCell ref="J17:J18"/>
    <mergeCell ref="L5:L8"/>
    <mergeCell ref="F6:F8"/>
    <mergeCell ref="G6:G8"/>
    <mergeCell ref="H6:H8"/>
    <mergeCell ref="I6:I8"/>
  </mergeCells>
  <phoneticPr fontId="6" type="noConversion"/>
  <pageMargins left="0.31496062992125984" right="0" top="0.4" bottom="0.39370078740157483" header="0.52" footer="0.31496062992125984"/>
  <pageSetup paperSize="9" scale="78" orientation="portrait" verticalDpi="360" r:id="rId1"/>
  <rowBreaks count="2" manualBreakCount="2">
    <brk id="55" max="10" man="1"/>
    <brk id="9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56"/>
  <sheetViews>
    <sheetView view="pageBreakPreview" zoomScaleSheetLayoutView="100" workbookViewId="0">
      <selection activeCell="F54" sqref="F54"/>
    </sheetView>
  </sheetViews>
  <sheetFormatPr defaultColWidth="9.140625" defaultRowHeight="15"/>
  <cols>
    <col min="1" max="1" width="31.140625" style="1" customWidth="1"/>
    <col min="2" max="2" width="9.140625" style="1" customWidth="1"/>
    <col min="3" max="3" width="12.42578125" style="2" customWidth="1"/>
    <col min="4" max="4" width="12.140625" style="1" customWidth="1"/>
    <col min="5" max="5" width="10.140625" style="1" customWidth="1"/>
    <col min="6" max="6" width="9.7109375" style="1" customWidth="1"/>
    <col min="7" max="7" width="9.42578125" style="1" customWidth="1"/>
    <col min="8" max="8" width="9.5703125" style="1" customWidth="1"/>
    <col min="9" max="9" width="9.85546875" style="51" customWidth="1"/>
    <col min="10" max="10" width="9.7109375" style="1" customWidth="1"/>
    <col min="11" max="11" width="10.28515625" style="51" customWidth="1"/>
    <col min="12" max="12" width="23.7109375" style="1" customWidth="1"/>
    <col min="13" max="16384" width="9.140625" style="1"/>
  </cols>
  <sheetData>
    <row r="1" spans="1:22">
      <c r="A1" s="1" t="s">
        <v>32</v>
      </c>
      <c r="I1" s="50"/>
      <c r="J1" s="3"/>
      <c r="K1" s="50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I2" s="3"/>
      <c r="J2" s="3" t="s">
        <v>0</v>
      </c>
      <c r="K2" s="3"/>
      <c r="L2" s="3"/>
      <c r="O2" s="3"/>
      <c r="R2" s="3"/>
      <c r="S2" s="3"/>
      <c r="T2" s="3"/>
      <c r="U2" s="3"/>
      <c r="V2" s="3"/>
    </row>
    <row r="3" spans="1:22">
      <c r="I3" s="3"/>
      <c r="J3" s="3" t="s">
        <v>222</v>
      </c>
      <c r="K3" s="3"/>
      <c r="L3" s="3"/>
      <c r="O3" s="3"/>
      <c r="R3" s="3"/>
      <c r="S3" s="3"/>
      <c r="T3" s="3"/>
      <c r="U3" s="3"/>
      <c r="V3" s="3"/>
    </row>
    <row r="4" spans="1:22">
      <c r="D4" s="4"/>
      <c r="I4" s="3"/>
      <c r="J4" s="5" t="s">
        <v>1</v>
      </c>
      <c r="K4" s="3" t="s">
        <v>223</v>
      </c>
      <c r="L4" s="3"/>
      <c r="O4" s="3"/>
      <c r="P4" s="3"/>
      <c r="Q4" s="3"/>
      <c r="R4" s="3"/>
      <c r="S4" s="3"/>
      <c r="T4" s="3"/>
      <c r="U4" s="3"/>
      <c r="V4" s="3"/>
    </row>
    <row r="5" spans="1:22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308" t="s">
        <v>2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308" t="s">
        <v>221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I8" s="50"/>
      <c r="J8" s="3"/>
      <c r="K8" s="50"/>
      <c r="L8" s="3" t="s">
        <v>191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6.25" customHeight="1">
      <c r="A9" s="299" t="s">
        <v>3</v>
      </c>
      <c r="B9" s="299" t="s">
        <v>4</v>
      </c>
      <c r="C9" s="299" t="s">
        <v>216</v>
      </c>
      <c r="D9" s="300" t="s">
        <v>257</v>
      </c>
      <c r="E9" s="282" t="s">
        <v>217</v>
      </c>
      <c r="F9" s="303" t="s">
        <v>5</v>
      </c>
      <c r="G9" s="304"/>
      <c r="H9" s="304"/>
      <c r="I9" s="304"/>
      <c r="J9" s="304"/>
      <c r="K9" s="305"/>
      <c r="L9" s="282" t="s">
        <v>6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299"/>
      <c r="B10" s="299"/>
      <c r="C10" s="299"/>
      <c r="D10" s="301"/>
      <c r="E10" s="283"/>
      <c r="F10" s="272" t="s">
        <v>7</v>
      </c>
      <c r="G10" s="272" t="s">
        <v>8</v>
      </c>
      <c r="H10" s="282" t="s">
        <v>10</v>
      </c>
      <c r="I10" s="294" t="s">
        <v>9</v>
      </c>
      <c r="J10" s="272" t="s">
        <v>11</v>
      </c>
      <c r="K10" s="294" t="s">
        <v>12</v>
      </c>
      <c r="L10" s="28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299"/>
      <c r="B11" s="299"/>
      <c r="C11" s="299"/>
      <c r="D11" s="301"/>
      <c r="E11" s="283"/>
      <c r="F11" s="285"/>
      <c r="G11" s="285"/>
      <c r="H11" s="283"/>
      <c r="I11" s="295"/>
      <c r="J11" s="285"/>
      <c r="K11" s="295"/>
      <c r="L11" s="28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7.5" customHeight="1">
      <c r="A12" s="299"/>
      <c r="B12" s="299"/>
      <c r="C12" s="299"/>
      <c r="D12" s="302"/>
      <c r="E12" s="284"/>
      <c r="F12" s="273"/>
      <c r="G12" s="273"/>
      <c r="H12" s="284"/>
      <c r="I12" s="296"/>
      <c r="J12" s="273"/>
      <c r="K12" s="296"/>
      <c r="L12" s="28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66.75" customHeight="1">
      <c r="A13" s="17" t="s">
        <v>264</v>
      </c>
      <c r="B13" s="65"/>
      <c r="C13" s="30">
        <f>C15+C53</f>
        <v>30622.959999999999</v>
      </c>
      <c r="D13" s="30">
        <f>D15+D53</f>
        <v>37192.160000000003</v>
      </c>
      <c r="E13" s="6">
        <f t="shared" ref="E13:K13" si="0">E15+E53</f>
        <v>40408.5</v>
      </c>
      <c r="F13" s="6">
        <f t="shared" si="0"/>
        <v>12117.7</v>
      </c>
      <c r="G13" s="6">
        <f t="shared" si="0"/>
        <v>9613.6</v>
      </c>
      <c r="H13" s="6">
        <f t="shared" si="0"/>
        <v>21731.200000000001</v>
      </c>
      <c r="I13" s="6">
        <f t="shared" si="0"/>
        <v>9794.5</v>
      </c>
      <c r="J13" s="6">
        <f t="shared" si="0"/>
        <v>31525.8</v>
      </c>
      <c r="K13" s="6">
        <f t="shared" si="0"/>
        <v>8882.7999999999993</v>
      </c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58" t="s">
        <v>209</v>
      </c>
      <c r="B14" s="8"/>
      <c r="C14" s="9"/>
      <c r="D14" s="8"/>
      <c r="E14" s="8"/>
      <c r="F14" s="8"/>
      <c r="G14" s="8"/>
      <c r="H14" s="8"/>
      <c r="I14" s="52"/>
      <c r="J14" s="8"/>
      <c r="K14" s="52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customHeight="1">
      <c r="A15" s="11" t="s">
        <v>102</v>
      </c>
      <c r="B15" s="59" t="s">
        <v>13</v>
      </c>
      <c r="C15" s="60">
        <f>SUM(C16:C17)</f>
        <v>24822.959999999999</v>
      </c>
      <c r="D15" s="60">
        <f>SUM(D16:D17)</f>
        <v>32492.16</v>
      </c>
      <c r="E15" s="60">
        <f>SUM(E16:E17)</f>
        <v>36908.5</v>
      </c>
      <c r="F15" s="60">
        <f>SUM(F16:F17)</f>
        <v>8617.7000000000007</v>
      </c>
      <c r="G15" s="60">
        <f t="shared" ref="G15:K15" si="1">SUM(G16:G17)</f>
        <v>9613.6</v>
      </c>
      <c r="H15" s="60">
        <f>SUM(H16:H17)</f>
        <v>18231.2</v>
      </c>
      <c r="I15" s="60">
        <f t="shared" si="1"/>
        <v>9794.5</v>
      </c>
      <c r="J15" s="60">
        <f t="shared" si="1"/>
        <v>28025.8</v>
      </c>
      <c r="K15" s="59">
        <f t="shared" si="1"/>
        <v>8882.7999999999993</v>
      </c>
      <c r="L15" s="306" t="s">
        <v>225</v>
      </c>
    </row>
    <row r="16" spans="1:22">
      <c r="A16" s="17" t="s">
        <v>14</v>
      </c>
      <c r="B16" s="61" t="s">
        <v>15</v>
      </c>
      <c r="C16" s="53">
        <f>(C17)*20%</f>
        <v>4137.16</v>
      </c>
      <c r="D16" s="53">
        <f>(D17)*20%</f>
        <v>5415.3600000000006</v>
      </c>
      <c r="E16" s="61">
        <f>ROUND((E17)*20%,1)</f>
        <v>6151.4</v>
      </c>
      <c r="F16" s="61">
        <f t="shared" ref="F16:K16" si="2">ROUND((F17)*20%,1)</f>
        <v>1436.3</v>
      </c>
      <c r="G16" s="61">
        <f t="shared" si="2"/>
        <v>1602.3</v>
      </c>
      <c r="H16" s="61">
        <f t="shared" si="2"/>
        <v>3038.5</v>
      </c>
      <c r="I16" s="61">
        <f t="shared" si="2"/>
        <v>1632.4</v>
      </c>
      <c r="J16" s="61">
        <f t="shared" si="2"/>
        <v>4671</v>
      </c>
      <c r="K16" s="61">
        <f t="shared" si="2"/>
        <v>1480.5</v>
      </c>
      <c r="L16" s="306"/>
    </row>
    <row r="17" spans="1:12">
      <c r="A17" s="17" t="s">
        <v>16</v>
      </c>
      <c r="B17" s="61" t="s">
        <v>17</v>
      </c>
      <c r="C17" s="53">
        <f>C18+C45+C46+C51+C52</f>
        <v>20685.8</v>
      </c>
      <c r="D17" s="53">
        <f>D18+D45+D46+D51+D52</f>
        <v>27076.799999999999</v>
      </c>
      <c r="E17" s="53">
        <f t="shared" ref="E17:K17" si="3">E18+E45+E46+E51+E52</f>
        <v>30757.100000000002</v>
      </c>
      <c r="F17" s="53">
        <f t="shared" si="3"/>
        <v>7181.4000000000005</v>
      </c>
      <c r="G17" s="53">
        <f t="shared" si="3"/>
        <v>8011.3</v>
      </c>
      <c r="H17" s="53">
        <f t="shared" si="3"/>
        <v>15192.7</v>
      </c>
      <c r="I17" s="53">
        <f t="shared" si="3"/>
        <v>8162.1</v>
      </c>
      <c r="J17" s="53">
        <f t="shared" si="3"/>
        <v>23354.799999999999</v>
      </c>
      <c r="K17" s="53">
        <f t="shared" si="3"/>
        <v>7402.3</v>
      </c>
      <c r="L17" s="306"/>
    </row>
    <row r="18" spans="1:12" ht="43.5">
      <c r="A18" s="57" t="s">
        <v>210</v>
      </c>
      <c r="B18" s="13" t="s">
        <v>18</v>
      </c>
      <c r="C18" s="27">
        <f>C19+C26</f>
        <v>19755.8</v>
      </c>
      <c r="D18" s="27">
        <f t="shared" ref="D18:K18" si="4">D19+D26</f>
        <v>26122.1</v>
      </c>
      <c r="E18" s="27">
        <f t="shared" si="4"/>
        <v>29811.7</v>
      </c>
      <c r="F18" s="27">
        <f t="shared" si="4"/>
        <v>6945.2</v>
      </c>
      <c r="G18" s="27">
        <f t="shared" si="4"/>
        <v>7775</v>
      </c>
      <c r="H18" s="27">
        <f t="shared" si="4"/>
        <v>14720.2</v>
      </c>
      <c r="I18" s="27">
        <f t="shared" si="4"/>
        <v>7925.8</v>
      </c>
      <c r="J18" s="27">
        <f>J19+J26</f>
        <v>22646</v>
      </c>
      <c r="K18" s="27">
        <f t="shared" si="4"/>
        <v>7165.7000000000007</v>
      </c>
      <c r="L18" s="306"/>
    </row>
    <row r="19" spans="1:12">
      <c r="A19" s="56" t="s">
        <v>19</v>
      </c>
      <c r="B19" s="14" t="s">
        <v>20</v>
      </c>
      <c r="C19" s="29">
        <f>SUM(C20,C24,C25)</f>
        <v>15183.199999999999</v>
      </c>
      <c r="D19" s="29">
        <f>SUM(D20,D24,D25)</f>
        <v>17561.3</v>
      </c>
      <c r="E19" s="29">
        <f>SUM(E20,E24,E25)</f>
        <v>21079.9</v>
      </c>
      <c r="F19" s="29">
        <f t="shared" ref="F19:K19" si="5">SUM(F20,F24,F25)</f>
        <v>4716</v>
      </c>
      <c r="G19" s="29">
        <f t="shared" si="5"/>
        <v>5524.5</v>
      </c>
      <c r="H19" s="29">
        <f t="shared" si="5"/>
        <v>10240.5</v>
      </c>
      <c r="I19" s="29">
        <f t="shared" si="5"/>
        <v>5735.6</v>
      </c>
      <c r="J19" s="29">
        <f t="shared" si="5"/>
        <v>15976.099999999999</v>
      </c>
      <c r="K19" s="29">
        <f t="shared" si="5"/>
        <v>5103.8</v>
      </c>
      <c r="L19" s="306"/>
    </row>
    <row r="20" spans="1:12">
      <c r="A20" s="64" t="s">
        <v>165</v>
      </c>
      <c r="B20" s="68"/>
      <c r="C20" s="28">
        <v>11213.3</v>
      </c>
      <c r="D20" s="28">
        <v>12644.1</v>
      </c>
      <c r="E20" s="28">
        <f>F20+G20+I20+K20</f>
        <v>15243.699999999999</v>
      </c>
      <c r="F20" s="46">
        <v>3411.6</v>
      </c>
      <c r="G20" s="46">
        <v>3996.1</v>
      </c>
      <c r="H20" s="46">
        <f>F20+G20</f>
        <v>7407.7</v>
      </c>
      <c r="I20" s="54">
        <v>4148.1000000000004</v>
      </c>
      <c r="J20" s="46">
        <f>H20+I20</f>
        <v>11555.8</v>
      </c>
      <c r="K20" s="199">
        <v>3687.9</v>
      </c>
      <c r="L20" s="306"/>
    </row>
    <row r="21" spans="1:12" ht="30" hidden="1" customHeight="1">
      <c r="A21" s="15" t="s">
        <v>164</v>
      </c>
      <c r="B21" s="68"/>
      <c r="C21" s="62"/>
      <c r="D21" s="63"/>
      <c r="E21" s="28">
        <f t="shared" ref="E21:E25" si="6">F21+G21+I21+K21</f>
        <v>0</v>
      </c>
      <c r="F21" s="47"/>
      <c r="G21" s="48"/>
      <c r="H21" s="46">
        <f t="shared" ref="H21:H25" si="7">F21+G21</f>
        <v>0</v>
      </c>
      <c r="I21" s="69"/>
      <c r="J21" s="46">
        <f t="shared" ref="J21:J25" si="8">H21+I21</f>
        <v>0</v>
      </c>
      <c r="K21" s="71"/>
      <c r="L21" s="306"/>
    </row>
    <row r="22" spans="1:12" ht="15" hidden="1" customHeight="1">
      <c r="A22" s="16" t="s">
        <v>166</v>
      </c>
      <c r="B22" s="7"/>
      <c r="C22" s="63"/>
      <c r="D22" s="63"/>
      <c r="E22" s="28">
        <f t="shared" si="6"/>
        <v>0</v>
      </c>
      <c r="F22" s="47"/>
      <c r="G22" s="48"/>
      <c r="H22" s="46">
        <f t="shared" si="7"/>
        <v>0</v>
      </c>
      <c r="I22" s="69"/>
      <c r="J22" s="46">
        <f t="shared" si="8"/>
        <v>0</v>
      </c>
      <c r="K22" s="71"/>
      <c r="L22" s="306"/>
    </row>
    <row r="23" spans="1:12" ht="15" hidden="1" customHeight="1">
      <c r="A23" s="16" t="s">
        <v>21</v>
      </c>
      <c r="B23" s="7"/>
      <c r="C23" s="26"/>
      <c r="D23" s="26"/>
      <c r="E23" s="28">
        <f t="shared" si="6"/>
        <v>0</v>
      </c>
      <c r="F23" s="46"/>
      <c r="G23" s="48"/>
      <c r="H23" s="46">
        <f t="shared" si="7"/>
        <v>0</v>
      </c>
      <c r="I23" s="53"/>
      <c r="J23" s="46">
        <f t="shared" si="8"/>
        <v>0</v>
      </c>
      <c r="K23" s="61"/>
      <c r="L23" s="306"/>
    </row>
    <row r="24" spans="1:12">
      <c r="A24" s="17" t="s">
        <v>170</v>
      </c>
      <c r="B24" s="7"/>
      <c r="C24" s="26">
        <v>561.79999999999995</v>
      </c>
      <c r="D24" s="26">
        <v>781.9</v>
      </c>
      <c r="E24" s="28">
        <f t="shared" si="6"/>
        <v>911.2</v>
      </c>
      <c r="F24" s="46">
        <v>203.9</v>
      </c>
      <c r="G24" s="48">
        <v>238.6</v>
      </c>
      <c r="H24" s="46">
        <f t="shared" si="7"/>
        <v>442.5</v>
      </c>
      <c r="I24" s="53">
        <v>247</v>
      </c>
      <c r="J24" s="46">
        <f t="shared" si="8"/>
        <v>689.5</v>
      </c>
      <c r="K24" s="61">
        <v>221.7</v>
      </c>
      <c r="L24" s="306"/>
    </row>
    <row r="25" spans="1:12">
      <c r="A25" s="17" t="s">
        <v>199</v>
      </c>
      <c r="B25" s="7"/>
      <c r="C25" s="26">
        <v>3408.1</v>
      </c>
      <c r="D25" s="26">
        <v>4135.3</v>
      </c>
      <c r="E25" s="28">
        <f t="shared" si="6"/>
        <v>4925</v>
      </c>
      <c r="F25" s="46">
        <v>1100.5</v>
      </c>
      <c r="G25" s="48">
        <v>1289.8</v>
      </c>
      <c r="H25" s="46">
        <f t="shared" si="7"/>
        <v>2390.3000000000002</v>
      </c>
      <c r="I25" s="53">
        <v>1340.5</v>
      </c>
      <c r="J25" s="46">
        <f t="shared" si="8"/>
        <v>3730.8</v>
      </c>
      <c r="K25" s="61">
        <v>1194.2</v>
      </c>
      <c r="L25" s="306"/>
    </row>
    <row r="26" spans="1:12">
      <c r="A26" s="8" t="s">
        <v>31</v>
      </c>
      <c r="B26" s="8"/>
      <c r="C26" s="35">
        <f t="shared" ref="C26:D26" si="9">SUM(C27,C31:C32)</f>
        <v>4572.6000000000004</v>
      </c>
      <c r="D26" s="35">
        <f t="shared" si="9"/>
        <v>8560.7999999999993</v>
      </c>
      <c r="E26" s="79">
        <f>SUM(E27:E32)</f>
        <v>8731.7999999999993</v>
      </c>
      <c r="F26" s="79">
        <f t="shared" ref="F26:K26" si="10">SUM(F27:F32)</f>
        <v>2229.1999999999998</v>
      </c>
      <c r="G26" s="79">
        <f t="shared" si="10"/>
        <v>2250.5</v>
      </c>
      <c r="H26" s="79">
        <f t="shared" si="10"/>
        <v>4479.7</v>
      </c>
      <c r="I26" s="79">
        <f t="shared" si="10"/>
        <v>2190.1999999999998</v>
      </c>
      <c r="J26" s="79">
        <f t="shared" si="10"/>
        <v>6669.9</v>
      </c>
      <c r="K26" s="79">
        <f t="shared" si="10"/>
        <v>2061.9</v>
      </c>
      <c r="L26" s="306"/>
    </row>
    <row r="27" spans="1:12" s="25" customFormat="1">
      <c r="A27" s="64" t="s">
        <v>165</v>
      </c>
      <c r="B27" s="19"/>
      <c r="C27" s="26">
        <v>2861</v>
      </c>
      <c r="D27" s="28">
        <v>5251.8</v>
      </c>
      <c r="E27" s="28">
        <f>F27+G27+I27+K27</f>
        <v>5432.6</v>
      </c>
      <c r="F27" s="49">
        <v>1352.1</v>
      </c>
      <c r="G27" s="49">
        <v>1359.9</v>
      </c>
      <c r="H27" s="28">
        <f>F27+G27</f>
        <v>2712</v>
      </c>
      <c r="I27" s="55">
        <v>1363.7</v>
      </c>
      <c r="J27" s="28">
        <f>H27+I27</f>
        <v>4075.7</v>
      </c>
      <c r="K27" s="200">
        <v>1356.9</v>
      </c>
      <c r="L27" s="306"/>
    </row>
    <row r="28" spans="1:12" ht="15" hidden="1" customHeight="1">
      <c r="A28" s="15" t="s">
        <v>169</v>
      </c>
      <c r="B28" s="19"/>
      <c r="C28" s="26"/>
      <c r="D28" s="26"/>
      <c r="E28" s="28">
        <f t="shared" ref="E28:E32" si="11">F28+G28+I28+K28</f>
        <v>0</v>
      </c>
      <c r="F28" s="46"/>
      <c r="G28" s="46"/>
      <c r="H28" s="28">
        <f t="shared" ref="H28:H32" si="12">F28+G28</f>
        <v>0</v>
      </c>
      <c r="I28" s="53"/>
      <c r="J28" s="28">
        <f t="shared" ref="J28:J32" si="13">H28+I28</f>
        <v>0</v>
      </c>
      <c r="K28" s="61"/>
      <c r="L28" s="306"/>
    </row>
    <row r="29" spans="1:12" ht="15" hidden="1" customHeight="1">
      <c r="A29" s="18" t="s">
        <v>167</v>
      </c>
      <c r="B29" s="7"/>
      <c r="C29" s="26"/>
      <c r="D29" s="26"/>
      <c r="E29" s="28">
        <f t="shared" si="11"/>
        <v>0</v>
      </c>
      <c r="F29" s="46"/>
      <c r="G29" s="46"/>
      <c r="H29" s="28">
        <f t="shared" si="12"/>
        <v>0</v>
      </c>
      <c r="I29" s="53"/>
      <c r="J29" s="28">
        <f t="shared" si="13"/>
        <v>0</v>
      </c>
      <c r="K29" s="61"/>
      <c r="L29" s="306"/>
    </row>
    <row r="30" spans="1:12" ht="15" hidden="1" customHeight="1">
      <c r="A30" s="18" t="s">
        <v>168</v>
      </c>
      <c r="B30" s="7"/>
      <c r="C30" s="26"/>
      <c r="D30" s="26"/>
      <c r="E30" s="28">
        <f t="shared" si="11"/>
        <v>0</v>
      </c>
      <c r="F30" s="46"/>
      <c r="G30" s="46"/>
      <c r="H30" s="28">
        <f t="shared" si="12"/>
        <v>0</v>
      </c>
      <c r="I30" s="53"/>
      <c r="J30" s="28">
        <f t="shared" si="13"/>
        <v>0</v>
      </c>
      <c r="K30" s="61"/>
      <c r="L30" s="306"/>
    </row>
    <row r="31" spans="1:12">
      <c r="A31" s="7" t="s">
        <v>170</v>
      </c>
      <c r="B31" s="7"/>
      <c r="C31" s="26">
        <v>311.89999999999998</v>
      </c>
      <c r="D31" s="26">
        <v>626.4</v>
      </c>
      <c r="E31" s="28">
        <f t="shared" si="11"/>
        <v>537</v>
      </c>
      <c r="F31" s="46">
        <v>130.9</v>
      </c>
      <c r="G31" s="46">
        <v>130.19999999999999</v>
      </c>
      <c r="H31" s="28">
        <f t="shared" si="12"/>
        <v>261.10000000000002</v>
      </c>
      <c r="I31" s="53">
        <v>164.6</v>
      </c>
      <c r="J31" s="28">
        <f t="shared" si="13"/>
        <v>425.70000000000005</v>
      </c>
      <c r="K31" s="61">
        <v>111.3</v>
      </c>
      <c r="L31" s="306"/>
    </row>
    <row r="32" spans="1:12">
      <c r="A32" s="17" t="s">
        <v>199</v>
      </c>
      <c r="B32" s="7"/>
      <c r="C32" s="26">
        <v>1399.7</v>
      </c>
      <c r="D32" s="26">
        <v>2682.6</v>
      </c>
      <c r="E32" s="28">
        <f t="shared" si="11"/>
        <v>2762.2</v>
      </c>
      <c r="F32" s="46">
        <v>746.2</v>
      </c>
      <c r="G32" s="46">
        <v>760.4</v>
      </c>
      <c r="H32" s="28">
        <f t="shared" si="12"/>
        <v>1506.6</v>
      </c>
      <c r="I32" s="53">
        <v>661.9</v>
      </c>
      <c r="J32" s="28">
        <f t="shared" si="13"/>
        <v>2168.5</v>
      </c>
      <c r="K32" s="61">
        <v>593.70000000000005</v>
      </c>
      <c r="L32" s="307"/>
    </row>
    <row r="33" spans="1:12" hidden="1">
      <c r="A33" s="36" t="s">
        <v>171</v>
      </c>
      <c r="B33" s="10"/>
      <c r="C33" s="63">
        <v>9.6999999999999993</v>
      </c>
      <c r="D33" s="73">
        <v>9.6999999999999993</v>
      </c>
      <c r="E33" s="74">
        <f t="shared" ref="E33" si="14">J33+K33</f>
        <v>4.7000000000000011</v>
      </c>
      <c r="F33" s="72">
        <v>1.3</v>
      </c>
      <c r="G33" s="72">
        <v>1.1000000000000001</v>
      </c>
      <c r="H33" s="73">
        <f>SUM(F33:G33)</f>
        <v>2.4000000000000004</v>
      </c>
      <c r="I33" s="73">
        <v>1.2</v>
      </c>
      <c r="J33" s="73">
        <f>SUM(H33:I33)</f>
        <v>3.6000000000000005</v>
      </c>
      <c r="K33" s="73">
        <v>1.1000000000000001</v>
      </c>
      <c r="L33" s="70" t="s">
        <v>220</v>
      </c>
    </row>
    <row r="34" spans="1:12" hidden="1">
      <c r="A34" s="41"/>
      <c r="B34" s="42"/>
      <c r="C34" s="43"/>
      <c r="D34" s="43"/>
      <c r="E34" s="44"/>
      <c r="F34" s="43"/>
      <c r="G34" s="43"/>
      <c r="H34" s="43"/>
      <c r="I34" s="44"/>
      <c r="J34" s="43"/>
      <c r="K34" s="44"/>
      <c r="L34" s="45"/>
    </row>
    <row r="35" spans="1:12" hidden="1">
      <c r="A35" s="37"/>
      <c r="B35" s="3"/>
      <c r="C35" s="38"/>
      <c r="D35" s="38"/>
      <c r="E35" s="39"/>
      <c r="F35" s="38"/>
      <c r="G35" s="38"/>
      <c r="H35" s="38"/>
      <c r="I35" s="39"/>
      <c r="J35" s="38"/>
      <c r="K35" s="39"/>
      <c r="L35" s="40"/>
    </row>
    <row r="36" spans="1:12" hidden="1">
      <c r="A36" s="37"/>
      <c r="B36" s="3"/>
      <c r="C36" s="38"/>
      <c r="D36" s="38"/>
      <c r="E36" s="39"/>
      <c r="F36" s="38"/>
      <c r="G36" s="38"/>
      <c r="H36" s="38"/>
      <c r="I36" s="39"/>
      <c r="J36" s="38"/>
      <c r="K36" s="39"/>
      <c r="L36" s="40"/>
    </row>
    <row r="37" spans="1:12" hidden="1">
      <c r="A37" s="37"/>
      <c r="B37" s="3"/>
      <c r="C37" s="38"/>
      <c r="D37" s="38"/>
      <c r="E37" s="39"/>
      <c r="F37" s="38"/>
      <c r="G37" s="38"/>
      <c r="H37" s="38"/>
      <c r="I37" s="39"/>
      <c r="J37" s="38"/>
      <c r="K37" s="39"/>
      <c r="L37" s="40"/>
    </row>
    <row r="38" spans="1:12" hidden="1">
      <c r="A38" s="37"/>
      <c r="B38" s="3"/>
      <c r="C38" s="38"/>
      <c r="D38" s="38"/>
      <c r="E38" s="39"/>
      <c r="F38" s="38"/>
      <c r="G38" s="38"/>
      <c r="H38" s="38"/>
      <c r="I38" s="39"/>
      <c r="J38" s="38"/>
      <c r="K38" s="39"/>
      <c r="L38" s="40"/>
    </row>
    <row r="39" spans="1:12" hidden="1">
      <c r="A39" s="299" t="s">
        <v>3</v>
      </c>
      <c r="B39" s="299" t="s">
        <v>4</v>
      </c>
      <c r="C39" s="299" t="s">
        <v>162</v>
      </c>
      <c r="D39" s="300" t="s">
        <v>163</v>
      </c>
      <c r="E39" s="282" t="s">
        <v>198</v>
      </c>
      <c r="F39" s="303" t="s">
        <v>5</v>
      </c>
      <c r="G39" s="304"/>
      <c r="H39" s="304"/>
      <c r="I39" s="304"/>
      <c r="J39" s="304"/>
      <c r="K39" s="305"/>
      <c r="L39" s="282" t="s">
        <v>6</v>
      </c>
    </row>
    <row r="40" spans="1:12" hidden="1">
      <c r="A40" s="299"/>
      <c r="B40" s="299"/>
      <c r="C40" s="299"/>
      <c r="D40" s="301"/>
      <c r="E40" s="283"/>
      <c r="F40" s="272" t="s">
        <v>7</v>
      </c>
      <c r="G40" s="272" t="s">
        <v>8</v>
      </c>
      <c r="H40" s="282" t="s">
        <v>10</v>
      </c>
      <c r="I40" s="294" t="s">
        <v>9</v>
      </c>
      <c r="J40" s="272" t="s">
        <v>11</v>
      </c>
      <c r="K40" s="294" t="s">
        <v>12</v>
      </c>
      <c r="L40" s="283"/>
    </row>
    <row r="41" spans="1:12" hidden="1">
      <c r="A41" s="299"/>
      <c r="B41" s="299"/>
      <c r="C41" s="299"/>
      <c r="D41" s="301"/>
      <c r="E41" s="283"/>
      <c r="F41" s="285"/>
      <c r="G41" s="285"/>
      <c r="H41" s="283"/>
      <c r="I41" s="295"/>
      <c r="J41" s="285"/>
      <c r="K41" s="295"/>
      <c r="L41" s="283"/>
    </row>
    <row r="42" spans="1:12" hidden="1">
      <c r="A42" s="299"/>
      <c r="B42" s="299"/>
      <c r="C42" s="299"/>
      <c r="D42" s="302"/>
      <c r="E42" s="284"/>
      <c r="F42" s="273"/>
      <c r="G42" s="273"/>
      <c r="H42" s="284"/>
      <c r="I42" s="296"/>
      <c r="J42" s="273"/>
      <c r="K42" s="296"/>
      <c r="L42" s="284"/>
    </row>
    <row r="43" spans="1:12">
      <c r="A43" s="286" t="s">
        <v>24</v>
      </c>
      <c r="B43" s="288" t="s">
        <v>25</v>
      </c>
      <c r="C43" s="290">
        <f>C45+C46+C51+C52+C53</f>
        <v>6730</v>
      </c>
      <c r="D43" s="290">
        <f>SUM(D45:D46,D49:D53)</f>
        <v>5654.7</v>
      </c>
      <c r="E43" s="290">
        <f>SUM(E45:E46,E49:E53)</f>
        <v>4445.3999999999996</v>
      </c>
      <c r="F43" s="290">
        <f t="shared" ref="F43:K43" si="15">SUM(F45:F46,F49:F53)</f>
        <v>3736.2</v>
      </c>
      <c r="G43" s="290">
        <f t="shared" si="15"/>
        <v>236.3</v>
      </c>
      <c r="H43" s="290">
        <f t="shared" si="15"/>
        <v>3972.5</v>
      </c>
      <c r="I43" s="297">
        <f t="shared" si="15"/>
        <v>236.3</v>
      </c>
      <c r="J43" s="290">
        <f t="shared" si="15"/>
        <v>4208.8</v>
      </c>
      <c r="K43" s="297">
        <f t="shared" si="15"/>
        <v>236.6</v>
      </c>
      <c r="L43" s="292"/>
    </row>
    <row r="44" spans="1:12">
      <c r="A44" s="287"/>
      <c r="B44" s="289"/>
      <c r="C44" s="291"/>
      <c r="D44" s="291"/>
      <c r="E44" s="291"/>
      <c r="F44" s="291"/>
      <c r="G44" s="291"/>
      <c r="H44" s="291"/>
      <c r="I44" s="298"/>
      <c r="J44" s="291"/>
      <c r="K44" s="298"/>
      <c r="L44" s="293"/>
    </row>
    <row r="45" spans="1:12" ht="30">
      <c r="A45" s="20" t="s">
        <v>208</v>
      </c>
      <c r="B45" s="66" t="s">
        <v>26</v>
      </c>
      <c r="C45" s="63">
        <v>428.7</v>
      </c>
      <c r="D45" s="63">
        <v>259.3</v>
      </c>
      <c r="E45" s="75">
        <f t="shared" ref="E45:E46" si="16">SUM(J45:K45)</f>
        <v>260</v>
      </c>
      <c r="F45" s="76">
        <v>65</v>
      </c>
      <c r="G45" s="76">
        <v>65</v>
      </c>
      <c r="H45" s="77">
        <f>SUM(F45:G45)</f>
        <v>130</v>
      </c>
      <c r="I45" s="76">
        <v>65</v>
      </c>
      <c r="J45" s="77">
        <f>SUM(H45:I45)</f>
        <v>195</v>
      </c>
      <c r="K45" s="201">
        <v>65</v>
      </c>
      <c r="L45" s="221" t="s">
        <v>261</v>
      </c>
    </row>
    <row r="46" spans="1:12" ht="30">
      <c r="A46" s="7" t="s">
        <v>172</v>
      </c>
      <c r="B46" s="19" t="s">
        <v>29</v>
      </c>
      <c r="C46" s="26">
        <v>57.6</v>
      </c>
      <c r="D46" s="26">
        <v>76.7</v>
      </c>
      <c r="E46" s="75">
        <f t="shared" si="16"/>
        <v>76.7</v>
      </c>
      <c r="F46" s="75">
        <v>19.100000000000001</v>
      </c>
      <c r="G46" s="75">
        <v>19.2</v>
      </c>
      <c r="H46" s="75">
        <f>SUM(F46:G46)</f>
        <v>38.299999999999997</v>
      </c>
      <c r="I46" s="75">
        <v>19.2</v>
      </c>
      <c r="J46" s="75">
        <f>SUM(H46:I46)</f>
        <v>57.5</v>
      </c>
      <c r="K46" s="202">
        <v>19.2</v>
      </c>
      <c r="L46" s="24" t="s">
        <v>260</v>
      </c>
    </row>
    <row r="47" spans="1:12" ht="75" hidden="1">
      <c r="A47" s="32" t="s">
        <v>27</v>
      </c>
      <c r="B47" s="68"/>
      <c r="C47" s="63">
        <v>6</v>
      </c>
      <c r="D47" s="63">
        <v>13.3</v>
      </c>
      <c r="E47" s="76">
        <f>SUM(J47:K47)</f>
        <v>0</v>
      </c>
      <c r="F47" s="76"/>
      <c r="G47" s="76"/>
      <c r="H47" s="76"/>
      <c r="I47" s="76"/>
      <c r="J47" s="76"/>
      <c r="K47" s="201"/>
      <c r="L47" s="64" t="s">
        <v>193</v>
      </c>
    </row>
    <row r="48" spans="1:12" ht="19.5" hidden="1" customHeight="1">
      <c r="A48" s="15" t="s">
        <v>22</v>
      </c>
      <c r="B48" s="68"/>
      <c r="C48" s="63">
        <v>12.3</v>
      </c>
      <c r="D48" s="63">
        <v>16.3</v>
      </c>
      <c r="E48" s="76">
        <f>SUM(J48:K48)</f>
        <v>0</v>
      </c>
      <c r="F48" s="76"/>
      <c r="G48" s="76"/>
      <c r="H48" s="76"/>
      <c r="I48" s="76"/>
      <c r="J48" s="76"/>
      <c r="K48" s="201"/>
      <c r="L48" s="20" t="s">
        <v>194</v>
      </c>
    </row>
    <row r="49" spans="1:13" ht="18" hidden="1" customHeight="1">
      <c r="A49" s="270" t="s">
        <v>30</v>
      </c>
      <c r="B49" s="272" t="s">
        <v>28</v>
      </c>
      <c r="C49" s="274">
        <v>1982.6</v>
      </c>
      <c r="D49" s="274">
        <v>0</v>
      </c>
      <c r="E49" s="276">
        <f>SUM(J49:K50)</f>
        <v>0</v>
      </c>
      <c r="F49" s="276">
        <v>0</v>
      </c>
      <c r="G49" s="276">
        <v>0</v>
      </c>
      <c r="H49" s="278">
        <v>0</v>
      </c>
      <c r="I49" s="276">
        <v>0</v>
      </c>
      <c r="J49" s="276">
        <v>0</v>
      </c>
      <c r="K49" s="280">
        <v>0</v>
      </c>
      <c r="L49" s="268"/>
    </row>
    <row r="50" spans="1:13" ht="21" hidden="1" customHeight="1">
      <c r="A50" s="271"/>
      <c r="B50" s="273"/>
      <c r="C50" s="275"/>
      <c r="D50" s="275"/>
      <c r="E50" s="277"/>
      <c r="F50" s="277"/>
      <c r="G50" s="277"/>
      <c r="H50" s="279"/>
      <c r="I50" s="277"/>
      <c r="J50" s="277"/>
      <c r="K50" s="281"/>
      <c r="L50" s="269"/>
    </row>
    <row r="51" spans="1:13" ht="45">
      <c r="A51" s="33" t="s">
        <v>103</v>
      </c>
      <c r="B51" s="67" t="s">
        <v>104</v>
      </c>
      <c r="C51" s="31">
        <v>51.7</v>
      </c>
      <c r="D51" s="31">
        <v>177.2</v>
      </c>
      <c r="E51" s="78">
        <f>SUM(J51:K51)</f>
        <v>166.70000000000002</v>
      </c>
      <c r="F51" s="78">
        <v>41.6</v>
      </c>
      <c r="G51" s="78">
        <v>41.6</v>
      </c>
      <c r="H51" s="78">
        <f>SUM(F51:G51)</f>
        <v>83.2</v>
      </c>
      <c r="I51" s="78">
        <v>41.6</v>
      </c>
      <c r="J51" s="78">
        <f>SUM(H51:I51)</f>
        <v>124.80000000000001</v>
      </c>
      <c r="K51" s="78">
        <v>41.9</v>
      </c>
      <c r="L51" s="21" t="s">
        <v>226</v>
      </c>
    </row>
    <row r="52" spans="1:13" ht="60">
      <c r="A52" s="34" t="s">
        <v>173</v>
      </c>
      <c r="B52" s="66" t="s">
        <v>105</v>
      </c>
      <c r="C52" s="63">
        <v>392</v>
      </c>
      <c r="D52" s="63">
        <v>441.5</v>
      </c>
      <c r="E52" s="76">
        <f>F52+G52+I52+K52</f>
        <v>442</v>
      </c>
      <c r="F52" s="76">
        <v>110.5</v>
      </c>
      <c r="G52" s="76">
        <v>110.5</v>
      </c>
      <c r="H52" s="76">
        <f>SUM(F52:G52)</f>
        <v>221</v>
      </c>
      <c r="I52" s="76">
        <v>110.5</v>
      </c>
      <c r="J52" s="76">
        <f>SUM(H52:I52)</f>
        <v>331.5</v>
      </c>
      <c r="K52" s="201">
        <v>110.5</v>
      </c>
      <c r="L52" s="220" t="s">
        <v>259</v>
      </c>
      <c r="M52" s="22"/>
    </row>
    <row r="53" spans="1:13" ht="30">
      <c r="A53" s="23" t="s">
        <v>197</v>
      </c>
      <c r="B53" s="12" t="s">
        <v>161</v>
      </c>
      <c r="C53" s="26">
        <v>5800</v>
      </c>
      <c r="D53" s="26">
        <v>4700</v>
      </c>
      <c r="E53" s="26">
        <f>SUM(J53:K53)</f>
        <v>3500</v>
      </c>
      <c r="F53" s="26">
        <v>3500</v>
      </c>
      <c r="G53" s="26">
        <v>0</v>
      </c>
      <c r="H53" s="26">
        <f>SUM(F53:G53)</f>
        <v>3500</v>
      </c>
      <c r="I53" s="53">
        <v>0</v>
      </c>
      <c r="J53" s="26">
        <f>SUM(H53:I53)</f>
        <v>3500</v>
      </c>
      <c r="K53" s="61">
        <v>0</v>
      </c>
      <c r="L53" s="24"/>
      <c r="M53" s="3"/>
    </row>
    <row r="55" spans="1:13" s="204" customFormat="1" ht="15.75">
      <c r="B55" s="205" t="s">
        <v>192</v>
      </c>
      <c r="C55" s="206"/>
      <c r="F55" s="208"/>
      <c r="G55" s="208"/>
      <c r="I55" s="205" t="s">
        <v>214</v>
      </c>
      <c r="K55" s="207"/>
    </row>
    <row r="56" spans="1:13">
      <c r="F56" s="241" t="s">
        <v>224</v>
      </c>
      <c r="G56" s="241"/>
    </row>
  </sheetData>
  <mergeCells count="54">
    <mergeCell ref="L15:L32"/>
    <mergeCell ref="A6:L6"/>
    <mergeCell ref="A7:L7"/>
    <mergeCell ref="F56:G56"/>
    <mergeCell ref="A9:A12"/>
    <mergeCell ref="B9:B12"/>
    <mergeCell ref="C9:C12"/>
    <mergeCell ref="D9:D12"/>
    <mergeCell ref="E9:E12"/>
    <mergeCell ref="F9:K9"/>
    <mergeCell ref="L9:L12"/>
    <mergeCell ref="F10:F12"/>
    <mergeCell ref="G10:G12"/>
    <mergeCell ref="H10:H12"/>
    <mergeCell ref="I10:I12"/>
    <mergeCell ref="J10:J12"/>
    <mergeCell ref="K10:K12"/>
    <mergeCell ref="F43:F44"/>
    <mergeCell ref="A39:A42"/>
    <mergeCell ref="B39:B42"/>
    <mergeCell ref="C39:C42"/>
    <mergeCell ref="D39:D42"/>
    <mergeCell ref="E39:E42"/>
    <mergeCell ref="F39:K39"/>
    <mergeCell ref="J43:J44"/>
    <mergeCell ref="K43:K44"/>
    <mergeCell ref="L39:L42"/>
    <mergeCell ref="F40:F42"/>
    <mergeCell ref="G40:G42"/>
    <mergeCell ref="A43:A44"/>
    <mergeCell ref="B43:B44"/>
    <mergeCell ref="C43:C44"/>
    <mergeCell ref="D43:D44"/>
    <mergeCell ref="E43:E44"/>
    <mergeCell ref="L43:L44"/>
    <mergeCell ref="H40:H42"/>
    <mergeCell ref="I40:I42"/>
    <mergeCell ref="J40:J42"/>
    <mergeCell ref="K40:K42"/>
    <mergeCell ref="G43:G44"/>
    <mergeCell ref="H43:H44"/>
    <mergeCell ref="I43:I44"/>
    <mergeCell ref="L49:L50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</mergeCells>
  <phoneticPr fontId="6" type="noConversion"/>
  <printOptions horizontalCentered="1"/>
  <pageMargins left="0.11811023622047245" right="0" top="0.35433070866141736" bottom="0.15748031496062992" header="0.31496062992125984" footer="0.31496062992125984"/>
  <pageSetup paperSize="9" scale="73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Водопост витрати</vt:lpstr>
      <vt:lpstr>Водовідв витрати</vt:lpstr>
      <vt:lpstr> проект плана</vt:lpstr>
      <vt:lpstr>'Водовідв витрати'!Заголовки_для_печати</vt:lpstr>
      <vt:lpstr>'Водопост витрати'!Заголовки_для_печати</vt:lpstr>
      <vt:lpstr>' проект плана'!Область_печати</vt:lpstr>
      <vt:lpstr>'Водовідв витрати'!Область_печати</vt:lpstr>
      <vt:lpstr>'Водопост витрати'!Область_печати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2020-01-16T07:04:02Z</cp:lastPrinted>
  <dcterms:created xsi:type="dcterms:W3CDTF">2013-12-25T12:50:25Z</dcterms:created>
  <dcterms:modified xsi:type="dcterms:W3CDTF">2020-04-27T11:34:03Z</dcterms:modified>
</cp:coreProperties>
</file>