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ПМКП Добробут" sheetId="1" state="visible" r:id="rId3"/>
    <sheet name="Управління освіти" sheetId="2" state="visible" r:id="rId4"/>
    <sheet name="ПМКП &quot;ЖКС&quot;" sheetId="3" state="visible" r:id="rId5"/>
    <sheet name="відділ культури" sheetId="4" state="visible" r:id="rId6"/>
    <sheet name="УПСЗН" sheetId="5" state="visible" r:id="rId7"/>
    <sheet name="виконком ПМР" sheetId="6" state="visible" r:id="rId8"/>
    <sheet name="УЖКГ" sheetId="7" state="visible" r:id="rId9"/>
    <sheet name="КП ЦМЛ ПМР ДО" sheetId="8" state="visible" r:id="rId10"/>
    <sheet name="КНП ЦПМСД ПМР ДО" sheetId="9" state="visible" r:id="rId11"/>
  </sheets>
  <definedNames>
    <definedName function="false" hidden="false" localSheetId="0" name="_xlnm.Print_Area" vbProcedure="false">'ПМКП Добробут'!$A$1:$Q$21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<sst xmlns="http://schemas.openxmlformats.org/spreadsheetml/2006/main" count="600" uniqueCount="374">
  <si>
    <t xml:space="preserve">Звіт про стан оплати за оренду комунального майна на 01 грудня 2024 р.</t>
  </si>
  <si>
    <t xml:space="preserve">ПМКП «Добробут»</t>
  </si>
  <si>
    <t xml:space="preserve">(назва комунального підприємства, бюджетної установи)</t>
  </si>
  <si>
    <t xml:space="preserve">№ з/п</t>
  </si>
  <si>
    <t xml:space="preserve">Об’єкт оренди, адреса</t>
  </si>
  <si>
    <t xml:space="preserve">Площа, кв. м.</t>
  </si>
  <si>
    <t xml:space="preserve">Орендар</t>
  </si>
  <si>
    <t xml:space="preserve">Підстава для укладання договору</t>
  </si>
  <si>
    <t xml:space="preserve">Договір оренди</t>
  </si>
  <si>
    <t xml:space="preserve">Заборгованість з орендної плати станом на 01.01.2024, грн</t>
  </si>
  <si>
    <t xml:space="preserve">Нараховано орендної плати, грн</t>
  </si>
  <si>
    <t xml:space="preserve">Сплачено орендної плати, грн</t>
  </si>
  <si>
    <t xml:space="preserve">Заборгованість орендної плати на звітну дату, грн </t>
  </si>
  <si>
    <t xml:space="preserve">Заборгованість із плати за користування земельною ділянкою, грн </t>
  </si>
  <si>
    <t xml:space="preserve">Вжиті заходи для стягнення заборгованості</t>
  </si>
  <si>
    <t xml:space="preserve">Дата останньої перевірки об'єкту оренди</t>
  </si>
  <si>
    <t xml:space="preserve">дата укладання </t>
  </si>
  <si>
    <t xml:space="preserve">термін дії</t>
  </si>
  <si>
    <t xml:space="preserve">за звітний місяць</t>
  </si>
  <si>
    <t xml:space="preserve">з початку року</t>
  </si>
  <si>
    <t xml:space="preserve">у звітному місяці</t>
  </si>
  <si>
    <t xml:space="preserve">на звітну дату</t>
  </si>
  <si>
    <t xml:space="preserve">Гараж № 8 (інв.№ 1030306), вул. Героїв-рятувальників, 18, м. Покров, Нікопольський р-н, Дніпропетровська обл.</t>
  </si>
  <si>
    <t xml:space="preserve">Дніпропетровський обласний центр зайнятості</t>
  </si>
  <si>
    <t xml:space="preserve">Рішення Покровської міської ради № 3/06-53-22 від 20.01.2022</t>
  </si>
  <si>
    <t xml:space="preserve">з 01.04.2019 до закінчення воєнного стану в Україні та протягом 4 місяців з дати його припинення</t>
  </si>
  <si>
    <t xml:space="preserve">Нежитлове приміщення, вул. Соборна 11б, м. Покров, Нікопольський р-н, Дніпропетровська обл.</t>
  </si>
  <si>
    <t xml:space="preserve">ТОВ "Сантехсервіс 2017”</t>
  </si>
  <si>
    <t xml:space="preserve">Протокол електронних торгів № UA-PS-2020-01-08-000021-1</t>
  </si>
  <si>
    <t xml:space="preserve">з 27.01.2020 до закінчення воєнного стану в Україні та протягом 4 місяців з дати його припинення</t>
  </si>
  <si>
    <t xml:space="preserve">Нежитлова будівля та нежитлове прибудоване приміщення (гараж), вул. Європейська, 11а, м. Покров, Нікопольський р-н, Дніпропетровська обл. </t>
  </si>
  <si>
    <t xml:space="preserve">ФОП Харченко Вадим Вікторович</t>
  </si>
  <si>
    <t xml:space="preserve">Рішення виконавчого комітету Покровської міської ради Дніпропетровської області № 583/06-53-21 від 23.12.2021</t>
  </si>
  <si>
    <t xml:space="preserve">з 12.01.2022 до 11.01.2027</t>
  </si>
  <si>
    <t xml:space="preserve">Будівля гаражу та нежитлова  будівля, вул. Космічна, 1а, м. Покров, Нікопольський р-н, Дніпропетровська обл. </t>
  </si>
  <si>
    <t xml:space="preserve">Кабанов Ігор Миколайович</t>
  </si>
  <si>
    <t xml:space="preserve">Рішення виконавчого комітету Покровської міської ради Дніпропетровської області № 353/06-53-24 від 24.04.2024, Протокол № LLE001-UA-20240405-36946 від 15.04.2024</t>
  </si>
  <si>
    <t xml:space="preserve">з 09.05.2024 до 08.05.2029</t>
  </si>
  <si>
    <t xml:space="preserve">Всього:</t>
  </si>
  <si>
    <t xml:space="preserve">Звіт  про стан  оплати  за оренду  комунального майна на 01 грудня 2024 р.</t>
  </si>
  <si>
    <t xml:space="preserve">по  управлінню освіти виконавчого комітету Покровської міської ради</t>
  </si>
  <si>
    <t xml:space="preserve">№п/п</t>
  </si>
  <si>
    <t xml:space="preserve">Площа, кв.м.</t>
  </si>
  <si>
    <t xml:space="preserve">Заборгованість з орендної плати станом на 01.01.2024р, грн</t>
  </si>
  <si>
    <t xml:space="preserve">Дата укладання </t>
  </si>
  <si>
    <t xml:space="preserve">Термін дії</t>
  </si>
  <si>
    <t xml:space="preserve">на 01.01.24р.</t>
  </si>
  <si>
    <t xml:space="preserve">Нежитлове приміщення,                                                       вул. Партизанська, 73, м.Покров, Нікопольський р-н, Дніпропетровська обл.</t>
  </si>
  <si>
    <t xml:space="preserve">Громадська організація  ПКСЄ «АЯКС»</t>
  </si>
  <si>
    <t xml:space="preserve">Рішення 51 сесії 7 скликання Покровської міської ради Дніпропетровської області від 29.11.2019р. №24</t>
  </si>
  <si>
    <t xml:space="preserve">з 28.12.2019 до закінчення воєнного стану в україні та протягом 4 місяців з дати його припиненн</t>
  </si>
  <si>
    <t xml:space="preserve">Вбудоване нежитлове приміщення, вул. Партизанська, 73, м.Покров, Нікопольський р-н, Дніпропетровська обл.</t>
  </si>
  <si>
    <t xml:space="preserve">Рішення виконавчого комітету Покровської міської ради від 18.12.2020р. №526</t>
  </si>
  <si>
    <t xml:space="preserve">з 28.12.2020 до закінчення воєнного стану в україні та протягом 4 місяців з дати його припиненн</t>
  </si>
  <si>
    <t xml:space="preserve">Вбудоване нежитлове приміщення вул. Героїв "Артану", 21, м.Покров, Нікопольський р-н, Дніпропетровська обл.</t>
  </si>
  <si>
    <t xml:space="preserve">ФОП Пчельніков Олег Леонідович</t>
  </si>
  <si>
    <t xml:space="preserve">протокол електронного аукціону №UA-PS-2021-01-25-000039-1 від 25.02.2021</t>
  </si>
  <si>
    <t xml:space="preserve">з 09.03.2021 до 09.03.2026</t>
  </si>
  <si>
    <t xml:space="preserve">Вбудоване нежитлове приміщення вул. Центральна, 7, м.Покров, Нікопольський р-н, Дніпропетровська обл.</t>
  </si>
  <si>
    <t xml:space="preserve">АТ  «Укрпошта»</t>
  </si>
  <si>
    <t xml:space="preserve">Рішення виконавчого комітету Покровської міської ради від 01.09.2020 №358</t>
  </si>
  <si>
    <t xml:space="preserve">з 01.11.2020 до 31.12.2024</t>
  </si>
  <si>
    <t xml:space="preserve">Вбудоване нежитлове приміщення вул. Джонсона, 29а, м.Покров, Нікопольський р-н, Дніпропетровська обл.</t>
  </si>
  <si>
    <t xml:space="preserve">Відділ культури, туризму, національностей і релігій виконавчого комітету Покровської міської ради Дніпропетровської області</t>
  </si>
  <si>
    <t xml:space="preserve">Протокольне рішення від 15.06.2020р.</t>
  </si>
  <si>
    <t xml:space="preserve">з 19.06.2020 до закінчення воєнного стану в україні та протягом 4 місяців з дати його припиненн</t>
  </si>
  <si>
    <t xml:space="preserve">Частина вбудованого нежитлового приміщення вул. Героїв "Артану", 21, м.Покров, Нікопольський р-н, Дніпропетровська обл.  </t>
  </si>
  <si>
    <t xml:space="preserve">ТОВ "ШФ"Еліт стиль"</t>
  </si>
  <si>
    <t xml:space="preserve">Для розміщення виробничих цехів  легкої промисловості</t>
  </si>
  <si>
    <t xml:space="preserve">Вбудоване нежитлове приміщення вул. Героїв "Артану", 21, м.Покров, Нікопольський р-н., Дніпропетровська обл.    </t>
  </si>
  <si>
    <t xml:space="preserve">ТОВ "Виробнича компанія "Авітекс"</t>
  </si>
  <si>
    <t xml:space="preserve">протокол електронного аукціону №UA-PS-2020-12-21-000044-3 від 11.01.2021</t>
  </si>
  <si>
    <t xml:space="preserve">з 01.02.2021 до 01.02.2026</t>
  </si>
  <si>
    <t xml:space="preserve">протокол електронного аукціону №UA-PS-2020-12-21-000044-3 від 11.01.2021 (пеня та інфляційне збільшення суми боргу орендної плати)</t>
  </si>
  <si>
    <t xml:space="preserve">Нежитлове приміщення,   вул.Магістральна, 34, с-ще Чортомлик, Нікопольський р-н., Дніпропетровська обл.</t>
  </si>
  <si>
    <t xml:space="preserve">КНП «Центр первинної медико-санітарної допомоги Покровської міської ради Дніпропетровської області»</t>
  </si>
  <si>
    <t xml:space="preserve">Рішення Покровської міської ради  51 сесії 7 скликання від 29.11.2019 №24</t>
  </si>
  <si>
    <t xml:space="preserve">Частина вбудованого нежитлового приміщення, вул. Джонсона, 31, м.Покров, Нікопольський р-н., Дніпропетровська обл.         </t>
  </si>
  <si>
    <t xml:space="preserve">Регіональна жіноча громадська організація  "Берегиня"</t>
  </si>
  <si>
    <t xml:space="preserve">Рішення виконавчого комітету Покровської міської ради Дніпропетровської області №371 від 12.08.2021</t>
  </si>
  <si>
    <t xml:space="preserve">з 24.04.2019 до закінчення воєнного стану в україні та протягом 4 місяців з дати його припиненн</t>
  </si>
  <si>
    <t xml:space="preserve">Частина нежитлової будівлі, вул. Джонсона, 31, м.Покров, Нікопольський р-н., Дніпропетровська обл.         </t>
  </si>
  <si>
    <t xml:space="preserve">протокол електронного аукціону №LLE001-UA-20240426-60181 від 05.05.2024</t>
  </si>
  <si>
    <t xml:space="preserve">з 28.05.2024 до 28.05.2029</t>
  </si>
  <si>
    <t xml:space="preserve">Нежитлове приміщення, вул. Джонсона, 31, м.Покров, Нікопольський р-н., Дніпропетровська обл.         </t>
  </si>
  <si>
    <t xml:space="preserve">Громадська організація  "Секція національної спілки художників України" </t>
  </si>
  <si>
    <t xml:space="preserve">Рішення виконавчого комітету Покровської міської ради Дніпропетровської області №519 від 09.11.2021</t>
  </si>
  <si>
    <t xml:space="preserve">Частина нежитлової будівлі,  вул. Джонсона, 31, м.Покров, Нікопольський р-н., Дніпропетровська обл.         </t>
  </si>
  <si>
    <t xml:space="preserve">протокол електронного аукціону №LLE001-UA-20240528-35870 від 09.06.2024</t>
  </si>
  <si>
    <t xml:space="preserve">з 01.07.2024 до 01.07.2029</t>
  </si>
  <si>
    <t xml:space="preserve">Вбудоване нежитлове приміщення, вул. Джонсона, 31, м.Покров, Нікопольський р-н., Дніпропетровська обл.         </t>
  </si>
  <si>
    <t xml:space="preserve">Громадська організація  "Спортивний клуб "СПАРТА 2008"</t>
  </si>
  <si>
    <t xml:space="preserve">Рішення виконавчого комітету Покровської міської ради Дніпропетровської області №297 від 26.07.2021</t>
  </si>
  <si>
    <t xml:space="preserve">з 01.11.2018 до закінчення воєнного стану в україні та протягом 4 місяців з дати його припинення</t>
  </si>
  <si>
    <t xml:space="preserve">протокол електронного аукціону №LLE001-UA-20240426-54810 від 05.05.2024</t>
  </si>
  <si>
    <t xml:space="preserve">Вбудоване нежитлове приміщення, вул. Героїв "Артану", 21, м.Покров, Нікопольський р-н., Дніпропетровська обл.   </t>
  </si>
  <si>
    <t xml:space="preserve">Територіальний центр соціального обслуговування (надання соціальних послуг) </t>
  </si>
  <si>
    <t xml:space="preserve">Рішення виконавчого комітету Покровської міської ради від 04.06.2021 №245</t>
  </si>
  <si>
    <t xml:space="preserve">Частина нежитлової будівлі, вул.Балкова, 20, м.Покров, Нікопольський р-н., Дніпропетровська обл.   </t>
  </si>
  <si>
    <t xml:space="preserve">Товариство з обмеженою відповідальністю Медична компанія «ІРІС» </t>
  </si>
  <si>
    <t xml:space="preserve">протокол електронного аукціону №LLE-UA-20210629-52023 від 26.07.2021</t>
  </si>
  <si>
    <t xml:space="preserve">з 04.08.2021 до 04.08.2026</t>
  </si>
  <si>
    <t xml:space="preserve">Установка котельна модульна з обладнанням та модульна будівля для складу пелет, вул. Малки, 1а, м.Покров, Нікопольський р-н., Дніпропетровська обл.   </t>
  </si>
  <si>
    <t xml:space="preserve">ТОВ "АТЛАС АКТИВ"</t>
  </si>
  <si>
    <t xml:space="preserve">Рішення 55 сесії 7 скликання Покровської міської ради Дніпропетровської області від 20.03.2020р. </t>
  </si>
  <si>
    <t xml:space="preserve">з 12.12.2022 до 12.12.2027</t>
  </si>
  <si>
    <t xml:space="preserve">Будівля топкової , вул. Чіатурська, 6, м.Покров, Нікопольський р-н., Дніпропетровська обл.   </t>
  </si>
  <si>
    <t xml:space="preserve">протокол електронного аукціону №LLE001-UA-20240926-85120 від 01.10.2022</t>
  </si>
  <si>
    <t xml:space="preserve">з 10.10.2024 до 10.10.2029</t>
  </si>
  <si>
    <t xml:space="preserve">Частина нежитлової будівлі, вул.Партизанська, 71, м.Покров, Нікопольський р-н, Дніпропетровська область, , </t>
  </si>
  <si>
    <t xml:space="preserve">Заклад об’єднання громадян Дніпропетровської обласної організації товариства сприяння  обороні України "Нікопольська автомобільна школа"</t>
  </si>
  <si>
    <t xml:space="preserve">протокол електронного аукціону №LLE001-UA-20220803-70821 від 08.08.2022</t>
  </si>
  <si>
    <t xml:space="preserve">з 29.08.2022 до 29.08.2027</t>
  </si>
  <si>
    <t xml:space="preserve">Частина нежитлової будівлі, вул.Партизанська, 71, м.Покров, Нікопольський район, Дніпропетровська область  </t>
  </si>
  <si>
    <t xml:space="preserve">Громадська організація                "Шахи для життя"</t>
  </si>
  <si>
    <t xml:space="preserve">протокол електронного аукціону №LLE001-UA-20231205-16839 від 19.12.2023</t>
  </si>
  <si>
    <t xml:space="preserve">з 10.01.2024 до 10.01.2029</t>
  </si>
  <si>
    <t xml:space="preserve"> </t>
  </si>
  <si>
    <t xml:space="preserve">Звіт про стан оплати за оренду комунального майна станом на 01.12.2024 року</t>
  </si>
  <si>
    <t xml:space="preserve">по ПМКП "ЖИТЛКОМСЕРВІС"</t>
  </si>
  <si>
    <t xml:space="preserve">Заборгованість з орендної плати станом на 01.01.2024 р., грн</t>
  </si>
  <si>
    <t xml:space="preserve">вул. Центральна, 49/1м. Покров, Нікопольський р-н, Дніпропетровська обл.</t>
  </si>
  <si>
    <t xml:space="preserve">ФОП Дудка Надія Василівна</t>
  </si>
  <si>
    <t xml:space="preserve">пр.ріш 25.09.19</t>
  </si>
  <si>
    <t xml:space="preserve">Нежитлове приміщення, вул. Європейська, 15, м. Покров, Нікопольський р-н, Дніпропетровська обл.</t>
  </si>
  <si>
    <t xml:space="preserve">КП "Центральна міська лікарня Покровської міської ради Дніпропетровської області"</t>
  </si>
  <si>
    <t xml:space="preserve">пр.ріш 15.06.2020</t>
  </si>
  <si>
    <t xml:space="preserve">з 01.11.2020 до закінчення воєнного стану в Україні та протягом 4 місяців з дати його припинення</t>
  </si>
  <si>
    <t xml:space="preserve">нежитлове приміщення, вул. Європейська, 15, м. Покров, Нікопольський р-н, Дніпропетровська обл.</t>
  </si>
  <si>
    <t xml:space="preserve">ГО "Міська спілка воїнів-учасників АТО м. Покров"</t>
  </si>
  <si>
    <t xml:space="preserve">рішення Покровської міської ради №24 від 29.11.2019</t>
  </si>
  <si>
    <t xml:space="preserve">з 01.11.2022 до закінчення воєнного стану в Україні та протягом 4 місяців з дати його припинення</t>
  </si>
  <si>
    <t xml:space="preserve">Рішення Покровської міської ради від 22.05.2018 № 4</t>
  </si>
  <si>
    <t xml:space="preserve">з 01.06.2018 до закінчення воєнного стану в Україні та протягом 4 місяців з дати його припинення</t>
  </si>
  <si>
    <t xml:space="preserve">Фітнес обладнання, вул.Європейська, 15, м. Покров, Нікопольський р-н, Дніпропетровська обл.</t>
  </si>
  <si>
    <t xml:space="preserve">рішення сесії Покровської міської ради №5 від 25.01.2019</t>
  </si>
  <si>
    <t xml:space="preserve">з 01.02.2019 по 01.01.2022</t>
  </si>
  <si>
    <t xml:space="preserve">Нежитлове приміщення, вул. Джонсона, 19, м. Покров, Нікопольський р-н, Дніпропетровська обл.</t>
  </si>
  <si>
    <t xml:space="preserve">Покровська міська організація ветеранів Афганістану Української спілки ветеранів Афганістану</t>
  </si>
  <si>
    <t xml:space="preserve">Рішення Покровської міської ради від 29.11.2019 № 24</t>
  </si>
  <si>
    <t xml:space="preserve">з 11.12.2019 до закінчення воєнного стану в Україні та протягом 4 місяців з дати його припинення</t>
  </si>
  <si>
    <t xml:space="preserve">Вбудоване нежитлове приміщення, вул. Центральна, 62, м. Покров, Нікопольський р-н, Дніпропетровська обл.</t>
  </si>
  <si>
    <t xml:space="preserve">Територіальний центр соціального обслуговування (надання соціальних послуг) Покровської міської ради Дніпропетровської області</t>
  </si>
  <si>
    <t xml:space="preserve">Рішення Покровської міської ради №9 від 19.01.2018</t>
  </si>
  <si>
    <t xml:space="preserve">з 19.01.2018 до закінчення воєнного стану в Україні та протягом 4 місяців з дати його припинення</t>
  </si>
  <si>
    <t xml:space="preserve">Нежитлове приміщення, вул. Д. Яворницького, 13, м. Покров, Нікопольський р-н, Дніпропетровська обл.</t>
  </si>
  <si>
    <t xml:space="preserve">Рада Покровської міської організації ветеранів Дніпропетровської області</t>
  </si>
  <si>
    <t xml:space="preserve">протокольне рішення від 28.04.2020</t>
  </si>
  <si>
    <t xml:space="preserve">з 04.05.2020 до закінчення воєнного стану в Україні та протягом 4 місяців з дати його припинення</t>
  </si>
  <si>
    <t xml:space="preserve">Нежитлове вбудоване приміщення, вул. Г. Тикви, 2, м. Покров, Нікопольський р-н, Дніпропетровська обл.</t>
  </si>
  <si>
    <t xml:space="preserve">Виконавчий комітет Покровської міської ради Дніпропетровської області</t>
  </si>
  <si>
    <t xml:space="preserve">з 28.12.2019 до закінчення воєнного стану в Україні та протягом 4 місяців з дати його припинення</t>
  </si>
  <si>
    <t xml:space="preserve">Вбудоване нежитлове приміщення, вул. Героїв "Артану", 3а, м. Покров, Нікопольський р-н, Дніпропетровська обл.</t>
  </si>
  <si>
    <t xml:space="preserve">рішення Виконкому №527 від 18.12.2020</t>
  </si>
  <si>
    <t xml:space="preserve">з 23.05.2018 до закінчення воєнного стану в Україні та протягом 4 місяців з дати його припинення</t>
  </si>
  <si>
    <t xml:space="preserve">вул. Чіатурська, 4, м. Покров, Нікопольський р-н, Дніпропетровська обл.</t>
  </si>
  <si>
    <t xml:space="preserve">ФОП Гальцев Віктор Вікторович</t>
  </si>
  <si>
    <t xml:space="preserve">прот. ріш. від 24.09.18</t>
  </si>
  <si>
    <t xml:space="preserve">вбудоване нежитлове приміщення , вул. Європейська, 15, м. Покров, Нікопольський р-н, Дніпропетровська обл.</t>
  </si>
  <si>
    <t xml:space="preserve">МПП "Дельта-Оптіма"</t>
  </si>
  <si>
    <t xml:space="preserve">пр.ел.аукц. № LLE001-UA-20230731-51331 від 14.08.2023</t>
  </si>
  <si>
    <t xml:space="preserve">з 05.09.2023 до 05.09.2028</t>
  </si>
  <si>
    <t xml:space="preserve">вул. Г. Тикви, 2, м. Покров, Нікопольський р-н, Дніпропетровська обл.</t>
  </si>
  <si>
    <t xml:space="preserve">Нікопольське відділення ПАТ "Дніпропетровськгаз"</t>
  </si>
  <si>
    <t xml:space="preserve">№6 від 23.06.2017</t>
  </si>
  <si>
    <t xml:space="preserve">ПМКП "Добробут"</t>
  </si>
  <si>
    <t xml:space="preserve">протокол засідання конкурсної комісії від 12.06.2020</t>
  </si>
  <si>
    <t xml:space="preserve">з 15.06.2020 до закінчення воєнного стану в Україні та протягом 4 місяців з дати його припинення</t>
  </si>
  <si>
    <t xml:space="preserve">Нежитлове вбудоване приміщення, вул. Європейська, 15, м. Покров, Нікопольський р-н, Дніпропетровська обл.</t>
  </si>
  <si>
    <t xml:space="preserve">МКП "ЖЕО"</t>
  </si>
  <si>
    <t xml:space="preserve">з 19.12.2019 до закінчення воєнного стану в Україні та протягом 4 місяців з дати його припинення</t>
  </si>
  <si>
    <t xml:space="preserve">вул. Г. України, 13, м. Покров, Нікопольський р-н, Дніпропетровська обл.</t>
  </si>
  <si>
    <t xml:space="preserve">Громадська організація "Крила життя"</t>
  </si>
  <si>
    <t xml:space="preserve">рішення Покровської міської ради №3 від 25.11.2016</t>
  </si>
  <si>
    <t xml:space="preserve">Нежитлове вбудоване приміщення, вул. Київська, 9, м. Покров, Нікопольський р-н, Дніпропетровська обл.</t>
  </si>
  <si>
    <t xml:space="preserve">Головне управління Національної поліції в Дніпропетровській області</t>
  </si>
  <si>
    <t xml:space="preserve">з 01.12.2019 до закінчення воєнного стану в Україні та протягом 4 місяців з дати його припинення</t>
  </si>
  <si>
    <t xml:space="preserve">Нежитлові приміщення, вул. Тикви, 2, м. Покров, Нікопольський р-н, Дніпропетровська обл.</t>
  </si>
  <si>
    <t xml:space="preserve">рішення виконавчого комітету Покровської міської ради Дніпропетровської області №317/06-53-23  23.08.2023</t>
  </si>
  <si>
    <t xml:space="preserve">з 20.12.2019 по 20.12.2024</t>
  </si>
  <si>
    <t xml:space="preserve">Вбудоване нежитлове приміщення, вул. Г. Тикви, 2, м. Покров, Нікопольський р-н, Дніпропетровська обл.</t>
  </si>
  <si>
    <t xml:space="preserve">Державна установа "Центр пробації"</t>
  </si>
  <si>
    <t xml:space="preserve">ріш.№5 від 20.03.20</t>
  </si>
  <si>
    <t xml:space="preserve">з 11.08.2021 до 11.08.2026</t>
  </si>
  <si>
    <t xml:space="preserve">Вбудоване нежитлове приміщення, вул. Центральна, 49/1, м. Покров, Нікопольський р-н, Дніпропетровська обл.</t>
  </si>
  <si>
    <t xml:space="preserve">ФОП Нікітіна Галина Францівна</t>
  </si>
  <si>
    <t xml:space="preserve">рішення Виконкому №541/06-53-21 від 30.11.2021</t>
  </si>
  <si>
    <t xml:space="preserve">з 21.03.2019 до закінчення воєнного стану в Україні та протягом 4 місяців з дати його припинення</t>
  </si>
  <si>
    <t xml:space="preserve">Нежитлове приміщення, вул. Героїв України, 13, м. Покров, Нікопольський р-н, Дніпропетровська обл.</t>
  </si>
  <si>
    <t xml:space="preserve">ПМБО "Вікторія"</t>
  </si>
  <si>
    <t xml:space="preserve">прот.ріш. 18.12.2018</t>
  </si>
  <si>
    <t xml:space="preserve">з 02.01.2019 до закінчення воєнного стану в Україні та протягом 4 місяців з дати його припинення</t>
  </si>
  <si>
    <t xml:space="preserve">Нежитлове приміщення, вул. Тикви, 2,  м. Покров, Нікопольський р-н, Дніпропетровська обл.</t>
  </si>
  <si>
    <t xml:space="preserve">МКП "Покровводоканал"</t>
  </si>
  <si>
    <t xml:space="preserve">з 24.12.2019 до закінчення воєнного стану в Україні та протягом 4 місяців з дати його припинення</t>
  </si>
  <si>
    <t xml:space="preserve">Управління поліції охорони в Дніпропетровській області</t>
  </si>
  <si>
    <t xml:space="preserve">з 02.03.2020 до закінчення воєнного стану в Україні та протягом 4 місяців з дати його припинення</t>
  </si>
  <si>
    <t xml:space="preserve">Нежитлове приміщення, вул. Героїв "Артану", 3а, м. Покров, Нікопольський р-н, Дніпропетровська обл.</t>
  </si>
  <si>
    <t xml:space="preserve">Південно-Східне міжрегіональне управління Міністерства юстиції (м.Дніпро)</t>
  </si>
  <si>
    <t xml:space="preserve">Рішення Виконкому від 23.12.2021 №581/06-53-21</t>
  </si>
  <si>
    <t xml:space="preserve">з 24.01.2022 до 24.01.2027</t>
  </si>
  <si>
    <t xml:space="preserve">Вбудоване нежитлове приміщення, вул. Європейська, 15, м. Покров, Нікопольський р-н, Дніпропетровська обл.</t>
  </si>
  <si>
    <t xml:space="preserve">ПВКП "Промтехснаб"</t>
  </si>
  <si>
    <t xml:space="preserve">пр.ел.аукц. № UA-PS-2021-03-26-000072-3</t>
  </si>
  <si>
    <t xml:space="preserve">з 14.05.2021 до 14.05.2026</t>
  </si>
  <si>
    <t xml:space="preserve">вул. Б. Джонсона, 19, м. Покров, Нікопольський р-н, Дніпропетровська обл.</t>
  </si>
  <si>
    <t xml:space="preserve">ГО інвалідів, ліквідаторів та постраждалих від наслідків на ЧАЕС "Союз Чорнобиль"</t>
  </si>
  <si>
    <t xml:space="preserve">ріш.сесії міськ.ради №11 від 27.08.18</t>
  </si>
  <si>
    <t xml:space="preserve">ТДВ "Дніпрокомунтранс"</t>
  </si>
  <si>
    <t xml:space="preserve">рішення виконавчого комітету Покровської міської ради Дніпропетровської області №525  18.12.2020</t>
  </si>
  <si>
    <t xml:space="preserve">з 01.02.2020 до 28.01.2025</t>
  </si>
  <si>
    <t xml:space="preserve">Нежитлове приміщення, вул. Г. Тикви, 2, м. Покров, Нікопольський р-н, Дніпропетровська обл.</t>
  </si>
  <si>
    <t xml:space="preserve">рішення виконавчого комітету Покровської міської ради Дніпропетровської області №363 11.09.2020</t>
  </si>
  <si>
    <t xml:space="preserve">з 01.01.2018 до закінчення воєнного стану в Україні та протягом 4 місяців з дати його припинення</t>
  </si>
  <si>
    <t xml:space="preserve">нежитлове приміщення, вул. Г. України, 13, м. Покров, Нікопольський р-н, Дніпропетровська обл.</t>
  </si>
  <si>
    <t xml:space="preserve">№4 від 29.03.2019</t>
  </si>
  <si>
    <t xml:space="preserve">з 03.04.2019 до закінчення воєнного стану в Україні та протягом 4 місяців з дати його припинення</t>
  </si>
  <si>
    <t xml:space="preserve">Вбудоване нежитлове приміщення, вул. Г. України, 13, м. Покров, Нікопольський р-н, Дніпропетровська обл.</t>
  </si>
  <si>
    <t xml:space="preserve">ріш.№5 20.03.2020</t>
  </si>
  <si>
    <t xml:space="preserve">з 10.03.2021 до 10.03.2026</t>
  </si>
  <si>
    <t xml:space="preserve">УДКСУ у м. Покрові Дніпропетровської області</t>
  </si>
  <si>
    <t xml:space="preserve">прот. 22.06.2020     </t>
  </si>
  <si>
    <t xml:space="preserve">з 01.12.2020 до закінчення воєнного стану в Україні та протягом 4 місяців з дати його припинення</t>
  </si>
  <si>
    <t xml:space="preserve">Вбудоване нежитлове приміщення, вул. Київська, 9, м. Покров, Нікопольський р-н, Дніпропетровська обл.</t>
  </si>
  <si>
    <t xml:space="preserve">АТ "Укрпошта"</t>
  </si>
  <si>
    <t xml:space="preserve">прот.ел.аукц.15.02.22 №LLE001-UA-20220125-59696</t>
  </si>
  <si>
    <t xml:space="preserve">з 05.05.2022 до 05.05.2027</t>
  </si>
  <si>
    <t xml:space="preserve">Вбудоване нежитлове приміщення, вул. Центральна, 85, м. Покров, Нікопольський р-н, Дніпропетровська обл.</t>
  </si>
  <si>
    <t xml:space="preserve">ТОВ  "Нікополь Техно Сервіс"</t>
  </si>
  <si>
    <t xml:space="preserve">прот.ел.аукц. № UA-PS-2021-04-21-000054-3 від 12.05.21</t>
  </si>
  <si>
    <t xml:space="preserve">з 09.06.2021 до 09.06.2026</t>
  </si>
  <si>
    <t xml:space="preserve">Нежитлове приміщення, вул. Центральна, 41-А, м. Покров, Нікопольський р-н, Дніпропетровська обл.</t>
  </si>
  <si>
    <t xml:space="preserve">ТОВ "Універсал-Сервіс 94"</t>
  </si>
  <si>
    <t xml:space="preserve">прот.ел.торг.№UA-PS-2018-09-07-000001</t>
  </si>
  <si>
    <t xml:space="preserve">  04.10.2018</t>
  </si>
  <si>
    <t xml:space="preserve">з 01.10.2018 до закінчення воєнного стану в Україні та протягом 4 місяців з дати його припинення</t>
  </si>
  <si>
    <t xml:space="preserve">ФОП Гаврюк Любов Дмитрівна</t>
  </si>
  <si>
    <t xml:space="preserve">рішення Виконкому № 317 26.08.2020</t>
  </si>
  <si>
    <t xml:space="preserve">з 17.09.2017 до закінчення воєнного стану в Україні та протягом 4 місяців з дати його припинення</t>
  </si>
  <si>
    <t xml:space="preserve">вул. Центральна, 49/1, м. Покров, Нікопольський р-н, Дніпропетровська обл.</t>
  </si>
  <si>
    <t xml:space="preserve">ФОП Косолапов Валерій Олександрович</t>
  </si>
  <si>
    <t xml:space="preserve">ріш 529 18.12.2020</t>
  </si>
  <si>
    <t xml:space="preserve">Вбудоване нежитлове приміщення, вул. Тикви, 2, м. Покров, Нікопольський р-н, Дніпропетровська обл.</t>
  </si>
  <si>
    <t xml:space="preserve">пр. ел. аукц №UA-PS-2020-10-13-000133-1 від 03.11.2020</t>
  </si>
  <si>
    <t xml:space="preserve">26.11.2020р.</t>
  </si>
  <si>
    <t xml:space="preserve">з 26.11.2020 до 26.11.2025</t>
  </si>
  <si>
    <t xml:space="preserve">вул. Центральна, 18, м. Покров, Нікопольський р-н, Дніпропетровська обл.</t>
  </si>
  <si>
    <t xml:space="preserve">прот.ріш.02.11.18</t>
  </si>
  <si>
    <t xml:space="preserve">ГО "Школа бально-спортивного танцю "Грація"</t>
  </si>
  <si>
    <t xml:space="preserve">ріш.№ 13  23.11.18</t>
  </si>
  <si>
    <t xml:space="preserve">Вбудоване нежитлове приміщення, вул. Героїв України, 13, м. Покров, Нікопольський р-н, Дніпропетровська обл.</t>
  </si>
  <si>
    <t xml:space="preserve">ФОП Нечипоренко Олена Петрівна</t>
  </si>
  <si>
    <t xml:space="preserve">пр. ел. аукц. № UA-PS-2021-04-30-000146-2 від 23.05.21</t>
  </si>
  <si>
    <t xml:space="preserve">з 14.06.2021 до 14.06.2026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</si>
  <si>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</si>
  <si>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Звіт  про стан  оплати  за оренду  комунального майна на  01 грудня 2024 р.</t>
  </si>
  <si>
    <t xml:space="preserve">                                     по  Відділу культури, туризму, національностей і релігій виконавчого комітету Покровської міської ради Дніпропетровської області</t>
  </si>
  <si>
    <t xml:space="preserve">Нараховано орендної плати, грн.</t>
  </si>
  <si>
    <t xml:space="preserve">Дата останньої перевірки обєкту оренди</t>
  </si>
  <si>
    <t xml:space="preserve">Клуб с. П.Хутори (частина вбудованого нежитлового приміщення з метою розміщення продовольчого магазину)                                                   м. Покров, вул. Перевізна, 48</t>
  </si>
  <si>
    <t xml:space="preserve">ФОП Павліковська В.О.</t>
  </si>
  <si>
    <t xml:space="preserve">Рішення ВК ПМР ДО № 122/069-53-22 від 20.05.2022р. </t>
  </si>
  <si>
    <t xml:space="preserve">01.09.2019 - 01.09.2024 </t>
  </si>
  <si>
    <t xml:space="preserve">Клуб с. П.Хутори (нежиле приміщення для розміщення філії амбулаторії загальної практики сімейної медицини № 4)                                                   м. Покров, вул. Перевізна, 48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</si>
  <si>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</si>
  <si>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Рішення 51  сесії 7 скликання № 24 від 29.11.2019р.</t>
  </si>
  <si>
    <t xml:space="preserve">01.11.2019 -           30.09.2022 (Згідно постанови КМУ № 634 від 27.02.2022 (до кінця дії воєнного стану)</t>
  </si>
  <si>
    <t xml:space="preserve">Філія № 2 "Миронівський сільський клуб" (приміщення нежитлової будівлі клубу)                                                   с. Миронівка, пров. Шкільний, 1а</t>
  </si>
  <si>
    <t xml:space="preserve">Рішення ВК ПМР ДО від 22.12.2022 рокук № 381/06-53-22</t>
  </si>
  <si>
    <t xml:space="preserve">Звіт про стан оплати за оренду комунального майна станом на 01.12.2024</t>
  </si>
  <si>
    <t xml:space="preserve">Управління праці та соціального захисту населення виконавчого комітету Покровської міської ради Дніпропетровської області </t>
  </si>
  <si>
    <t xml:space="preserve">Вбудоване нежитлове приміщення теплогенераторної з обладнанням, вул. Залужного, 5, м. Покров, Нікопольський р-н, Дніпропетровська обл., 53300</t>
  </si>
  <si>
    <t xml:space="preserve">ТОВ "Укртехресурс"</t>
  </si>
  <si>
    <t xml:space="preserve">Рішення 25 сесії Покровської міської ради 7 скликання від 29.09.2017 № 10</t>
  </si>
  <si>
    <t xml:space="preserve">Договір № 2/19 від 02.01.2019</t>
  </si>
  <si>
    <t xml:space="preserve">01.01.2019-18.10.2026</t>
  </si>
  <si>
    <t xml:space="preserve">-</t>
  </si>
  <si>
    <t xml:space="preserve">Звіт про стан оплати за оренду комунального майна станом на 01 грудня 2024 року</t>
  </si>
  <si>
    <t xml:space="preserve">виконавчий комітет Покровської міської ради Дніпропетровської області</t>
  </si>
  <si>
    <t xml:space="preserve">№ п/п</t>
  </si>
  <si>
    <r>
      <rPr>
        <b val="true"/>
        <sz val="14"/>
        <color theme="1"/>
        <rFont val="Times New Roman"/>
        <family val="1"/>
        <charset val="204"/>
      </rPr>
      <t xml:space="preserve">Площа, м</t>
    </r>
    <r>
      <rPr>
        <vertAlign val="superscript"/>
        <sz val="10"/>
        <color rgb="FF000000"/>
        <rFont val="Arial"/>
        <family val="0"/>
        <charset val="204"/>
      </rPr>
      <t xml:space="preserve">2</t>
    </r>
  </si>
  <si>
    <t xml:space="preserve">Заборгованість з орендної плати станом на 01.01.2023р., грн</t>
  </si>
  <si>
    <t xml:space="preserve">Заборгованість орендної плати на звітну дату, грн</t>
  </si>
  <si>
    <t xml:space="preserve">Заборгованість із плати за користування земельною ділянкою, грн</t>
  </si>
  <si>
    <t xml:space="preserve">Дата укладання</t>
  </si>
  <si>
    <t xml:space="preserve">Термін дії до</t>
  </si>
  <si>
    <t xml:space="preserve">на 01.01.22р.</t>
  </si>
  <si>
    <t xml:space="preserve">Вбудоване приміщення, вул.Центральна 48</t>
  </si>
  <si>
    <t xml:space="preserve">Відділ культури виконавчого комітету  Покровської  міської  ради Дніпропетровської  області</t>
  </si>
  <si>
    <t xml:space="preserve">рішення 51 сесії 7 скликання від 29.11.2019р. №24</t>
  </si>
  <si>
    <t xml:space="preserve">№ 163 від 28.12.2019</t>
  </si>
  <si>
    <t xml:space="preserve">30.11.2022 (строк дії договору подовжено відповідно до п.5 Постанови КМУ №634 від 27.05.2022)</t>
  </si>
  <si>
    <t xml:space="preserve">Управління житлово-комунального господарства та будівництва Покровської  міської ради</t>
  </si>
  <si>
    <t xml:space="preserve">№ 164 від 28.12.2019</t>
  </si>
  <si>
    <t xml:space="preserve">Покровський міський центр соціальних служб для сім"ї, дітей та молоді</t>
  </si>
  <si>
    <t xml:space="preserve">Протокол засідання конкурсної комісії щодо надання дозволу на переукладання договору оренди нежитлового приміщення від 11.06.2020р.</t>
  </si>
  <si>
    <t xml:space="preserve">№ 60/1 від 22.06.2020</t>
  </si>
  <si>
    <t xml:space="preserve">22.05.2023 (строк дії договору подовжено відповідно до п.5 Постанови КМУ №634 від 27.05.2022)</t>
  </si>
  <si>
    <t xml:space="preserve">рішення виконкому         № 42/06-53-22  від 11.02.2022р.</t>
  </si>
  <si>
    <t xml:space="preserve">№ 91/22 від 01.09.2022</t>
  </si>
  <si>
    <t xml:space="preserve">Фінансове управління Покровської міської  ради</t>
  </si>
  <si>
    <t xml:space="preserve">рішення виконкому         № 225/06-53-22  від 31.08.2022р.</t>
  </si>
  <si>
    <t xml:space="preserve">№ б/н  від 01.09.2022</t>
  </si>
  <si>
    <t xml:space="preserve">Вбудоване приміщення, вул.Центральна 14</t>
  </si>
  <si>
    <t xml:space="preserve">Акціонерне товариство “УКРПОШТА” філія Дніпропетровська дирекція АТ “Укрпошта”</t>
  </si>
  <si>
    <t xml:space="preserve">рішення виконкому         № 524  від 18.12.2020р.</t>
  </si>
  <si>
    <t xml:space="preserve">б/н від 06.01.2021</t>
  </si>
  <si>
    <t xml:space="preserve">Звіт про стан оплати за оренду комунального майна на 01.12.2024р.</t>
  </si>
  <si>
    <r>
      <rPr>
        <sz val="12"/>
        <rFont val="Times New Roman"/>
        <family val="1"/>
        <charset val="204"/>
      </rPr>
      <t xml:space="preserve">по_____________</t>
    </r>
    <r>
      <rPr>
        <b val="true"/>
        <u val="single"/>
        <sz val="12"/>
        <rFont val="Times New Roman"/>
        <family val="1"/>
        <charset val="204"/>
      </rPr>
      <t xml:space="preserve">УЖКГ та будівництва</t>
    </r>
    <r>
      <rPr>
        <sz val="12"/>
        <rFont val="Times New Roman"/>
        <family val="1"/>
        <charset val="204"/>
      </rPr>
      <t xml:space="preserve">______________________</t>
    </r>
  </si>
  <si>
    <t xml:space="preserve">Об’єкти оренди, адреса</t>
  </si>
  <si>
    <t xml:space="preserve">Підстава для укладення договору</t>
  </si>
  <si>
    <t xml:space="preserve">Заборгованність з орендної плати на звітну дату, грн</t>
  </si>
  <si>
    <t xml:space="preserve">Вжиті заходи для стягнення забогованності</t>
  </si>
  <si>
    <t xml:space="preserve">Дата останньої перевірки об’єкту оренди</t>
  </si>
  <si>
    <t xml:space="preserve">термін дії до</t>
  </si>
  <si>
    <t xml:space="preserve">на  01.01.2024р</t>
  </si>
  <si>
    <t xml:space="preserve">Двоповерхова нежитлова будівля та допоміжні споруди, розташовані по вул. Торгова, 37 в м. Покров Нікопольського району Дніпропетровської області</t>
  </si>
  <si>
    <t xml:space="preserve">Територіальне управління Державної судової адміністрації України в Дніпропетровській області</t>
  </si>
  <si>
    <t xml:space="preserve">рішення виконавчого комітету Покровської міської ради №90/06-53-22 від 15.04.2022</t>
  </si>
  <si>
    <t xml:space="preserve">КП "ЦМЛ ПМР ДО"</t>
  </si>
  <si>
    <t xml:space="preserve">Площа, кв. м</t>
  </si>
  <si>
    <t xml:space="preserve">Частина даху та нежитлове приміщення нежитлової будівлі головного хірургічного корпусу, вул. Медична,19, м. Покров, Нікопольський р-н, Дніпропетровська обл. </t>
  </si>
  <si>
    <t xml:space="preserve">ПрАТ "Київстар"</t>
  </si>
  <si>
    <t xml:space="preserve">Рішення Дніпропетровської обласної ради           № 430-15/VII від 07.12.2018р</t>
  </si>
  <si>
    <t xml:space="preserve">Частина I поверху нежитлової будівлі акушерсько-гінекологічного корпусу</t>
  </si>
  <si>
    <t xml:space="preserve">КНП "ЦПМСД Покровської міської ради Дніпропетровської області"</t>
  </si>
  <si>
    <t xml:space="preserve"> рішення 55 сесії 7 скликання від 20.03.2020р.№5</t>
  </si>
  <si>
    <t xml:space="preserve">з 07.12. 2021 до  30.06.2024</t>
  </si>
  <si>
    <t xml:space="preserve">Нежилі приміщення, вул. Медична,19,  м. Покров, Нікопольський р-н, Дніпропетровська обл. </t>
  </si>
  <si>
    <t xml:space="preserve">КП "ОЦЕМД та МК" ДОР"</t>
  </si>
  <si>
    <t xml:space="preserve">Рішення Дніпропетровської обласної ради,  № 462-16/VII від 22.02.2019</t>
  </si>
  <si>
    <t xml:space="preserve">з 01.01.2020 до закінчення воєнного стану в Україні та протягом 4 місяців з дати його припинення</t>
  </si>
  <si>
    <t xml:space="preserve">Нежитлові приміщення в головному хірургічному корпусі, вул. Медична,19в, м. Покров, Нікопольський р-н, Дніпропетровська обл.</t>
  </si>
  <si>
    <t xml:space="preserve">Комунальний заклад "Обласний клінічний центр медико-соціальної експертизи "Дніпропетровської обласної ради"</t>
  </si>
  <si>
    <t xml:space="preserve"> рішення 55 сесії 7 скликання від 20.03.2020, № 5</t>
  </si>
  <si>
    <t xml:space="preserve">з 25.10.2022 до 25.10.2027</t>
  </si>
  <si>
    <t xml:space="preserve">Нежитлове приміщення у будинку складу (харчоблок), вул. Медична,19, м. Покров, Нікопольський р-н, Дніпропетровська обл.</t>
  </si>
  <si>
    <t xml:space="preserve">ФОП Даниленко Олег Васильович</t>
  </si>
  <si>
    <t xml:space="preserve"> рішення 55 сесії 7 скликання від 20.03.2020р.№6</t>
  </si>
  <si>
    <t xml:space="preserve">з 22.07.2024 до 22.07.2029</t>
  </si>
  <si>
    <t xml:space="preserve">Частина  нежитлової будівлі терапевтичного корпусу</t>
  </si>
  <si>
    <t xml:space="preserve">з 15.10. 2024 до  14.10.2029</t>
  </si>
  <si>
    <t xml:space="preserve">РАЗОМ</t>
  </si>
  <si>
    <t xml:space="preserve">КНП "ЦПМСД Покровської міської ради"</t>
  </si>
  <si>
    <t xml:space="preserve">Заборгованість з орендної плати на звітну дату, грн </t>
  </si>
  <si>
    <t xml:space="preserve">Нежиле приміщення, вул. Медична,19, м. Покров, Нікопольський р-н, Дніпропетровська обл.</t>
  </si>
  <si>
    <t xml:space="preserve">Протокол засідання комісії від 17.06.2020</t>
  </si>
  <si>
    <t xml:space="preserve">25.06.2020 № 93/1</t>
  </si>
  <si>
    <t xml:space="preserve">Протокол засідання комісії від 12.06.2020</t>
  </si>
  <si>
    <t xml:space="preserve">25.06.2020 № 93/2   </t>
  </si>
  <si>
    <t xml:space="preserve">з 01.07.2020 до закінчення воєнного стану в Україні та протягом 4 місяців з дати його припинення</t>
  </si>
  <si>
    <t xml:space="preserve">Нежиле приміщення, вул. Медична, 19, м. Покров, Нікопольський р-н, Дніпропетровська обл.</t>
  </si>
  <si>
    <t xml:space="preserve">Рішення 51 сесії  7 скликання від 29.11.2019 №24</t>
  </si>
  <si>
    <t xml:space="preserve">25.12.2019 № 161/12   </t>
  </si>
  <si>
    <t xml:space="preserve">Нежиле приміщення, вул. Медична ,19,  м. Покров, Нікопольський р-н, Дніпропетровська обл.</t>
  </si>
  <si>
    <t xml:space="preserve">ФОП Касьянов Антон Вячеславович</t>
  </si>
  <si>
    <t xml:space="preserve">Протокол засідання комісії від 21.01.2020</t>
  </si>
  <si>
    <t xml:space="preserve">31.01.2020 № 10/1</t>
  </si>
  <si>
    <t xml:space="preserve">з 31.01.2020 до закінчення воєнного стану в Україні та протягом 4 місяців з дати його припинення</t>
  </si>
  <si>
    <t xml:space="preserve">Нежитлове приміщення будівлі амбулаторії загальної практики сімейної медицини № 4, вул. Медична, буд. 19с, м. Покров, Нікопольський р-н, Дніпропетровська обл. </t>
  </si>
  <si>
    <t xml:space="preserve">ДОБФСРЗ "Лікарняна каса"</t>
  </si>
  <si>
    <t xml:space="preserve">Протокол електронного аукціону №UA-PS-2020-10-16-000156-1</t>
  </si>
  <si>
    <t xml:space="preserve"> 01.12.2020 № 179</t>
  </si>
  <si>
    <t xml:space="preserve">з 01.12.2020 до 01.12.2025</t>
  </si>
  <si>
    <t xml:space="preserve">Нежитлове приміщення, вул. Лікарняна,1, с. Шолохове, Нікопольський р-н, Дніпропетровська обл.</t>
  </si>
  <si>
    <t xml:space="preserve">КЗ "ОЦЕМД та МК" ДОР"</t>
  </si>
  <si>
    <t xml:space="preserve">Рішення 46 сесії 7 скликання від 27.06.2019 №9</t>
  </si>
  <si>
    <t xml:space="preserve">14.08.2019 № 105/8</t>
  </si>
  <si>
    <t xml:space="preserve">з 01.06.2019 до закінчення воєнного стану в Україні та протягом 4 місяців з дати його припинення</t>
  </si>
  <si>
    <t xml:space="preserve">Нежитлове приміщення будівлі амбулаторії загальної практики сімейної медицини № 4, Медична, 19с, м. Покров, Нікопольський р-н, Дніпропетровська обл. </t>
  </si>
  <si>
    <t xml:space="preserve">ФОП Леонтьєва Світлана Анатоліївна</t>
  </si>
  <si>
    <t xml:space="preserve">Протокол електронного аукціону №UA-PS-2020-10-28-00041-2</t>
  </si>
  <si>
    <t xml:space="preserve">15.12.2020 № 194</t>
  </si>
  <si>
    <t xml:space="preserve">з 15.12.2020 до 15.12.2025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</si>
</sst>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0.00"/>
    <numFmt numFmtId="167" formatCode="#,##0.00"/>
    <numFmt numFmtId="168" formatCode="0"/>
    <numFmt numFmtId="169" formatCode="0.0"/>
    <numFmt numFmtId="170" formatCode="@"/>
    <numFmt numFmtId="171" formatCode="#,##0&quot;р.&quot;;[RED]\-#,##0&quot;р.&quot;"/>
  </numFmts>
  <fonts count="5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b val="true"/>
      <u val="single"/>
      <sz val="12"/>
      <name val="Times New Roman"/>
      <family val="1"/>
      <charset val="1"/>
    </font>
    <font>
      <b val="true"/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 val="single"/>
      <sz val="12"/>
      <name val="Times New Roman"/>
      <family val="1"/>
      <charset val="1"/>
    </font>
    <font>
      <u val="single"/>
      <sz val="7"/>
      <name val="Times New Roman"/>
      <family val="1"/>
      <charset val="204"/>
    </font>
    <font>
      <b val="true"/>
      <u val="single"/>
      <sz val="12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Arial"/>
      <family val="2"/>
      <charset val="204"/>
    </font>
    <font>
      <sz val="9"/>
      <name val="Arial Cyr"/>
      <family val="0"/>
      <charset val="204"/>
    </font>
    <font>
      <b val="true"/>
      <sz val="9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0"/>
      <charset val="204"/>
    </font>
    <font>
      <b val="true"/>
      <sz val="16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u val="single"/>
      <sz val="7"/>
      <name val="Times New Roman"/>
      <family val="1"/>
      <charset val="204"/>
    </font>
    <font>
      <b val="true"/>
      <u val="single"/>
      <sz val="10"/>
      <name val="Arial"/>
      <family val="2"/>
      <charset val="1"/>
    </font>
    <font>
      <b val="true"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vertAlign val="superscript"/>
      <sz val="10"/>
      <color rgb="FF000000"/>
      <name val="Arial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7"/>
      <name val="Arial Cyr"/>
      <family val="0"/>
      <charset val="204"/>
    </font>
    <font>
      <b val="true"/>
      <u val="single"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8"/>
      <name val="Times New Roman"/>
      <family val="1"/>
      <charset val="1"/>
    </font>
    <font>
      <sz val="10"/>
      <name val="Times New Roman"/>
      <family val="1"/>
      <charset val="1"/>
    </font>
    <font>
      <b val="true"/>
      <u val="single"/>
      <sz val="18"/>
      <name val="Times New Roman"/>
      <family val="1"/>
      <charset val="1"/>
    </font>
    <font>
      <sz val="10"/>
      <name val="Arial"/>
      <family val="0"/>
      <charset val="1"/>
    </font>
    <font>
      <b val="true"/>
      <u val="single"/>
      <sz val="16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FFFF"/>
      </patternFill>
    </fill>
    <fill>
      <patternFill patternType="solid">
        <fgColor rgb="FFFFCC99"/>
        <bgColor rgb="FFFFB66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 diagonalUp="false" diagonalDown="false">
      <left style="thin">
        <color rgb="FF4A4A4A"/>
      </left>
      <right style="thin">
        <color rgb="FF4A4A4A"/>
      </right>
      <top style="thin">
        <color rgb="FF4A4A4A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4A4A4A"/>
      </left>
      <right style="hair">
        <color rgb="FF4A4A4A"/>
      </right>
      <top style="hair">
        <color rgb="FF4A4A4A"/>
      </top>
      <bottom style="hair">
        <color rgb="FF4A4A4A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0" borderId="4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12" fillId="0" borderId="4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2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2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2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13" fillId="0" borderId="4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4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4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8" fillId="0" borderId="4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8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6" xfId="22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9" fillId="0" borderId="6" xfId="22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9" fillId="0" borderId="6" xfId="22" applyFont="true" applyBorder="true" applyAlignment="true" applyProtection="true">
      <alignment horizontal="general" vertical="center" textRotation="90" wrapText="true" indent="0" shrinkToFit="false"/>
      <protection locked="true" hidden="false"/>
    </xf>
    <xf numFmtId="164" fontId="4" fillId="0" borderId="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3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3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6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4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4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2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6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6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2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0" fontId="12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center" textRotation="90" wrapText="true" indent="0" shrinkToFit="false"/>
      <protection locked="true" hidden="false"/>
    </xf>
    <xf numFmtId="166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9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6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9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9" fillId="0" borderId="13" xfId="0" applyFont="true" applyBorder="true" applyAlignment="true" applyProtection="true">
      <alignment horizontal="center" vertical="top" textRotation="90" wrapText="true" indent="0" shrinkToFit="false"/>
      <protection locked="true" hidden="false"/>
    </xf>
    <xf numFmtId="164" fontId="41" fillId="0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38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8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38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38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8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38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2" fillId="0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6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1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9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9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9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9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8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8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_Лист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E8F2A1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FFFFA6"/>
      <rgbColor rgb="FF99CCFF"/>
      <rgbColor rgb="FFFFB66C"/>
      <rgbColor rgb="FFB3A2C7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4A4A4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3A2C7"/>
    <pageSetUpPr fitToPage="false"/>
  </sheetPr>
  <dimension ref="A1:AMJ23"/>
  <sheetViews>
    <sheetView showFormulas="false" showGridLines="true" showRowColHeaders="true" showZeros="true" rightToLeft="false" tabSelected="false" showOutlineSymbols="true" defaultGridColor="true" view="pageBreakPreview" topLeftCell="A10" colorId="64" zoomScale="95" zoomScaleNormal="70" zoomScalePageLayoutView="95" workbookViewId="0">
      <selection pane="topLeft" activeCell="B12" activeCellId="0" sqref="B1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30.29"/>
    <col collapsed="false" customWidth="false" hidden="false" outlineLevel="0" max="3" min="3" style="1" width="9.14"/>
    <col collapsed="false" customWidth="true" hidden="false" outlineLevel="0" max="4" min="4" style="1" width="20.14"/>
    <col collapsed="false" customWidth="true" hidden="false" outlineLevel="0" max="5" min="5" style="1" width="28.29"/>
    <col collapsed="false" customWidth="true" hidden="false" outlineLevel="0" max="6" min="6" style="1" width="12.86"/>
    <col collapsed="false" customWidth="true" hidden="false" outlineLevel="0" max="7" min="7" style="1" width="16.14"/>
    <col collapsed="false" customWidth="true" hidden="false" outlineLevel="0" max="8" min="8" style="1" width="14.86"/>
    <col collapsed="false" customWidth="true" hidden="false" outlineLevel="0" max="9" min="9" style="1" width="10.71"/>
    <col collapsed="false" customWidth="true" hidden="false" outlineLevel="0" max="10" min="10" style="1" width="12.86"/>
    <col collapsed="false" customWidth="true" hidden="false" outlineLevel="0" max="11" min="11" style="1" width="11.57"/>
    <col collapsed="false" customWidth="true" hidden="false" outlineLevel="0" max="12" min="12" style="1" width="12.57"/>
    <col collapsed="false" customWidth="true" hidden="false" outlineLevel="0" max="13" min="13" style="1" width="13.86"/>
    <col collapsed="false" customWidth="true" hidden="false" outlineLevel="0" max="14" min="14" style="1" width="9"/>
    <col collapsed="false" customWidth="true" hidden="false" outlineLevel="0" max="15" min="15" style="1" width="9.86"/>
    <col collapsed="false" customWidth="true" hidden="false" outlineLevel="0" max="16" min="16" style="1" width="13.86"/>
    <col collapsed="false" customWidth="true" hidden="false" outlineLevel="0" max="17" min="17" style="1" width="13.57"/>
    <col collapsed="false" customWidth="false" hidden="false" outlineLevel="0" max="18" min="18" style="1" width="9.14"/>
    <col collapsed="false" customWidth="true" hidden="false" outlineLevel="0" max="19" min="19" style="1" width="10.42"/>
    <col collapsed="false" customWidth="false" hidden="false" outlineLevel="0" max="253" min="20" style="1" width="9.14"/>
    <col collapsed="false" customWidth="true" hidden="false" outlineLevel="0" max="254" min="254" style="1" width="4.29"/>
    <col collapsed="false" customWidth="true" hidden="false" outlineLevel="0" max="255" min="255" style="1" width="26.29"/>
    <col collapsed="false" customWidth="true" hidden="false" outlineLevel="0" max="256" min="256" style="1" width="7.71"/>
    <col collapsed="false" customWidth="true" hidden="false" outlineLevel="0" max="257" min="257" style="1" width="17.57"/>
    <col collapsed="false" customWidth="true" hidden="false" outlineLevel="0" max="258" min="258" style="1" width="16"/>
    <col collapsed="false" customWidth="true" hidden="false" outlineLevel="0" max="259" min="259" style="1" width="12.86"/>
    <col collapsed="false" customWidth="true" hidden="false" outlineLevel="0" max="260" min="260" style="1" width="12.57"/>
    <col collapsed="false" customWidth="true" hidden="false" outlineLevel="0" max="261" min="261" style="1" width="8.29"/>
    <col collapsed="false" customWidth="false" hidden="false" outlineLevel="0" max="262" min="262" style="1" width="9.14"/>
    <col collapsed="false" customWidth="true" hidden="false" outlineLevel="0" max="263" min="263" style="1" width="9.71"/>
    <col collapsed="false" customWidth="true" hidden="false" outlineLevel="0" max="264" min="264" style="1" width="8.86"/>
    <col collapsed="false" customWidth="true" hidden="false" outlineLevel="0" max="265" min="265" style="1" width="10.14"/>
    <col collapsed="false" customWidth="true" hidden="false" outlineLevel="0" max="266" min="266" style="1" width="8.86"/>
    <col collapsed="false" customWidth="true" hidden="false" outlineLevel="0" max="267" min="267" style="1" width="7"/>
    <col collapsed="false" customWidth="true" hidden="false" outlineLevel="0" max="268" min="268" style="1" width="7.42"/>
    <col collapsed="false" customWidth="true" hidden="false" outlineLevel="0" max="269" min="269" style="1" width="7.29"/>
    <col collapsed="false" customWidth="true" hidden="false" outlineLevel="0" max="270" min="270" style="1" width="14.14"/>
    <col collapsed="false" customWidth="false" hidden="false" outlineLevel="0" max="509" min="271" style="1" width="9.14"/>
    <col collapsed="false" customWidth="true" hidden="false" outlineLevel="0" max="510" min="510" style="1" width="4.29"/>
    <col collapsed="false" customWidth="true" hidden="false" outlineLevel="0" max="511" min="511" style="1" width="26.29"/>
    <col collapsed="false" customWidth="true" hidden="false" outlineLevel="0" max="512" min="512" style="1" width="7.71"/>
    <col collapsed="false" customWidth="true" hidden="false" outlineLevel="0" max="513" min="513" style="1" width="17.57"/>
    <col collapsed="false" customWidth="true" hidden="false" outlineLevel="0" max="514" min="514" style="1" width="16"/>
    <col collapsed="false" customWidth="true" hidden="false" outlineLevel="0" max="515" min="515" style="1" width="12.86"/>
    <col collapsed="false" customWidth="true" hidden="false" outlineLevel="0" max="516" min="516" style="1" width="12.57"/>
    <col collapsed="false" customWidth="true" hidden="false" outlineLevel="0" max="517" min="517" style="1" width="8.29"/>
    <col collapsed="false" customWidth="false" hidden="false" outlineLevel="0" max="518" min="518" style="1" width="9.14"/>
    <col collapsed="false" customWidth="true" hidden="false" outlineLevel="0" max="519" min="519" style="1" width="9.71"/>
    <col collapsed="false" customWidth="true" hidden="false" outlineLevel="0" max="520" min="520" style="1" width="8.86"/>
    <col collapsed="false" customWidth="true" hidden="false" outlineLevel="0" max="521" min="521" style="1" width="10.14"/>
    <col collapsed="false" customWidth="true" hidden="false" outlineLevel="0" max="522" min="522" style="1" width="8.86"/>
    <col collapsed="false" customWidth="true" hidden="false" outlineLevel="0" max="523" min="523" style="1" width="7"/>
    <col collapsed="false" customWidth="true" hidden="false" outlineLevel="0" max="524" min="524" style="1" width="7.42"/>
    <col collapsed="false" customWidth="true" hidden="false" outlineLevel="0" max="525" min="525" style="1" width="7.29"/>
    <col collapsed="false" customWidth="true" hidden="false" outlineLevel="0" max="526" min="526" style="1" width="14.14"/>
    <col collapsed="false" customWidth="false" hidden="false" outlineLevel="0" max="765" min="527" style="1" width="9.14"/>
    <col collapsed="false" customWidth="true" hidden="false" outlineLevel="0" max="766" min="766" style="1" width="4.29"/>
    <col collapsed="false" customWidth="true" hidden="false" outlineLevel="0" max="767" min="767" style="1" width="26.29"/>
    <col collapsed="false" customWidth="true" hidden="false" outlineLevel="0" max="768" min="768" style="1" width="7.71"/>
    <col collapsed="false" customWidth="true" hidden="false" outlineLevel="0" max="769" min="769" style="1" width="17.57"/>
    <col collapsed="false" customWidth="true" hidden="false" outlineLevel="0" max="770" min="770" style="1" width="16"/>
    <col collapsed="false" customWidth="true" hidden="false" outlineLevel="0" max="771" min="771" style="1" width="12.86"/>
    <col collapsed="false" customWidth="true" hidden="false" outlineLevel="0" max="772" min="772" style="1" width="12.57"/>
    <col collapsed="false" customWidth="true" hidden="false" outlineLevel="0" max="773" min="773" style="1" width="8.29"/>
    <col collapsed="false" customWidth="false" hidden="false" outlineLevel="0" max="774" min="774" style="1" width="9.14"/>
    <col collapsed="false" customWidth="true" hidden="false" outlineLevel="0" max="775" min="775" style="1" width="9.71"/>
    <col collapsed="false" customWidth="true" hidden="false" outlineLevel="0" max="776" min="776" style="1" width="8.86"/>
    <col collapsed="false" customWidth="true" hidden="false" outlineLevel="0" max="777" min="777" style="1" width="10.14"/>
    <col collapsed="false" customWidth="true" hidden="false" outlineLevel="0" max="778" min="778" style="1" width="8.86"/>
    <col collapsed="false" customWidth="true" hidden="false" outlineLevel="0" max="779" min="779" style="1" width="7"/>
    <col collapsed="false" customWidth="true" hidden="false" outlineLevel="0" max="780" min="780" style="1" width="7.42"/>
    <col collapsed="false" customWidth="true" hidden="false" outlineLevel="0" max="781" min="781" style="1" width="7.29"/>
    <col collapsed="false" customWidth="true" hidden="false" outlineLevel="0" max="782" min="782" style="1" width="14.14"/>
    <col collapsed="false" customWidth="false" hidden="false" outlineLevel="0" max="1021" min="783" style="1" width="9.14"/>
    <col collapsed="false" customWidth="true" hidden="false" outlineLevel="0" max="1024" min="1022" style="2" width="11.57"/>
    <col collapsed="false" customWidth="false" hidden="false" outlineLevel="0" max="16384" min="1025" style="2" width="9.14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false" ht="15" hidden="false" customHeight="false" outlineLevel="0" collapsed="false">
      <c r="A2" s="4"/>
      <c r="B2" s="4"/>
      <c r="C2" s="4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  <c r="Q2" s="4"/>
    </row>
    <row r="3" s="8" customFormat="true" ht="15" hidden="false" customHeight="false" outlineLevel="0" collapsed="false">
      <c r="A3" s="6"/>
      <c r="B3" s="6"/>
      <c r="C3" s="6"/>
      <c r="D3" s="7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AMH3" s="2"/>
      <c r="AMI3" s="2"/>
      <c r="AMJ3" s="2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customFormat="false" ht="69" hidden="false" customHeight="true" outlineLevel="0" collapsed="false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/>
      <c r="H5" s="9" t="s">
        <v>9</v>
      </c>
      <c r="I5" s="9" t="s">
        <v>10</v>
      </c>
      <c r="J5" s="9"/>
      <c r="K5" s="9" t="s">
        <v>11</v>
      </c>
      <c r="L5" s="9"/>
      <c r="M5" s="9" t="s">
        <v>12</v>
      </c>
      <c r="N5" s="10" t="s">
        <v>13</v>
      </c>
      <c r="O5" s="10"/>
      <c r="P5" s="9" t="s">
        <v>14</v>
      </c>
      <c r="Q5" s="9" t="s">
        <v>15</v>
      </c>
    </row>
    <row r="6" customFormat="false" ht="39.55" hidden="false" customHeight="false" outlineLevel="0" collapsed="false">
      <c r="A6" s="9"/>
      <c r="B6" s="9"/>
      <c r="C6" s="9"/>
      <c r="D6" s="9"/>
      <c r="E6" s="9"/>
      <c r="F6" s="9" t="s">
        <v>16</v>
      </c>
      <c r="G6" s="9" t="s">
        <v>17</v>
      </c>
      <c r="H6" s="9"/>
      <c r="I6" s="9" t="s">
        <v>18</v>
      </c>
      <c r="J6" s="9" t="s">
        <v>19</v>
      </c>
      <c r="K6" s="9" t="s">
        <v>20</v>
      </c>
      <c r="L6" s="9" t="s">
        <v>19</v>
      </c>
      <c r="M6" s="9"/>
      <c r="N6" s="11" t="s">
        <v>19</v>
      </c>
      <c r="O6" s="11" t="s">
        <v>21</v>
      </c>
      <c r="P6" s="9"/>
      <c r="Q6" s="9"/>
    </row>
    <row r="7" s="13" customFormat="true" ht="15" hidden="false" customHeight="false" outlineLevel="0" collapsed="false">
      <c r="A7" s="12" t="n">
        <v>1</v>
      </c>
      <c r="B7" s="12" t="n">
        <v>2</v>
      </c>
      <c r="C7" s="12" t="n">
        <v>3</v>
      </c>
      <c r="D7" s="12" t="n">
        <v>4</v>
      </c>
      <c r="E7" s="12" t="n">
        <v>5</v>
      </c>
      <c r="F7" s="12" t="n">
        <v>6</v>
      </c>
      <c r="G7" s="12" t="n">
        <v>7</v>
      </c>
      <c r="H7" s="12" t="n">
        <v>8</v>
      </c>
      <c r="I7" s="12" t="n">
        <v>9</v>
      </c>
      <c r="J7" s="12" t="n">
        <v>10</v>
      </c>
      <c r="K7" s="12" t="n">
        <v>11</v>
      </c>
      <c r="L7" s="12" t="n">
        <v>12</v>
      </c>
      <c r="M7" s="12" t="n">
        <v>13</v>
      </c>
      <c r="N7" s="12" t="n">
        <v>14</v>
      </c>
      <c r="O7" s="12" t="n">
        <v>15</v>
      </c>
      <c r="P7" s="12" t="n">
        <v>16</v>
      </c>
      <c r="Q7" s="12" t="n">
        <v>17</v>
      </c>
      <c r="AMH7" s="2"/>
      <c r="AMI7" s="2"/>
      <c r="AMJ7" s="2"/>
    </row>
    <row r="8" customFormat="false" ht="102.95" hidden="false" customHeight="false" outlineLevel="0" collapsed="false">
      <c r="A8" s="14" t="n">
        <v>1</v>
      </c>
      <c r="B8" s="15" t="s">
        <v>22</v>
      </c>
      <c r="C8" s="14" t="n">
        <v>26.4</v>
      </c>
      <c r="D8" s="15" t="s">
        <v>23</v>
      </c>
      <c r="E8" s="15" t="s">
        <v>24</v>
      </c>
      <c r="F8" s="16" t="n">
        <v>43556</v>
      </c>
      <c r="G8" s="15" t="s">
        <v>25</v>
      </c>
      <c r="H8" s="17" t="n">
        <v>0</v>
      </c>
      <c r="I8" s="18" t="n">
        <v>0</v>
      </c>
      <c r="J8" s="18" t="n">
        <v>1</v>
      </c>
      <c r="K8" s="18" t="n">
        <v>0</v>
      </c>
      <c r="L8" s="18" t="n">
        <v>1</v>
      </c>
      <c r="M8" s="18" t="n">
        <f aca="false">H8+J8-L8</f>
        <v>0</v>
      </c>
      <c r="N8" s="18" t="n">
        <v>0</v>
      </c>
      <c r="O8" s="18" t="n">
        <v>0</v>
      </c>
      <c r="P8" s="19"/>
      <c r="Q8" s="20" t="n">
        <v>45597</v>
      </c>
    </row>
    <row r="9" customFormat="false" ht="102.95" hidden="false" customHeight="false" outlineLevel="0" collapsed="false">
      <c r="A9" s="14" t="n">
        <v>2</v>
      </c>
      <c r="B9" s="15" t="s">
        <v>26</v>
      </c>
      <c r="C9" s="14" t="n">
        <v>221.1</v>
      </c>
      <c r="D9" s="21" t="s">
        <v>27</v>
      </c>
      <c r="E9" s="15" t="s">
        <v>28</v>
      </c>
      <c r="F9" s="16" t="n">
        <v>43857</v>
      </c>
      <c r="G9" s="15" t="s">
        <v>29</v>
      </c>
      <c r="H9" s="17" t="n">
        <v>0</v>
      </c>
      <c r="I9" s="22" t="n">
        <v>11416.17</v>
      </c>
      <c r="J9" s="22" t="n">
        <f aca="false">10533.93+10576.07+10607.8+10660.84+10682.16+10746.25+10982.68+10982.68+11048.58+11214.31+11416.17</f>
        <v>119451.47</v>
      </c>
      <c r="K9" s="22" t="n">
        <v>11416.17</v>
      </c>
      <c r="L9" s="22" t="n">
        <f aca="false">10533.93+10576.07+10607.8+10660.84+10682.16+10746.25+10982.68+10982.68+11048.58+11214.31+11416.17</f>
        <v>119451.47</v>
      </c>
      <c r="M9" s="23" t="n">
        <f aca="false">H9+J9-L9</f>
        <v>0</v>
      </c>
      <c r="N9" s="18" t="n">
        <v>0</v>
      </c>
      <c r="O9" s="18" t="n">
        <v>0</v>
      </c>
      <c r="P9" s="24"/>
      <c r="Q9" s="20" t="n">
        <v>45597</v>
      </c>
      <c r="R9" s="25"/>
      <c r="S9" s="25"/>
    </row>
    <row r="10" customFormat="false" ht="90.5" hidden="false" customHeight="true" outlineLevel="0" collapsed="false">
      <c r="A10" s="14" t="n">
        <v>3</v>
      </c>
      <c r="B10" s="15" t="s">
        <v>30</v>
      </c>
      <c r="C10" s="14" t="n">
        <f aca="false">159.1+13.1</f>
        <v>172.2</v>
      </c>
      <c r="D10" s="15" t="s">
        <v>31</v>
      </c>
      <c r="E10" s="15" t="s">
        <v>32</v>
      </c>
      <c r="F10" s="16" t="n">
        <v>44573</v>
      </c>
      <c r="G10" s="15" t="s">
        <v>33</v>
      </c>
      <c r="H10" s="17" t="n">
        <v>0</v>
      </c>
      <c r="I10" s="18" t="n">
        <v>6706.75</v>
      </c>
      <c r="J10" s="22" t="n">
        <f aca="false">6188.43+6213.19+6231.83+6262.99+6275.52+6313.18+6452.08+6452.08+6490.79+6588.16+6706.75</f>
        <v>70175</v>
      </c>
      <c r="K10" s="18" t="n">
        <v>6706.75</v>
      </c>
      <c r="L10" s="22" t="n">
        <f aca="false">6188.43+6213.19+18770.34+6313.18+6452.08+6452.08+6490.79+6588.16+6706.75</f>
        <v>70175</v>
      </c>
      <c r="M10" s="23" t="n">
        <f aca="false">H10+J10-L10</f>
        <v>0</v>
      </c>
      <c r="N10" s="18" t="n">
        <v>0</v>
      </c>
      <c r="O10" s="18" t="n">
        <v>0</v>
      </c>
      <c r="P10" s="24"/>
      <c r="Q10" s="20" t="n">
        <v>45597</v>
      </c>
      <c r="R10" s="25"/>
      <c r="S10" s="25"/>
    </row>
    <row r="11" customFormat="false" ht="121.35" hidden="false" customHeight="true" outlineLevel="0" collapsed="false">
      <c r="A11" s="14" t="n">
        <v>4</v>
      </c>
      <c r="B11" s="15" t="s">
        <v>34</v>
      </c>
      <c r="C11" s="14" t="n">
        <v>431.3</v>
      </c>
      <c r="D11" s="15" t="s">
        <v>35</v>
      </c>
      <c r="E11" s="15" t="s">
        <v>36</v>
      </c>
      <c r="F11" s="16" t="n">
        <v>45421</v>
      </c>
      <c r="G11" s="15" t="s">
        <v>37</v>
      </c>
      <c r="H11" s="17" t="n">
        <v>0</v>
      </c>
      <c r="I11" s="18" t="n">
        <v>3847.37</v>
      </c>
      <c r="J11" s="22" t="n">
        <f aca="false">2671+3621.6+3701.28+3701.28+3723.49+3779.34+3847.37</f>
        <v>25045.36</v>
      </c>
      <c r="K11" s="26" t="n">
        <f aca="false">3701.28+500</f>
        <v>4201.28</v>
      </c>
      <c r="L11" s="22" t="n">
        <f aca="false">3600+2692.6+3701.28+4201.28</f>
        <v>14195.16</v>
      </c>
      <c r="M11" s="23" t="n">
        <f aca="false">H11+J11-L11</f>
        <v>10850.2</v>
      </c>
      <c r="N11" s="18" t="n">
        <v>0</v>
      </c>
      <c r="O11" s="18" t="n">
        <v>0</v>
      </c>
      <c r="P11" s="27"/>
      <c r="Q11" s="20" t="n">
        <v>45616</v>
      </c>
      <c r="R11" s="25"/>
      <c r="S11" s="25"/>
      <c r="T11" s="25"/>
    </row>
    <row r="12" customFormat="false" ht="22.85" hidden="false" customHeight="true" outlineLevel="0" collapsed="false">
      <c r="A12" s="28"/>
      <c r="B12" s="29" t="s">
        <v>38</v>
      </c>
      <c r="C12" s="29"/>
      <c r="D12" s="29"/>
      <c r="E12" s="29"/>
      <c r="F12" s="29"/>
      <c r="G12" s="29"/>
      <c r="H12" s="30" t="n">
        <f aca="false">SUM(H8:H11)</f>
        <v>0</v>
      </c>
      <c r="I12" s="30" t="n">
        <f aca="false">SUM(I8:I11)</f>
        <v>21970.29</v>
      </c>
      <c r="J12" s="30" t="n">
        <f aca="false">SUM(J8:J11)</f>
        <v>214672.83</v>
      </c>
      <c r="K12" s="30" t="n">
        <f aca="false">SUM(K8:K11)</f>
        <v>22324.2</v>
      </c>
      <c r="L12" s="30" t="n">
        <f aca="false">SUM(L8:L11)</f>
        <v>203822.63</v>
      </c>
      <c r="M12" s="30" t="n">
        <f aca="false">SUM(M8:M11)</f>
        <v>10850.2</v>
      </c>
      <c r="N12" s="30" t="n">
        <f aca="false">SUM(N8:N11)</f>
        <v>0</v>
      </c>
      <c r="O12" s="30" t="n">
        <f aca="false">SUM(O8:O11)</f>
        <v>0</v>
      </c>
      <c r="P12" s="31"/>
      <c r="Q12" s="28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</row>
    <row r="13" customFormat="false" ht="15" hidden="false" customHeight="false" outlineLevel="0" collapsed="false">
      <c r="A13" s="32"/>
      <c r="B13" s="33"/>
      <c r="C13" s="33"/>
      <c r="D13" s="33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2"/>
      <c r="Q13" s="32"/>
    </row>
    <row r="14" customFormat="false" ht="15" hidden="false" customHeight="false" outlineLevel="0" collapsed="false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5"/>
      <c r="P14" s="32"/>
      <c r="Q14" s="32"/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36"/>
      <c r="H15" s="36"/>
      <c r="I15" s="36"/>
      <c r="J15" s="4"/>
      <c r="K15" s="4"/>
      <c r="L15" s="4"/>
      <c r="M15" s="4"/>
      <c r="N15" s="4"/>
      <c r="O15" s="4"/>
      <c r="P15" s="4"/>
      <c r="Q15" s="4"/>
    </row>
    <row r="16" customFormat="false" ht="15" hidden="false" customHeight="false" outlineLevel="0" collapsed="false">
      <c r="A16" s="4"/>
      <c r="B16" s="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4"/>
      <c r="N16" s="4"/>
      <c r="O16" s="4"/>
      <c r="P16" s="4"/>
      <c r="Q16" s="4"/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37"/>
      <c r="H17" s="37"/>
      <c r="I17" s="37"/>
      <c r="J17" s="4"/>
      <c r="K17" s="4"/>
      <c r="L17" s="4"/>
      <c r="M17" s="4"/>
      <c r="N17" s="4"/>
      <c r="O17" s="4"/>
      <c r="P17" s="4"/>
      <c r="Q17" s="4"/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38"/>
      <c r="H18" s="38"/>
      <c r="I18" s="38"/>
      <c r="J18" s="38"/>
      <c r="K18" s="38"/>
      <c r="L18" s="38"/>
      <c r="M18" s="38"/>
      <c r="N18" s="38"/>
      <c r="O18" s="38"/>
      <c r="P18" s="4"/>
      <c r="Q18" s="4"/>
    </row>
    <row r="19" customFormat="false" ht="15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customFormat="false" ht="15" hidden="false" customHeight="false" outlineLevel="0" collapsed="false">
      <c r="A20" s="4"/>
      <c r="B20" s="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4"/>
      <c r="N20" s="4"/>
      <c r="O20" s="4"/>
      <c r="P20" s="4"/>
      <c r="Q20" s="4"/>
    </row>
    <row r="21" customFormat="false" ht="15" hidden="false" customHeight="false" outlineLevel="0" collapsed="false">
      <c r="A21" s="4"/>
      <c r="B21" s="4"/>
      <c r="C21" s="4"/>
      <c r="D21" s="4"/>
      <c r="E21" s="4"/>
      <c r="F21" s="4"/>
      <c r="G21" s="37"/>
      <c r="H21" s="37"/>
      <c r="I21" s="37"/>
      <c r="J21" s="4"/>
      <c r="K21" s="4"/>
      <c r="L21" s="4"/>
      <c r="M21" s="4"/>
      <c r="N21" s="4"/>
      <c r="O21" s="4"/>
      <c r="P21" s="4"/>
      <c r="Q21" s="4"/>
    </row>
    <row r="22" customFormat="false" ht="15" hidden="false" customHeight="false" outlineLevel="0" collapsed="false">
      <c r="G22" s="39"/>
      <c r="H22" s="39"/>
      <c r="I22" s="39"/>
    </row>
    <row r="23" customFormat="false" ht="15" hidden="false" customHeight="false" outlineLevel="0" collapsed="false">
      <c r="G23" s="39"/>
      <c r="H23" s="39"/>
      <c r="I23" s="39"/>
    </row>
  </sheetData>
  <mergeCells count="20">
    <mergeCell ref="A1:Q1"/>
    <mergeCell ref="D2:O2"/>
    <mergeCell ref="D3:O3"/>
    <mergeCell ref="A5:A6"/>
    <mergeCell ref="B5:B6"/>
    <mergeCell ref="C5:C6"/>
    <mergeCell ref="D5:D6"/>
    <mergeCell ref="E5:E6"/>
    <mergeCell ref="F5:G5"/>
    <mergeCell ref="H5:H6"/>
    <mergeCell ref="I5:J5"/>
    <mergeCell ref="K5:L5"/>
    <mergeCell ref="M5:M6"/>
    <mergeCell ref="N5:O5"/>
    <mergeCell ref="P5:P6"/>
    <mergeCell ref="Q5:Q6"/>
    <mergeCell ref="C16:F16"/>
    <mergeCell ref="J16:L16"/>
    <mergeCell ref="G17:I17"/>
    <mergeCell ref="G21:I21"/>
  </mergeCells>
  <printOptions headings="false" gridLines="false" gridLinesSet="true" horizontalCentered="false" verticalCentered="false"/>
  <pageMargins left="0.747916666666667" right="0.39375" top="0.669444444444445" bottom="0.196527777777778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B66C"/>
    <pageSetUpPr fitToPage="false"/>
  </sheetPr>
  <dimension ref="A1:P39"/>
  <sheetViews>
    <sheetView showFormulas="false" showGridLines="true" showRowColHeaders="true" showZeros="true" rightToLeft="false" tabSelected="false" showOutlineSymbols="true" defaultGridColor="true" view="pageBreakPreview" topLeftCell="A28" colorId="64" zoomScale="95" zoomScaleNormal="180" zoomScalePageLayoutView="95" workbookViewId="0">
      <selection pane="topLeft" activeCell="D43" activeCellId="0" sqref="D43"/>
    </sheetView>
  </sheetViews>
  <sheetFormatPr defaultColWidth="11.53515625" defaultRowHeight="15.8" zeroHeight="false" outlineLevelRow="0" outlineLevelCol="0"/>
  <cols>
    <col collapsed="false" customWidth="true" hidden="false" outlineLevel="0" max="1" min="1" style="40" width="2.99"/>
    <col collapsed="false" customWidth="true" hidden="false" outlineLevel="0" max="2" min="2" style="40" width="23.7"/>
    <col collapsed="false" customWidth="true" hidden="false" outlineLevel="0" max="3" min="3" style="40" width="5.99"/>
    <col collapsed="false" customWidth="true" hidden="false" outlineLevel="0" max="4" min="4" style="40" width="18.56"/>
    <col collapsed="false" customWidth="true" hidden="false" outlineLevel="0" max="5" min="5" style="40" width="23.14"/>
    <col collapsed="false" customWidth="true" hidden="false" outlineLevel="0" max="6" min="6" style="40" width="8.99"/>
    <col collapsed="false" customWidth="true" hidden="false" outlineLevel="0" max="7" min="7" style="40" width="13.56"/>
    <col collapsed="false" customWidth="true" hidden="false" outlineLevel="0" max="8" min="8" style="40" width="9.7"/>
    <col collapsed="false" customWidth="true" hidden="false" outlineLevel="0" max="10" min="9" style="40" width="9.28"/>
    <col collapsed="false" customWidth="true" hidden="false" outlineLevel="0" max="11" min="11" style="40" width="8.41"/>
    <col collapsed="false" customWidth="true" hidden="false" outlineLevel="0" max="13" min="12" style="40" width="9.41"/>
    <col collapsed="false" customWidth="true" hidden="false" outlineLevel="0" max="14" min="14" style="40" width="8.15"/>
    <col collapsed="false" customWidth="true" hidden="false" outlineLevel="0" max="15" min="15" style="40" width="9.28"/>
    <col collapsed="false" customWidth="true" hidden="false" outlineLevel="0" max="16" min="16" style="40" width="8.15"/>
    <col collapsed="false" customWidth="true" hidden="false" outlineLevel="0" max="257" min="17" style="40" width="9.14"/>
  </cols>
  <sheetData>
    <row r="1" customFormat="false" ht="15.8" hidden="false" customHeight="false" outlineLevel="0" collapsed="false">
      <c r="A1" s="41"/>
      <c r="B1" s="42"/>
      <c r="C1" s="42"/>
      <c r="D1" s="43" t="s">
        <v>39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2"/>
    </row>
    <row r="2" customFormat="false" ht="15.8" hidden="false" customHeight="false" outlineLevel="0" collapsed="false">
      <c r="A2" s="41"/>
      <c r="B2" s="42"/>
      <c r="C2" s="42"/>
      <c r="D2" s="43" t="s">
        <v>40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customFormat="false" ht="15.8" hidden="false" customHeight="false" outlineLevel="0" collapsed="false">
      <c r="A3" s="41"/>
      <c r="B3" s="42"/>
      <c r="C3" s="42"/>
      <c r="D3" s="44" t="s">
        <v>2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2"/>
    </row>
    <row r="4" customFormat="false" ht="58.5" hidden="false" customHeight="true" outlineLevel="0" collapsed="false">
      <c r="A4" s="45" t="s">
        <v>41</v>
      </c>
      <c r="B4" s="45" t="s">
        <v>4</v>
      </c>
      <c r="C4" s="46" t="s">
        <v>42</v>
      </c>
      <c r="D4" s="45" t="s">
        <v>6</v>
      </c>
      <c r="E4" s="45" t="s">
        <v>7</v>
      </c>
      <c r="F4" s="45" t="s">
        <v>8</v>
      </c>
      <c r="G4" s="45"/>
      <c r="H4" s="47" t="s">
        <v>43</v>
      </c>
      <c r="I4" s="45" t="s">
        <v>10</v>
      </c>
      <c r="J4" s="45"/>
      <c r="K4" s="45" t="s">
        <v>11</v>
      </c>
      <c r="L4" s="45"/>
      <c r="M4" s="47" t="s">
        <v>12</v>
      </c>
      <c r="N4" s="45" t="s">
        <v>13</v>
      </c>
      <c r="O4" s="45"/>
      <c r="P4" s="47" t="s">
        <v>14</v>
      </c>
    </row>
    <row r="5" customFormat="false" ht="72.75" hidden="false" customHeight="true" outlineLevel="0" collapsed="false">
      <c r="A5" s="45"/>
      <c r="B5" s="45"/>
      <c r="C5" s="46"/>
      <c r="D5" s="45"/>
      <c r="E5" s="45"/>
      <c r="F5" s="47" t="s">
        <v>44</v>
      </c>
      <c r="G5" s="47" t="s">
        <v>45</v>
      </c>
      <c r="H5" s="47"/>
      <c r="I5" s="45" t="s">
        <v>18</v>
      </c>
      <c r="J5" s="45" t="s">
        <v>19</v>
      </c>
      <c r="K5" s="45" t="s">
        <v>20</v>
      </c>
      <c r="L5" s="45" t="s">
        <v>19</v>
      </c>
      <c r="M5" s="47"/>
      <c r="N5" s="48" t="s">
        <v>46</v>
      </c>
      <c r="O5" s="48" t="s">
        <v>21</v>
      </c>
      <c r="P5" s="47"/>
    </row>
    <row r="6" customFormat="false" ht="39.55" hidden="false" customHeight="false" outlineLevel="0" collapsed="false">
      <c r="A6" s="49" t="n">
        <v>1</v>
      </c>
      <c r="B6" s="50" t="n">
        <v>2</v>
      </c>
      <c r="C6" s="50" t="n">
        <v>3</v>
      </c>
      <c r="D6" s="51" t="n">
        <v>4</v>
      </c>
      <c r="E6" s="51" t="n">
        <v>5</v>
      </c>
      <c r="F6" s="51" t="n">
        <v>6</v>
      </c>
      <c r="G6" s="51" t="n">
        <v>7</v>
      </c>
      <c r="H6" s="51" t="n">
        <v>8</v>
      </c>
      <c r="I6" s="51" t="n">
        <v>9</v>
      </c>
      <c r="J6" s="51" t="n">
        <v>10</v>
      </c>
      <c r="K6" s="51" t="n">
        <v>11</v>
      </c>
      <c r="L6" s="51" t="n">
        <v>12</v>
      </c>
      <c r="M6" s="51" t="n">
        <v>13</v>
      </c>
      <c r="N6" s="51" t="n">
        <v>14</v>
      </c>
      <c r="O6" s="51" t="n">
        <v>15</v>
      </c>
      <c r="P6" s="51" t="n">
        <v>16</v>
      </c>
    </row>
    <row r="7" customFormat="false" ht="82.5" hidden="false" customHeight="true" outlineLevel="0" collapsed="false">
      <c r="A7" s="52" t="n">
        <v>1</v>
      </c>
      <c r="B7" s="53" t="s">
        <v>47</v>
      </c>
      <c r="C7" s="54" t="n">
        <v>400.9</v>
      </c>
      <c r="D7" s="55" t="s">
        <v>48</v>
      </c>
      <c r="E7" s="55" t="s">
        <v>49</v>
      </c>
      <c r="F7" s="56" t="n">
        <v>43827</v>
      </c>
      <c r="G7" s="57" t="s">
        <v>50</v>
      </c>
      <c r="H7" s="58" t="n">
        <v>0</v>
      </c>
      <c r="I7" s="58" t="n">
        <v>0</v>
      </c>
      <c r="J7" s="58" t="n">
        <v>0</v>
      </c>
      <c r="K7" s="58" t="n">
        <v>0</v>
      </c>
      <c r="L7" s="58" t="n">
        <v>0</v>
      </c>
      <c r="M7" s="58" t="n">
        <f aca="false">SUM(H7+J7-L7)</f>
        <v>0</v>
      </c>
      <c r="N7" s="58" t="n">
        <v>0</v>
      </c>
      <c r="O7" s="58" t="n">
        <v>0</v>
      </c>
      <c r="P7" s="59"/>
    </row>
    <row r="8" customFormat="false" ht="102.95" hidden="false" customHeight="false" outlineLevel="0" collapsed="false">
      <c r="A8" s="52" t="n">
        <v>2</v>
      </c>
      <c r="B8" s="53" t="s">
        <v>51</v>
      </c>
      <c r="C8" s="60" t="n">
        <v>20</v>
      </c>
      <c r="D8" s="55" t="s">
        <v>48</v>
      </c>
      <c r="E8" s="55" t="s">
        <v>52</v>
      </c>
      <c r="F8" s="56" t="n">
        <v>44193</v>
      </c>
      <c r="G8" s="57" t="s">
        <v>53</v>
      </c>
      <c r="H8" s="58" t="n">
        <v>0</v>
      </c>
      <c r="I8" s="58" t="n">
        <v>0</v>
      </c>
      <c r="J8" s="58" t="n">
        <v>0</v>
      </c>
      <c r="K8" s="58" t="n">
        <v>0</v>
      </c>
      <c r="L8" s="58" t="n">
        <v>0</v>
      </c>
      <c r="M8" s="58" t="n">
        <f aca="false">SUM(H8+J8-L8)</f>
        <v>0</v>
      </c>
      <c r="N8" s="58" t="n">
        <v>0</v>
      </c>
      <c r="O8" s="58" t="n">
        <v>0</v>
      </c>
      <c r="P8" s="59"/>
    </row>
    <row r="9" customFormat="false" ht="63.75" hidden="false" customHeight="true" outlineLevel="0" collapsed="false">
      <c r="A9" s="52" t="n">
        <v>3</v>
      </c>
      <c r="B9" s="53" t="s">
        <v>54</v>
      </c>
      <c r="C9" s="54" t="n">
        <v>51.4</v>
      </c>
      <c r="D9" s="55" t="s">
        <v>55</v>
      </c>
      <c r="E9" s="55" t="s">
        <v>56</v>
      </c>
      <c r="F9" s="56" t="n">
        <v>44264</v>
      </c>
      <c r="G9" s="57" t="s">
        <v>57</v>
      </c>
      <c r="H9" s="58" t="n">
        <v>0</v>
      </c>
      <c r="I9" s="58" t="n">
        <v>954.6</v>
      </c>
      <c r="J9" s="58" t="n">
        <f aca="false">954.6+954.6+954.6+954.6+954.6+954.6+954.6+954.6+954.6+954.6+954.6</f>
        <v>10500.6</v>
      </c>
      <c r="K9" s="58" t="n">
        <v>954.6</v>
      </c>
      <c r="L9" s="58" t="n">
        <f aca="false">908.28+1000.92+954.6+954.6+954.6+954.6+954.6+954.6+954.6+954.6+954.6</f>
        <v>10500.6</v>
      </c>
      <c r="M9" s="58" t="n">
        <f aca="false">SUM(H9+J9-L9)</f>
        <v>0</v>
      </c>
      <c r="N9" s="58" t="n">
        <v>-0.04</v>
      </c>
      <c r="O9" s="58" t="n">
        <v>-0.04</v>
      </c>
      <c r="P9" s="59"/>
    </row>
    <row r="10" customFormat="false" ht="54" hidden="false" customHeight="true" outlineLevel="0" collapsed="false">
      <c r="A10" s="52" t="n">
        <v>4</v>
      </c>
      <c r="B10" s="53" t="s">
        <v>58</v>
      </c>
      <c r="C10" s="54" t="n">
        <v>133.4</v>
      </c>
      <c r="D10" s="55" t="s">
        <v>59</v>
      </c>
      <c r="E10" s="55" t="s">
        <v>60</v>
      </c>
      <c r="F10" s="56" t="n">
        <v>44136</v>
      </c>
      <c r="G10" s="57" t="s">
        <v>61</v>
      </c>
      <c r="H10" s="58" t="n">
        <v>4.54747350886464E-013</v>
      </c>
      <c r="I10" s="58" t="n">
        <v>2043.01</v>
      </c>
      <c r="J10" s="58" t="n">
        <f aca="false">1865.25+1867.19+1870.94+1884.02+1882.19+1900.98+1972.85+1931.28+1954.46+2001.15+2043.01</f>
        <v>21173.32</v>
      </c>
      <c r="K10" s="58" t="n">
        <v>2043.01</v>
      </c>
      <c r="L10" s="58" t="n">
        <f aca="false">1865.25+1867.19+3754.96+1882.19+3873.83+1931.28+1954.46+2001.15+2043.01</f>
        <v>21173.32</v>
      </c>
      <c r="M10" s="58" t="n">
        <f aca="false">SUM(H10+J10-L10)</f>
        <v>0</v>
      </c>
      <c r="N10" s="58" t="n">
        <v>0.01</v>
      </c>
      <c r="O10" s="58" t="n">
        <v>0.01</v>
      </c>
      <c r="P10" s="58"/>
    </row>
    <row r="11" customFormat="false" ht="94.5" hidden="false" customHeight="true" outlineLevel="0" collapsed="false">
      <c r="A11" s="52" t="n">
        <v>5</v>
      </c>
      <c r="B11" s="53" t="s">
        <v>62</v>
      </c>
      <c r="C11" s="61" t="n">
        <v>360</v>
      </c>
      <c r="D11" s="55" t="s">
        <v>63</v>
      </c>
      <c r="E11" s="55" t="s">
        <v>64</v>
      </c>
      <c r="F11" s="56" t="n">
        <v>44001</v>
      </c>
      <c r="G11" s="57" t="s">
        <v>65</v>
      </c>
      <c r="H11" s="58" t="n">
        <v>0</v>
      </c>
      <c r="I11" s="58" t="n">
        <v>0</v>
      </c>
      <c r="J11" s="58" t="n">
        <v>0</v>
      </c>
      <c r="K11" s="58" t="n">
        <v>0</v>
      </c>
      <c r="L11" s="58" t="n">
        <v>0</v>
      </c>
      <c r="M11" s="58" t="n">
        <f aca="false">SUM(H11+J11-L11)</f>
        <v>0</v>
      </c>
      <c r="N11" s="58" t="n">
        <v>0</v>
      </c>
      <c r="O11" s="58" t="n">
        <v>0</v>
      </c>
      <c r="P11" s="59"/>
    </row>
    <row r="12" customFormat="false" ht="99" hidden="false" customHeight="true" outlineLevel="0" collapsed="false">
      <c r="A12" s="52" t="n">
        <v>6</v>
      </c>
      <c r="B12" s="53" t="s">
        <v>58</v>
      </c>
      <c r="C12" s="61" t="n">
        <v>712</v>
      </c>
      <c r="D12" s="55" t="s">
        <v>63</v>
      </c>
      <c r="E12" s="55" t="s">
        <v>64</v>
      </c>
      <c r="F12" s="56" t="n">
        <v>44001</v>
      </c>
      <c r="G12" s="57" t="s">
        <v>65</v>
      </c>
      <c r="H12" s="58" t="n">
        <v>0</v>
      </c>
      <c r="I12" s="58" t="n">
        <v>0</v>
      </c>
      <c r="J12" s="58" t="n">
        <v>0</v>
      </c>
      <c r="K12" s="58" t="n">
        <v>0</v>
      </c>
      <c r="L12" s="58" t="n">
        <v>0</v>
      </c>
      <c r="M12" s="58" t="n">
        <f aca="false">SUM(H12+J12-L12)</f>
        <v>0</v>
      </c>
      <c r="N12" s="58" t="n">
        <v>0</v>
      </c>
      <c r="O12" s="58" t="n">
        <v>0</v>
      </c>
      <c r="P12" s="59"/>
    </row>
    <row r="13" customFormat="false" ht="60.75" hidden="false" customHeight="true" outlineLevel="0" collapsed="false">
      <c r="A13" s="52" t="n">
        <v>7</v>
      </c>
      <c r="B13" s="53" t="s">
        <v>66</v>
      </c>
      <c r="C13" s="54" t="n">
        <v>495.33</v>
      </c>
      <c r="D13" s="55" t="s">
        <v>67</v>
      </c>
      <c r="E13" s="55" t="s">
        <v>68</v>
      </c>
      <c r="F13" s="56" t="n">
        <v>43566</v>
      </c>
      <c r="G13" s="56" t="n">
        <v>44196</v>
      </c>
      <c r="H13" s="58" t="n">
        <v>0.09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f aca="false">SUM(H13+J13-L13)</f>
        <v>0.09</v>
      </c>
      <c r="N13" s="58" t="n">
        <v>0</v>
      </c>
      <c r="O13" s="58" t="n">
        <v>0</v>
      </c>
      <c r="P13" s="59"/>
    </row>
    <row r="14" customFormat="false" ht="60" hidden="false" customHeight="true" outlineLevel="0" collapsed="false">
      <c r="A14" s="52" t="n">
        <v>8</v>
      </c>
      <c r="B14" s="53" t="s">
        <v>69</v>
      </c>
      <c r="C14" s="54" t="n">
        <v>694.33</v>
      </c>
      <c r="D14" s="55" t="s">
        <v>70</v>
      </c>
      <c r="E14" s="55" t="s">
        <v>71</v>
      </c>
      <c r="F14" s="56" t="n">
        <v>44228</v>
      </c>
      <c r="G14" s="57" t="s">
        <v>72</v>
      </c>
      <c r="H14" s="58" t="n">
        <v>305200.8</v>
      </c>
      <c r="I14" s="58" t="n">
        <v>0</v>
      </c>
      <c r="J14" s="58" t="n">
        <f aca="false">13172.6+13172.6+13172.6+13172.6+13172.6+13172.6+13172.6+9348.3</f>
        <v>101556.5</v>
      </c>
      <c r="K14" s="58" t="n">
        <v>0</v>
      </c>
      <c r="L14" s="58" t="n">
        <v>0</v>
      </c>
      <c r="M14" s="58" t="n">
        <f aca="false">SUM(H14+J14-L14)</f>
        <v>406757.3</v>
      </c>
      <c r="N14" s="58" t="n">
        <v>74605.43</v>
      </c>
      <c r="O14" s="58" t="n">
        <v>101550.75</v>
      </c>
      <c r="P14" s="59"/>
    </row>
    <row r="15" customFormat="false" ht="60" hidden="false" customHeight="true" outlineLevel="0" collapsed="false">
      <c r="A15" s="52" t="n">
        <v>9</v>
      </c>
      <c r="B15" s="53" t="s">
        <v>69</v>
      </c>
      <c r="C15" s="54" t="n">
        <v>694.33</v>
      </c>
      <c r="D15" s="55" t="s">
        <v>70</v>
      </c>
      <c r="E15" s="55" t="s">
        <v>73</v>
      </c>
      <c r="F15" s="56" t="n">
        <v>44228</v>
      </c>
      <c r="G15" s="57" t="s">
        <v>72</v>
      </c>
      <c r="H15" s="58" t="n">
        <v>0</v>
      </c>
      <c r="I15" s="58" t="n">
        <v>0</v>
      </c>
      <c r="J15" s="58" t="n">
        <v>257609.12</v>
      </c>
      <c r="K15" s="58" t="n">
        <v>0</v>
      </c>
      <c r="L15" s="58" t="n">
        <v>18000</v>
      </c>
      <c r="M15" s="58" t="n">
        <f aca="false">SUM(H15+J15-L15)</f>
        <v>239609.12</v>
      </c>
      <c r="N15" s="58" t="n">
        <v>0</v>
      </c>
      <c r="O15" s="58" t="n">
        <v>0</v>
      </c>
      <c r="P15" s="59"/>
    </row>
    <row r="16" customFormat="false" ht="72.75" hidden="false" customHeight="true" outlineLevel="0" collapsed="false">
      <c r="A16" s="52" t="n">
        <v>10</v>
      </c>
      <c r="B16" s="53" t="s">
        <v>74</v>
      </c>
      <c r="C16" s="62" t="n">
        <v>77.6</v>
      </c>
      <c r="D16" s="55" t="s">
        <v>75</v>
      </c>
      <c r="E16" s="55" t="s">
        <v>76</v>
      </c>
      <c r="F16" s="56" t="n">
        <v>43823</v>
      </c>
      <c r="G16" s="56" t="n">
        <v>44895</v>
      </c>
      <c r="H16" s="58" t="n">
        <v>0</v>
      </c>
      <c r="I16" s="58" t="n">
        <v>0</v>
      </c>
      <c r="J16" s="58" t="n">
        <f aca="false">0.08</f>
        <v>0.08</v>
      </c>
      <c r="K16" s="58" t="n">
        <v>0</v>
      </c>
      <c r="L16" s="58" t="n">
        <v>0.08</v>
      </c>
      <c r="M16" s="58" t="n">
        <f aca="false">SUM(H16+J16-L16)</f>
        <v>0</v>
      </c>
      <c r="N16" s="58" t="n">
        <v>0</v>
      </c>
      <c r="O16" s="58" t="n">
        <v>0</v>
      </c>
      <c r="P16" s="59"/>
    </row>
    <row r="17" customFormat="false" ht="90" hidden="false" customHeight="true" outlineLevel="0" collapsed="false">
      <c r="A17" s="52" t="n">
        <v>11</v>
      </c>
      <c r="B17" s="53" t="s">
        <v>77</v>
      </c>
      <c r="C17" s="54" t="n">
        <v>86.1</v>
      </c>
      <c r="D17" s="55" t="s">
        <v>78</v>
      </c>
      <c r="E17" s="63" t="s">
        <v>79</v>
      </c>
      <c r="F17" s="56" t="n">
        <v>43579</v>
      </c>
      <c r="G17" s="57" t="s">
        <v>80</v>
      </c>
      <c r="H17" s="58" t="n">
        <v>0</v>
      </c>
      <c r="I17" s="58" t="n">
        <v>986.41</v>
      </c>
      <c r="J17" s="58" t="n">
        <f aca="false">900.6+901.54+903.34+909.65+908.77+917.84+952.54+932.47+943.65+966.2+986.41</f>
        <v>10223.01</v>
      </c>
      <c r="K17" s="58" t="n">
        <v>986.41</v>
      </c>
      <c r="L17" s="58" t="n">
        <f aca="false">900.6+901.54+903.34+909.65+908.77+917.84+952.54+932.47+943.65+966.2+986.41</f>
        <v>10223.01</v>
      </c>
      <c r="M17" s="58" t="n">
        <f aca="false">SUM(H17+J17-L17)</f>
        <v>0</v>
      </c>
      <c r="N17" s="58" t="n">
        <v>-0.02</v>
      </c>
      <c r="O17" s="58" t="n">
        <v>-0.02</v>
      </c>
      <c r="P17" s="59"/>
    </row>
    <row r="18" customFormat="false" ht="51.75" hidden="false" customHeight="true" outlineLevel="0" collapsed="false">
      <c r="A18" s="52" t="n">
        <v>12</v>
      </c>
      <c r="B18" s="64" t="s">
        <v>81</v>
      </c>
      <c r="C18" s="65" t="n">
        <v>117</v>
      </c>
      <c r="D18" s="66" t="s">
        <v>78</v>
      </c>
      <c r="E18" s="66" t="s">
        <v>82</v>
      </c>
      <c r="F18" s="67" t="n">
        <v>45440</v>
      </c>
      <c r="G18" s="68" t="s">
        <v>83</v>
      </c>
      <c r="H18" s="69" t="n">
        <v>0</v>
      </c>
      <c r="I18" s="69" t="n">
        <v>75</v>
      </c>
      <c r="J18" s="69" t="n">
        <f aca="false">10+85+77.5+77.5+75+77.5+75</f>
        <v>477.5</v>
      </c>
      <c r="K18" s="69" t="n">
        <v>75</v>
      </c>
      <c r="L18" s="69" t="n">
        <f aca="false">77.5+85+10+77.5+77.5+75+75</f>
        <v>477.5</v>
      </c>
      <c r="M18" s="69" t="n">
        <f aca="false">SUM(H18+J18-L18)</f>
        <v>0</v>
      </c>
      <c r="N18" s="69" t="n">
        <v>0</v>
      </c>
      <c r="O18" s="69" t="n">
        <v>0</v>
      </c>
      <c r="P18" s="70"/>
    </row>
    <row r="19" customFormat="false" ht="49.5" hidden="false" customHeight="true" outlineLevel="0" collapsed="false">
      <c r="A19" s="52" t="n">
        <v>13</v>
      </c>
      <c r="B19" s="53" t="s">
        <v>84</v>
      </c>
      <c r="C19" s="71" t="n">
        <v>46</v>
      </c>
      <c r="D19" s="55" t="s">
        <v>85</v>
      </c>
      <c r="E19" s="63" t="s">
        <v>86</v>
      </c>
      <c r="F19" s="56" t="n">
        <v>43525</v>
      </c>
      <c r="G19" s="56" t="n">
        <v>45352</v>
      </c>
      <c r="H19" s="58" t="n">
        <v>0</v>
      </c>
      <c r="I19" s="58" t="n">
        <v>0</v>
      </c>
      <c r="J19" s="58" t="n">
        <f aca="false">0.5</f>
        <v>0.5</v>
      </c>
      <c r="K19" s="58" t="n">
        <v>0</v>
      </c>
      <c r="L19" s="58" t="n">
        <v>0.5</v>
      </c>
      <c r="M19" s="58" t="n">
        <f aca="false">SUM(H19+J19-L19)</f>
        <v>0</v>
      </c>
      <c r="N19" s="58" t="n">
        <v>0</v>
      </c>
      <c r="O19" s="58" t="n">
        <v>0</v>
      </c>
      <c r="P19" s="59"/>
    </row>
    <row r="20" customFormat="false" ht="49.5" hidden="false" customHeight="true" outlineLevel="0" collapsed="false">
      <c r="A20" s="52" t="n">
        <v>14</v>
      </c>
      <c r="B20" s="64" t="s">
        <v>87</v>
      </c>
      <c r="C20" s="72" t="n">
        <v>142.4</v>
      </c>
      <c r="D20" s="66" t="s">
        <v>85</v>
      </c>
      <c r="E20" s="66" t="s">
        <v>88</v>
      </c>
      <c r="F20" s="67" t="n">
        <v>45474</v>
      </c>
      <c r="G20" s="68" t="s">
        <v>89</v>
      </c>
      <c r="H20" s="69" t="n">
        <v>0</v>
      </c>
      <c r="I20" s="69" t="n">
        <v>53.68</v>
      </c>
      <c r="J20" s="69" t="n">
        <f aca="false">107.36+51.24+53.68+53.68</f>
        <v>265.96</v>
      </c>
      <c r="K20" s="69" t="n">
        <v>53.68</v>
      </c>
      <c r="L20" s="69" t="n">
        <f aca="false">107.36+51.24+53.68+53.68</f>
        <v>265.96</v>
      </c>
      <c r="M20" s="69" t="n">
        <f aca="false">SUM(H20+J20-L20)</f>
        <v>0</v>
      </c>
      <c r="N20" s="69" t="n">
        <v>0</v>
      </c>
      <c r="O20" s="69" t="n">
        <v>0</v>
      </c>
      <c r="P20" s="70"/>
    </row>
    <row r="21" customFormat="false" ht="87" hidden="false" customHeight="true" outlineLevel="0" collapsed="false">
      <c r="A21" s="52" t="n">
        <v>15</v>
      </c>
      <c r="B21" s="53" t="s">
        <v>90</v>
      </c>
      <c r="C21" s="62" t="n">
        <v>200.1</v>
      </c>
      <c r="D21" s="55" t="s">
        <v>91</v>
      </c>
      <c r="E21" s="55" t="s">
        <v>92</v>
      </c>
      <c r="F21" s="56" t="n">
        <v>43405</v>
      </c>
      <c r="G21" s="57" t="s">
        <v>93</v>
      </c>
      <c r="H21" s="58" t="n">
        <v>0</v>
      </c>
      <c r="I21" s="58" t="n">
        <v>789.12</v>
      </c>
      <c r="J21" s="58" t="n">
        <f aca="false">720.45+721.2+722.66+727.7+727+734.25+762.02+745.96+754.92+772.96+789.12</f>
        <v>8178.24</v>
      </c>
      <c r="K21" s="58" t="n">
        <v>789.12</v>
      </c>
      <c r="L21" s="58" t="n">
        <f aca="false">720.45+721.2+722.66+727.7+727+734.25+762.02+745.96+754.92+772.96+789.12</f>
        <v>8178.24</v>
      </c>
      <c r="M21" s="58" t="n">
        <f aca="false">SUM(H21+J21-L21)</f>
        <v>0</v>
      </c>
      <c r="N21" s="58" t="n">
        <v>0</v>
      </c>
      <c r="O21" s="58" t="n">
        <v>0</v>
      </c>
      <c r="P21" s="59"/>
    </row>
    <row r="22" customFormat="false" ht="53.25" hidden="false" customHeight="true" outlineLevel="0" collapsed="false">
      <c r="A22" s="52" t="n">
        <v>16</v>
      </c>
      <c r="B22" s="64" t="s">
        <v>81</v>
      </c>
      <c r="C22" s="73" t="n">
        <v>25.56</v>
      </c>
      <c r="D22" s="66" t="s">
        <v>91</v>
      </c>
      <c r="E22" s="66" t="s">
        <v>94</v>
      </c>
      <c r="F22" s="67" t="n">
        <v>45440</v>
      </c>
      <c r="G22" s="68" t="s">
        <v>83</v>
      </c>
      <c r="H22" s="69" t="n">
        <v>0</v>
      </c>
      <c r="I22" s="69" t="n">
        <v>13.2</v>
      </c>
      <c r="J22" s="69" t="n">
        <f aca="false">1.76+14.96+13.64+13.64+13.2+13.64+13.2</f>
        <v>84.04</v>
      </c>
      <c r="K22" s="69" t="n">
        <v>13.2</v>
      </c>
      <c r="L22" s="69" t="n">
        <f aca="false">13.64+14.96+1.76+13.64+13.2+13.64+13.2</f>
        <v>84.04</v>
      </c>
      <c r="M22" s="69" t="n">
        <f aca="false">SUM(H22+J22-L22)</f>
        <v>0</v>
      </c>
      <c r="N22" s="69" t="n">
        <v>0</v>
      </c>
      <c r="O22" s="69" t="n">
        <v>0</v>
      </c>
      <c r="P22" s="70"/>
    </row>
    <row r="23" customFormat="false" ht="53.7" hidden="false" customHeight="false" outlineLevel="0" collapsed="false">
      <c r="A23" s="52" t="n">
        <v>17</v>
      </c>
      <c r="B23" s="53" t="s">
        <v>95</v>
      </c>
      <c r="C23" s="71" t="n">
        <v>48.8</v>
      </c>
      <c r="D23" s="55" t="s">
        <v>96</v>
      </c>
      <c r="E23" s="55" t="s">
        <v>97</v>
      </c>
      <c r="F23" s="56" t="n">
        <v>44372</v>
      </c>
      <c r="G23" s="56" t="n">
        <v>46197</v>
      </c>
      <c r="H23" s="58" t="n">
        <v>-1.48</v>
      </c>
      <c r="I23" s="58" t="n">
        <v>0</v>
      </c>
      <c r="J23" s="58" t="n">
        <v>0.5</v>
      </c>
      <c r="K23" s="58" t="n">
        <v>0</v>
      </c>
      <c r="L23" s="58" t="n">
        <v>-0.98</v>
      </c>
      <c r="M23" s="58" t="n">
        <f aca="false">SUM(H23+J23-L23)</f>
        <v>0</v>
      </c>
      <c r="N23" s="58" t="n">
        <v>0</v>
      </c>
      <c r="O23" s="58" t="n">
        <v>0</v>
      </c>
      <c r="P23" s="59"/>
    </row>
    <row r="24" customFormat="false" ht="61.5" hidden="false" customHeight="true" outlineLevel="0" collapsed="false">
      <c r="A24" s="52" t="n">
        <v>18</v>
      </c>
      <c r="B24" s="53" t="s">
        <v>98</v>
      </c>
      <c r="C24" s="71" t="n">
        <v>64</v>
      </c>
      <c r="D24" s="55" t="s">
        <v>99</v>
      </c>
      <c r="E24" s="55" t="s">
        <v>100</v>
      </c>
      <c r="F24" s="56" t="n">
        <v>44412</v>
      </c>
      <c r="G24" s="57" t="s">
        <v>101</v>
      </c>
      <c r="H24" s="58" t="n">
        <v>0</v>
      </c>
      <c r="I24" s="58" t="n">
        <v>687.9</v>
      </c>
      <c r="J24" s="58" t="n">
        <f aca="false">687.9+687.9+687.9+687.9+687.9+687.9+687.9+687.9+687.9+687.9+687.9</f>
        <v>7566.9</v>
      </c>
      <c r="K24" s="58" t="n">
        <v>687.9</v>
      </c>
      <c r="L24" s="58" t="n">
        <f aca="false">687.9+687.9+687.9+687.9+687.9+687.9+687.9+687.9+687.9+687.9+687.9</f>
        <v>7566.9</v>
      </c>
      <c r="M24" s="58" t="n">
        <f aca="false">SUM(H24+J24-L24)</f>
        <v>0</v>
      </c>
      <c r="N24" s="58" t="n">
        <v>0</v>
      </c>
      <c r="O24" s="58" t="n">
        <v>0</v>
      </c>
      <c r="P24" s="59"/>
    </row>
    <row r="25" customFormat="false" ht="73.5" hidden="false" customHeight="true" outlineLevel="0" collapsed="false">
      <c r="A25" s="52" t="n">
        <v>19</v>
      </c>
      <c r="B25" s="53" t="s">
        <v>102</v>
      </c>
      <c r="C25" s="71" t="n">
        <v>52</v>
      </c>
      <c r="D25" s="55" t="s">
        <v>103</v>
      </c>
      <c r="E25" s="55" t="s">
        <v>104</v>
      </c>
      <c r="F25" s="56" t="n">
        <v>44907</v>
      </c>
      <c r="G25" s="57" t="s">
        <v>105</v>
      </c>
      <c r="H25" s="58" t="n">
        <v>0</v>
      </c>
      <c r="I25" s="58" t="n">
        <v>2168</v>
      </c>
      <c r="J25" s="58" t="n">
        <f aca="false">2168+2168+2168+2168+2168+2168+2168+2168+2168+2168+2168</f>
        <v>23848</v>
      </c>
      <c r="K25" s="58" t="n">
        <v>2606.06</v>
      </c>
      <c r="L25" s="58" t="n">
        <f aca="false">4336+2168+2168+2168+2168+2168+2168+2168+2168+2606.06</f>
        <v>24286.06</v>
      </c>
      <c r="M25" s="58" t="n">
        <f aca="false">SUM(H25+J25-L25)</f>
        <v>-438.060000000001</v>
      </c>
      <c r="N25" s="58" t="n">
        <v>0</v>
      </c>
      <c r="O25" s="58" t="n">
        <v>0</v>
      </c>
      <c r="P25" s="59"/>
    </row>
    <row r="26" customFormat="false" ht="53.25" hidden="false" customHeight="true" outlineLevel="0" collapsed="false">
      <c r="A26" s="52" t="n">
        <v>20</v>
      </c>
      <c r="B26" s="53" t="s">
        <v>106</v>
      </c>
      <c r="C26" s="71" t="n">
        <v>40.6</v>
      </c>
      <c r="D26" s="55" t="s">
        <v>103</v>
      </c>
      <c r="E26" s="55" t="s">
        <v>107</v>
      </c>
      <c r="F26" s="56" t="n">
        <v>45575</v>
      </c>
      <c r="G26" s="57" t="s">
        <v>108</v>
      </c>
      <c r="H26" s="58" t="n">
        <v>0</v>
      </c>
      <c r="I26" s="58" t="n">
        <v>646.55</v>
      </c>
      <c r="J26" s="58" t="n">
        <f aca="false">458.92+646.55</f>
        <v>1105.47</v>
      </c>
      <c r="K26" s="58" t="n">
        <v>0</v>
      </c>
      <c r="L26" s="58" t="n">
        <f aca="false">646.55</f>
        <v>646.55</v>
      </c>
      <c r="M26" s="58" t="n">
        <f aca="false">SUM(H26+J26-L26)</f>
        <v>458.92</v>
      </c>
      <c r="N26" s="58" t="n">
        <v>0</v>
      </c>
      <c r="O26" s="58" t="n">
        <v>0</v>
      </c>
      <c r="P26" s="59"/>
    </row>
    <row r="27" customFormat="false" ht="84.8" hidden="false" customHeight="false" outlineLevel="0" collapsed="false">
      <c r="A27" s="52" t="n">
        <v>21</v>
      </c>
      <c r="B27" s="53" t="s">
        <v>109</v>
      </c>
      <c r="C27" s="71" t="n">
        <v>45</v>
      </c>
      <c r="D27" s="55" t="s">
        <v>110</v>
      </c>
      <c r="E27" s="55" t="s">
        <v>111</v>
      </c>
      <c r="F27" s="56" t="n">
        <v>44802</v>
      </c>
      <c r="G27" s="57" t="s">
        <v>112</v>
      </c>
      <c r="H27" s="58" t="n">
        <v>0</v>
      </c>
      <c r="I27" s="58" t="n">
        <v>1123.87</v>
      </c>
      <c r="J27" s="58" t="n">
        <f aca="false">1123.87+1123.87+1123.87+1123.87+1123.87+1123.87+1123.87+1123.87+1123.87+1123.87+1123.87</f>
        <v>12362.57</v>
      </c>
      <c r="K27" s="58" t="n">
        <v>1123.87</v>
      </c>
      <c r="L27" s="58" t="n">
        <f aca="false">1123.87+1123.87+1123.87+1123.87+1123.87+2247.74+1123.87+1123.87+1123.87</f>
        <v>11238.7</v>
      </c>
      <c r="M27" s="58" t="n">
        <f aca="false">SUM(H27+J27-L27)</f>
        <v>1123.87</v>
      </c>
      <c r="N27" s="58" t="n">
        <v>0</v>
      </c>
      <c r="O27" s="58" t="n">
        <v>517.94</v>
      </c>
      <c r="P27" s="59"/>
    </row>
    <row r="28" customFormat="false" ht="64.5" hidden="false" customHeight="true" outlineLevel="0" collapsed="false">
      <c r="A28" s="52" t="n">
        <v>22</v>
      </c>
      <c r="B28" s="53" t="s">
        <v>113</v>
      </c>
      <c r="C28" s="74" t="n">
        <v>68.43</v>
      </c>
      <c r="D28" s="55" t="s">
        <v>114</v>
      </c>
      <c r="E28" s="55" t="s">
        <v>115</v>
      </c>
      <c r="F28" s="56" t="n">
        <v>45301</v>
      </c>
      <c r="G28" s="57" t="s">
        <v>116</v>
      </c>
      <c r="H28" s="58" t="n">
        <v>0</v>
      </c>
      <c r="I28" s="58" t="n">
        <v>68.43</v>
      </c>
      <c r="J28" s="58" t="n">
        <f aca="false">44.88+63.2+63.2+63.2+63.2+73.66+68.43+68.43+68.43+68.43+68.43</f>
        <v>713.49</v>
      </c>
      <c r="K28" s="58" t="n">
        <v>68.43</v>
      </c>
      <c r="L28" s="58" t="n">
        <f aca="false">63.2+44.88+126.4+63.2+73.66+68.43+68.43+68.43+68.43+68.43</f>
        <v>713.49</v>
      </c>
      <c r="M28" s="58" t="n">
        <f aca="false">SUM(H28+J28-L28)</f>
        <v>0</v>
      </c>
      <c r="N28" s="58" t="n">
        <v>0</v>
      </c>
      <c r="O28" s="58" t="n">
        <v>0</v>
      </c>
      <c r="P28" s="59"/>
    </row>
    <row r="29" customFormat="false" ht="15.8" hidden="false" customHeight="false" outlineLevel="0" collapsed="false">
      <c r="A29" s="51"/>
      <c r="B29" s="75" t="s">
        <v>38</v>
      </c>
      <c r="C29" s="76"/>
      <c r="D29" s="76"/>
      <c r="E29" s="52"/>
      <c r="F29" s="77"/>
      <c r="G29" s="77"/>
      <c r="H29" s="78" t="n">
        <f aca="false">SUM(H7:H28)</f>
        <v>305199.41</v>
      </c>
      <c r="I29" s="78" t="n">
        <f aca="false">SUM(I7:I28)</f>
        <v>9609.77</v>
      </c>
      <c r="J29" s="78" t="n">
        <f aca="false">SUM(J7:J28)</f>
        <v>455665.8</v>
      </c>
      <c r="K29" s="78" t="n">
        <f aca="false">SUM(K7:K28)</f>
        <v>9401.28</v>
      </c>
      <c r="L29" s="78" t="n">
        <f aca="false">SUM(L7:L28)</f>
        <v>113353.97</v>
      </c>
      <c r="M29" s="78" t="n">
        <f aca="false">SUM(M7:M28)</f>
        <v>647511.24</v>
      </c>
      <c r="N29" s="78" t="n">
        <f aca="false">SUM(N7:N28)</f>
        <v>74605.38</v>
      </c>
      <c r="O29" s="78" t="n">
        <f aca="false">SUM(O7:O28)</f>
        <v>102068.64</v>
      </c>
      <c r="P29" s="77"/>
    </row>
    <row r="30" customFormat="false" ht="15.8" hidden="false" customHeight="false" outlineLevel="0" collapsed="false">
      <c r="A30" s="79"/>
      <c r="B30" s="80"/>
      <c r="C30" s="80"/>
      <c r="D30" s="80"/>
      <c r="E30" s="80"/>
      <c r="F30" s="80"/>
      <c r="G30" s="80"/>
      <c r="H30" s="81"/>
      <c r="I30" s="81"/>
      <c r="J30" s="81"/>
      <c r="K30" s="81"/>
      <c r="L30" s="81" t="s">
        <v>117</v>
      </c>
      <c r="M30" s="81"/>
      <c r="N30" s="81"/>
      <c r="O30" s="82"/>
      <c r="P30" s="79"/>
    </row>
    <row r="31" customFormat="false" ht="15.8" hidden="false" customHeight="false" outlineLevel="0" collapsed="false">
      <c r="A31" s="79"/>
      <c r="B31" s="80"/>
      <c r="C31" s="80"/>
      <c r="D31" s="80"/>
      <c r="E31" s="80"/>
      <c r="F31" s="80"/>
      <c r="G31" s="80"/>
      <c r="H31" s="81"/>
      <c r="I31" s="83"/>
      <c r="J31" s="81"/>
      <c r="K31" s="81"/>
      <c r="L31" s="81"/>
      <c r="M31" s="81"/>
      <c r="N31" s="81"/>
      <c r="O31" s="82"/>
      <c r="P31" s="79"/>
    </row>
    <row r="32" customFormat="false" ht="15.8" hidden="false" customHeight="false" outlineLevel="0" collapsed="false">
      <c r="A32" s="84"/>
      <c r="B32" s="85"/>
      <c r="C32" s="86"/>
      <c r="D32" s="85"/>
      <c r="E32" s="85"/>
      <c r="F32" s="85"/>
      <c r="G32" s="85"/>
      <c r="H32" s="87"/>
      <c r="I32" s="87"/>
      <c r="J32" s="87"/>
      <c r="K32" s="87"/>
      <c r="L32" s="87"/>
      <c r="M32" s="87"/>
      <c r="N32" s="87"/>
      <c r="O32" s="88"/>
      <c r="P32" s="89"/>
    </row>
    <row r="33" customFormat="false" ht="15.8" hidden="false" customHeight="false" outlineLevel="0" collapsed="false">
      <c r="A33" s="90"/>
      <c r="B33" s="90"/>
      <c r="C33" s="91"/>
      <c r="D33" s="91"/>
      <c r="E33" s="91"/>
      <c r="F33" s="92"/>
      <c r="G33" s="92"/>
      <c r="H33" s="91"/>
      <c r="I33" s="91"/>
      <c r="J33" s="92"/>
      <c r="K33" s="92"/>
      <c r="L33" s="92"/>
      <c r="M33" s="41"/>
      <c r="N33" s="41"/>
      <c r="O33" s="93"/>
      <c r="P33" s="42"/>
    </row>
    <row r="34" customFormat="false" ht="15" hidden="false" customHeight="true" outlineLevel="0" collapsed="false">
      <c r="A34" s="90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41"/>
      <c r="N34" s="41"/>
      <c r="O34" s="41"/>
      <c r="P34" s="42"/>
    </row>
    <row r="35" customFormat="false" ht="15.8" hidden="false" customHeight="false" outlineLevel="0" collapsed="false">
      <c r="A35" s="90"/>
      <c r="B35" s="90"/>
      <c r="C35" s="94"/>
      <c r="D35" s="94"/>
      <c r="E35" s="91"/>
      <c r="F35" s="95"/>
      <c r="G35" s="95"/>
      <c r="H35" s="91"/>
      <c r="I35" s="91"/>
      <c r="J35" s="92"/>
      <c r="K35" s="92"/>
      <c r="L35" s="92"/>
      <c r="M35" s="41"/>
      <c r="N35" s="41"/>
      <c r="O35" s="41"/>
      <c r="P35" s="42"/>
    </row>
    <row r="36" customFormat="false" ht="15.8" hidden="false" customHeight="false" outlineLevel="0" collapsed="false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41"/>
      <c r="N36" s="41"/>
      <c r="O36" s="41"/>
      <c r="P36" s="42"/>
    </row>
    <row r="37" customFormat="false" ht="15.8" hidden="false" customHeight="false" outlineLevel="0" collapsed="false">
      <c r="A37" s="90"/>
      <c r="B37" s="96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41"/>
      <c r="N37" s="41"/>
      <c r="O37" s="41"/>
      <c r="P37" s="42"/>
    </row>
    <row r="38" customFormat="false" ht="15.8" hidden="false" customHeight="false" outlineLevel="0" collapsed="false">
      <c r="A38" s="97"/>
      <c r="B38" s="98"/>
      <c r="C38" s="98"/>
      <c r="D38" s="98"/>
      <c r="E38" s="97"/>
      <c r="F38" s="97"/>
      <c r="G38" s="97"/>
      <c r="H38" s="97"/>
      <c r="I38" s="97"/>
      <c r="J38" s="97"/>
      <c r="K38" s="97"/>
      <c r="L38" s="97"/>
      <c r="M38" s="99"/>
      <c r="N38" s="99"/>
      <c r="O38" s="99"/>
    </row>
    <row r="39" customFormat="false" ht="15.8" hidden="false" customHeight="false" outlineLevel="0" collapsed="false">
      <c r="A39" s="97"/>
      <c r="B39" s="9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9"/>
      <c r="N39" s="99"/>
      <c r="O39" s="99"/>
    </row>
  </sheetData>
  <mergeCells count="18">
    <mergeCell ref="D1:O1"/>
    <mergeCell ref="D2:O2"/>
    <mergeCell ref="D3:O3"/>
    <mergeCell ref="A4:A5"/>
    <mergeCell ref="B4:B5"/>
    <mergeCell ref="C4:C5"/>
    <mergeCell ref="D4:D5"/>
    <mergeCell ref="E4:E5"/>
    <mergeCell ref="F4:G4"/>
    <mergeCell ref="H4:H5"/>
    <mergeCell ref="I4:J4"/>
    <mergeCell ref="K4:L4"/>
    <mergeCell ref="M4:M5"/>
    <mergeCell ref="N4:O4"/>
    <mergeCell ref="P4:P5"/>
    <mergeCell ref="J33:L33"/>
    <mergeCell ref="C35:D35"/>
    <mergeCell ref="J35:L3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pageBreakPreview" topLeftCell="A49" colorId="64" zoomScale="95" zoomScaleNormal="180" zoomScalePageLayoutView="95" workbookViewId="0">
      <selection pane="topLeft" activeCell="H49" activeCellId="0" sqref="H4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00" width="5.56"/>
    <col collapsed="false" customWidth="true" hidden="false" outlineLevel="0" max="2" min="2" style="100" width="26.88"/>
    <col collapsed="false" customWidth="true" hidden="false" outlineLevel="0" max="3" min="3" style="100" width="14.33"/>
    <col collapsed="false" customWidth="true" hidden="false" outlineLevel="0" max="4" min="4" style="100" width="26.77"/>
    <col collapsed="false" customWidth="true" hidden="false" outlineLevel="0" max="5" min="5" style="100" width="27.44"/>
    <col collapsed="false" customWidth="true" hidden="false" outlineLevel="0" max="6" min="6" style="100" width="16.44"/>
    <col collapsed="false" customWidth="true" hidden="false" outlineLevel="0" max="7" min="7" style="100" width="27.22"/>
    <col collapsed="false" customWidth="true" hidden="false" outlineLevel="0" max="8" min="8" style="100" width="18.11"/>
    <col collapsed="false" customWidth="true" hidden="false" outlineLevel="0" max="9" min="9" style="100" width="11.22"/>
    <col collapsed="false" customWidth="true" hidden="false" outlineLevel="0" max="11" min="10" style="100" width="11.11"/>
    <col collapsed="false" customWidth="true" hidden="false" outlineLevel="0" max="12" min="12" style="100" width="11.67"/>
    <col collapsed="false" customWidth="true" hidden="false" outlineLevel="0" max="13" min="13" style="100" width="16.11"/>
    <col collapsed="false" customWidth="true" hidden="false" outlineLevel="0" max="14" min="14" style="100" width="12.22"/>
    <col collapsed="false" customWidth="true" hidden="false" outlineLevel="0" max="15" min="15" style="100" width="13.34"/>
    <col collapsed="false" customWidth="true" hidden="false" outlineLevel="0" max="16" min="16" style="100" width="15.22"/>
    <col collapsed="false" customWidth="true" hidden="false" outlineLevel="0" max="17" min="17" style="100" width="15.78"/>
    <col collapsed="false" customWidth="true" hidden="false" outlineLevel="0" max="133" min="18" style="101" width="9.11"/>
    <col collapsed="false" customWidth="true" hidden="false" outlineLevel="0" max="257" min="134" style="100" width="9.11"/>
  </cols>
  <sheetData>
    <row r="1" customFormat="false" ht="19.7" hidden="false" customHeight="false" outlineLevel="0" collapsed="false">
      <c r="A1" s="102" t="s">
        <v>118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customFormat="false" ht="19.7" hidden="false" customHeight="false" outlineLevel="0" collapsed="false">
      <c r="A2" s="102" t="s">
        <v>119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customFormat="false" ht="15.8" hidden="false" customHeight="false" outlineLevel="0" collapsed="false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customFormat="false" ht="15.8" hidden="false" customHeight="false" outlineLevel="0" collapsed="false"/>
    <row r="5" customFormat="false" ht="59.25" hidden="false" customHeight="true" outlineLevel="0" collapsed="false">
      <c r="A5" s="104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/>
      <c r="H5" s="104" t="s">
        <v>120</v>
      </c>
      <c r="I5" s="104" t="s">
        <v>10</v>
      </c>
      <c r="J5" s="104"/>
      <c r="K5" s="104" t="s">
        <v>11</v>
      </c>
      <c r="L5" s="104"/>
      <c r="M5" s="104" t="s">
        <v>12</v>
      </c>
      <c r="N5" s="104" t="s">
        <v>13</v>
      </c>
      <c r="O5" s="104"/>
      <c r="P5" s="104" t="s">
        <v>14</v>
      </c>
      <c r="Q5" s="104" t="s">
        <v>15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</row>
    <row r="6" customFormat="false" ht="42" hidden="false" customHeight="true" outlineLevel="0" collapsed="false">
      <c r="A6" s="104"/>
      <c r="B6" s="104"/>
      <c r="C6" s="104"/>
      <c r="D6" s="104"/>
      <c r="E6" s="104"/>
      <c r="F6" s="104" t="s">
        <v>44</v>
      </c>
      <c r="G6" s="104" t="s">
        <v>45</v>
      </c>
      <c r="H6" s="104"/>
      <c r="I6" s="104" t="s">
        <v>18</v>
      </c>
      <c r="J6" s="104" t="s">
        <v>19</v>
      </c>
      <c r="K6" s="104" t="s">
        <v>20</v>
      </c>
      <c r="L6" s="104" t="s">
        <v>19</v>
      </c>
      <c r="M6" s="104"/>
      <c r="N6" s="105" t="s">
        <v>19</v>
      </c>
      <c r="O6" s="105" t="s">
        <v>21</v>
      </c>
      <c r="P6" s="104"/>
      <c r="Q6" s="104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</row>
    <row r="7" customFormat="false" ht="15.8" hidden="false" customHeight="false" outlineLevel="0" collapsed="false">
      <c r="A7" s="106" t="n">
        <v>1</v>
      </c>
      <c r="B7" s="106" t="n">
        <v>2</v>
      </c>
      <c r="C7" s="106" t="n">
        <v>3</v>
      </c>
      <c r="D7" s="106" t="n">
        <v>4</v>
      </c>
      <c r="E7" s="106" t="n">
        <v>5</v>
      </c>
      <c r="F7" s="106" t="n">
        <v>6</v>
      </c>
      <c r="G7" s="106" t="n">
        <v>7</v>
      </c>
      <c r="H7" s="106" t="n">
        <v>8</v>
      </c>
      <c r="I7" s="106" t="n">
        <v>9</v>
      </c>
      <c r="J7" s="106" t="n">
        <v>10</v>
      </c>
      <c r="K7" s="106" t="n">
        <v>11</v>
      </c>
      <c r="L7" s="106" t="n">
        <v>12</v>
      </c>
      <c r="M7" s="106" t="n">
        <v>13</v>
      </c>
      <c r="N7" s="106" t="n">
        <v>14</v>
      </c>
      <c r="O7" s="106" t="n">
        <v>15</v>
      </c>
      <c r="P7" s="106" t="n">
        <v>16</v>
      </c>
      <c r="Q7" s="106" t="n">
        <v>17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</row>
    <row r="8" customFormat="false" ht="102.95" hidden="false" customHeight="false" outlineLevel="0" collapsed="false">
      <c r="A8" s="107" t="n">
        <v>1</v>
      </c>
      <c r="B8" s="108" t="s">
        <v>121</v>
      </c>
      <c r="C8" s="109" t="n">
        <v>17.7</v>
      </c>
      <c r="D8" s="108" t="s">
        <v>122</v>
      </c>
      <c r="E8" s="109" t="s">
        <v>123</v>
      </c>
      <c r="F8" s="110" t="n">
        <v>43770</v>
      </c>
      <c r="G8" s="110" t="n">
        <v>44805</v>
      </c>
      <c r="H8" s="111" t="n">
        <v>669.26</v>
      </c>
      <c r="I8" s="111" t="n">
        <v>0</v>
      </c>
      <c r="J8" s="111" t="n">
        <v>0</v>
      </c>
      <c r="K8" s="111" t="n">
        <v>0</v>
      </c>
      <c r="L8" s="111" t="n">
        <v>0</v>
      </c>
      <c r="M8" s="111" t="n">
        <f aca="false">H8+J8-L8</f>
        <v>669.26</v>
      </c>
      <c r="N8" s="111" t="n">
        <v>0</v>
      </c>
      <c r="O8" s="111" t="n">
        <v>0</v>
      </c>
      <c r="P8" s="107"/>
      <c r="Q8" s="107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</row>
    <row r="9" customFormat="false" ht="66" hidden="false" customHeight="true" outlineLevel="0" collapsed="false">
      <c r="A9" s="107" t="n">
        <v>2</v>
      </c>
      <c r="B9" s="108" t="s">
        <v>124</v>
      </c>
      <c r="C9" s="109" t="n">
        <v>367.51</v>
      </c>
      <c r="D9" s="108" t="s">
        <v>125</v>
      </c>
      <c r="E9" s="109" t="s">
        <v>126</v>
      </c>
      <c r="F9" s="110" t="n">
        <v>43999</v>
      </c>
      <c r="G9" s="113" t="s">
        <v>127</v>
      </c>
      <c r="H9" s="111" t="n">
        <v>1.2</v>
      </c>
      <c r="I9" s="111" t="n">
        <v>1.2</v>
      </c>
      <c r="J9" s="111" t="n">
        <v>1.2</v>
      </c>
      <c r="K9" s="111" t="n">
        <v>0</v>
      </c>
      <c r="L9" s="111" t="n">
        <v>0</v>
      </c>
      <c r="M9" s="111" t="n">
        <f aca="false">H9+J9-L9</f>
        <v>2.4</v>
      </c>
      <c r="N9" s="111" t="n">
        <v>0</v>
      </c>
      <c r="O9" s="111" t="n">
        <v>0</v>
      </c>
      <c r="P9" s="107"/>
      <c r="Q9" s="107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</row>
    <row r="10" customFormat="false" ht="66.75" hidden="false" customHeight="true" outlineLevel="0" collapsed="false">
      <c r="A10" s="107" t="n">
        <v>3</v>
      </c>
      <c r="B10" s="108" t="s">
        <v>128</v>
      </c>
      <c r="C10" s="109" t="n">
        <v>59.9</v>
      </c>
      <c r="D10" s="108" t="s">
        <v>129</v>
      </c>
      <c r="E10" s="114" t="s">
        <v>130</v>
      </c>
      <c r="F10" s="110" t="n">
        <v>43810</v>
      </c>
      <c r="G10" s="113" t="s">
        <v>131</v>
      </c>
      <c r="H10" s="111" t="n">
        <v>3.4</v>
      </c>
      <c r="I10" s="111" t="n">
        <v>1.2</v>
      </c>
      <c r="J10" s="111" t="n">
        <v>1.2</v>
      </c>
      <c r="K10" s="111" t="n">
        <v>0</v>
      </c>
      <c r="L10" s="111" t="n">
        <v>0</v>
      </c>
      <c r="M10" s="111" t="n">
        <f aca="false">H10+J10-L10</f>
        <v>4.6</v>
      </c>
      <c r="N10" s="111" t="n">
        <v>0</v>
      </c>
      <c r="O10" s="111" t="n">
        <v>0</v>
      </c>
      <c r="P10" s="107"/>
      <c r="Q10" s="107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</row>
    <row r="11" customFormat="false" ht="66" hidden="false" customHeight="true" outlineLevel="0" collapsed="false">
      <c r="A11" s="107" t="n">
        <v>4</v>
      </c>
      <c r="B11" s="108" t="s">
        <v>124</v>
      </c>
      <c r="C11" s="109" t="n">
        <v>126.3</v>
      </c>
      <c r="D11" s="108" t="s">
        <v>129</v>
      </c>
      <c r="E11" s="114" t="s">
        <v>132</v>
      </c>
      <c r="F11" s="110" t="n">
        <v>43278</v>
      </c>
      <c r="G11" s="113" t="s">
        <v>133</v>
      </c>
      <c r="H11" s="111" t="n">
        <v>4.6</v>
      </c>
      <c r="I11" s="111" t="n">
        <v>1.2</v>
      </c>
      <c r="J11" s="111" t="n">
        <v>1.2</v>
      </c>
      <c r="K11" s="111" t="n">
        <v>0</v>
      </c>
      <c r="L11" s="111" t="n">
        <v>0</v>
      </c>
      <c r="M11" s="111" t="n">
        <f aca="false">H11+J11-L11</f>
        <v>5.8</v>
      </c>
      <c r="N11" s="111" t="n">
        <v>0</v>
      </c>
      <c r="O11" s="111" t="n">
        <v>0</v>
      </c>
      <c r="P11" s="107"/>
      <c r="Q11" s="107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</row>
    <row r="12" customFormat="false" ht="63" hidden="false" customHeight="true" outlineLevel="0" collapsed="false">
      <c r="A12" s="107" t="n">
        <v>5</v>
      </c>
      <c r="B12" s="108" t="s">
        <v>134</v>
      </c>
      <c r="C12" s="109"/>
      <c r="D12" s="108" t="s">
        <v>129</v>
      </c>
      <c r="E12" s="114" t="s">
        <v>135</v>
      </c>
      <c r="F12" s="110" t="n">
        <v>43497</v>
      </c>
      <c r="G12" s="113" t="s">
        <v>136</v>
      </c>
      <c r="H12" s="111" t="n">
        <v>2.4</v>
      </c>
      <c r="I12" s="111" t="n">
        <v>0</v>
      </c>
      <c r="J12" s="111" t="n">
        <v>0</v>
      </c>
      <c r="K12" s="111" t="n">
        <v>0</v>
      </c>
      <c r="L12" s="111" t="n">
        <v>0</v>
      </c>
      <c r="M12" s="111" t="n">
        <f aca="false">H12+J12-L12</f>
        <v>2.4</v>
      </c>
      <c r="N12" s="111" t="n">
        <v>0</v>
      </c>
      <c r="O12" s="111" t="n">
        <v>0</v>
      </c>
      <c r="P12" s="107"/>
      <c r="Q12" s="107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customFormat="false" ht="64.9" hidden="false" customHeight="false" outlineLevel="0" collapsed="false">
      <c r="A13" s="107" t="n">
        <v>6</v>
      </c>
      <c r="B13" s="108" t="s">
        <v>137</v>
      </c>
      <c r="C13" s="109" t="n">
        <v>16.03</v>
      </c>
      <c r="D13" s="108" t="s">
        <v>138</v>
      </c>
      <c r="E13" s="115" t="s">
        <v>139</v>
      </c>
      <c r="F13" s="110" t="n">
        <v>43810</v>
      </c>
      <c r="G13" s="113" t="s">
        <v>140</v>
      </c>
      <c r="H13" s="116" t="n">
        <v>-1.81</v>
      </c>
      <c r="I13" s="116" t="n">
        <v>1.2</v>
      </c>
      <c r="J13" s="116" t="n">
        <v>1.2</v>
      </c>
      <c r="K13" s="116" t="n">
        <v>0</v>
      </c>
      <c r="L13" s="116" t="n">
        <v>0</v>
      </c>
      <c r="M13" s="116" t="n">
        <f aca="false">H13+J13-L13</f>
        <v>-0.61</v>
      </c>
      <c r="N13" s="116" t="n">
        <v>0</v>
      </c>
      <c r="O13" s="116" t="n">
        <v>0</v>
      </c>
      <c r="P13" s="117"/>
      <c r="Q13" s="117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customFormat="false" ht="93" hidden="false" customHeight="true" outlineLevel="0" collapsed="false">
      <c r="A14" s="107" t="n">
        <v>7</v>
      </c>
      <c r="B14" s="108" t="s">
        <v>141</v>
      </c>
      <c r="C14" s="109" t="n">
        <v>62.4</v>
      </c>
      <c r="D14" s="108" t="s">
        <v>142</v>
      </c>
      <c r="E14" s="115" t="s">
        <v>143</v>
      </c>
      <c r="F14" s="110" t="n">
        <v>44158</v>
      </c>
      <c r="G14" s="113" t="s">
        <v>144</v>
      </c>
      <c r="H14" s="116" t="n">
        <v>-3.61</v>
      </c>
      <c r="I14" s="116" t="n">
        <v>1.2</v>
      </c>
      <c r="J14" s="116" t="n">
        <v>1.2</v>
      </c>
      <c r="K14" s="116" t="n">
        <v>0</v>
      </c>
      <c r="L14" s="116" t="n">
        <v>0</v>
      </c>
      <c r="M14" s="116" t="n">
        <f aca="false">H14+J14-L14</f>
        <v>-2.41</v>
      </c>
      <c r="N14" s="116" t="n">
        <v>0</v>
      </c>
      <c r="O14" s="116" t="n">
        <v>0</v>
      </c>
      <c r="P14" s="117"/>
      <c r="Q14" s="117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customFormat="false" ht="63.75" hidden="false" customHeight="true" outlineLevel="0" collapsed="false">
      <c r="A15" s="107" t="n">
        <v>8</v>
      </c>
      <c r="B15" s="108" t="s">
        <v>145</v>
      </c>
      <c r="C15" s="109" t="n">
        <v>56</v>
      </c>
      <c r="D15" s="108" t="s">
        <v>146</v>
      </c>
      <c r="E15" s="115" t="s">
        <v>147</v>
      </c>
      <c r="F15" s="110" t="n">
        <v>43977</v>
      </c>
      <c r="G15" s="113" t="s">
        <v>148</v>
      </c>
      <c r="H15" s="116" t="n">
        <v>2.79</v>
      </c>
      <c r="I15" s="116" t="n">
        <v>1.2</v>
      </c>
      <c r="J15" s="116" t="n">
        <v>1.2</v>
      </c>
      <c r="K15" s="116" t="n">
        <v>0</v>
      </c>
      <c r="L15" s="116" t="n">
        <v>0</v>
      </c>
      <c r="M15" s="116" t="n">
        <f aca="false">H15+J15-L15</f>
        <v>3.99</v>
      </c>
      <c r="N15" s="116" t="n">
        <v>0</v>
      </c>
      <c r="O15" s="116" t="n">
        <v>0</v>
      </c>
      <c r="P15" s="117"/>
      <c r="Q15" s="117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customFormat="false" ht="78.75" hidden="false" customHeight="true" outlineLevel="0" collapsed="false">
      <c r="A16" s="107" t="n">
        <v>9</v>
      </c>
      <c r="B16" s="108" t="s">
        <v>149</v>
      </c>
      <c r="C16" s="109" t="n">
        <v>124.11</v>
      </c>
      <c r="D16" s="108" t="s">
        <v>150</v>
      </c>
      <c r="E16" s="115" t="s">
        <v>139</v>
      </c>
      <c r="F16" s="110" t="n">
        <v>43827</v>
      </c>
      <c r="G16" s="113" t="s">
        <v>151</v>
      </c>
      <c r="H16" s="116" t="n">
        <v>1.3</v>
      </c>
      <c r="I16" s="116" t="n">
        <v>1.2</v>
      </c>
      <c r="J16" s="116" t="n">
        <v>1.2</v>
      </c>
      <c r="K16" s="116" t="n">
        <v>0</v>
      </c>
      <c r="L16" s="116" t="n">
        <v>1.21</v>
      </c>
      <c r="M16" s="116" t="n">
        <f aca="false">H16+J16-L16</f>
        <v>1.29</v>
      </c>
      <c r="N16" s="116" t="n">
        <v>0</v>
      </c>
      <c r="O16" s="116" t="n">
        <v>0</v>
      </c>
      <c r="P16" s="117"/>
      <c r="Q16" s="117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customFormat="false" ht="78" hidden="false" customHeight="true" outlineLevel="0" collapsed="false">
      <c r="A17" s="107" t="n">
        <v>10</v>
      </c>
      <c r="B17" s="108" t="s">
        <v>152</v>
      </c>
      <c r="C17" s="109" t="n">
        <v>70.5</v>
      </c>
      <c r="D17" s="108" t="s">
        <v>63</v>
      </c>
      <c r="E17" s="115" t="s">
        <v>153</v>
      </c>
      <c r="F17" s="110" t="n">
        <v>44194</v>
      </c>
      <c r="G17" s="113" t="s">
        <v>154</v>
      </c>
      <c r="H17" s="116" t="n">
        <v>-2.6</v>
      </c>
      <c r="I17" s="116" t="n">
        <v>1.2</v>
      </c>
      <c r="J17" s="116" t="n">
        <v>1.2</v>
      </c>
      <c r="K17" s="116" t="n">
        <v>0</v>
      </c>
      <c r="L17" s="116" t="n">
        <v>0</v>
      </c>
      <c r="M17" s="116" t="n">
        <f aca="false">H17+J17-L17</f>
        <v>-1.4</v>
      </c>
      <c r="N17" s="116" t="n">
        <v>0</v>
      </c>
      <c r="O17" s="116" t="n">
        <v>0</v>
      </c>
      <c r="P17" s="117"/>
      <c r="Q17" s="117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customFormat="false" ht="39.55" hidden="false" customHeight="false" outlineLevel="0" collapsed="false">
      <c r="A18" s="107" t="n">
        <v>11</v>
      </c>
      <c r="B18" s="108" t="s">
        <v>155</v>
      </c>
      <c r="C18" s="109" t="n">
        <v>33.6</v>
      </c>
      <c r="D18" s="108" t="s">
        <v>156</v>
      </c>
      <c r="E18" s="118" t="s">
        <v>157</v>
      </c>
      <c r="F18" s="110" t="n">
        <v>43384</v>
      </c>
      <c r="G18" s="110" t="n">
        <v>44349</v>
      </c>
      <c r="H18" s="116" t="n">
        <v>990.890000000001</v>
      </c>
      <c r="I18" s="116" t="n">
        <v>0</v>
      </c>
      <c r="J18" s="116" t="n">
        <v>0</v>
      </c>
      <c r="K18" s="116" t="n">
        <v>0</v>
      </c>
      <c r="L18" s="116" t="n">
        <v>0</v>
      </c>
      <c r="M18" s="116" t="n">
        <f aca="false">H18+J18-L18</f>
        <v>990.890000000001</v>
      </c>
      <c r="N18" s="116" t="n">
        <v>120.27</v>
      </c>
      <c r="O18" s="116" t="n">
        <v>120.27</v>
      </c>
      <c r="P18" s="117"/>
      <c r="Q18" s="117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</row>
    <row r="19" customFormat="false" ht="77.25" hidden="false" customHeight="true" outlineLevel="0" collapsed="false">
      <c r="A19" s="107" t="n">
        <v>12</v>
      </c>
      <c r="B19" s="108" t="s">
        <v>158</v>
      </c>
      <c r="C19" s="109" t="n">
        <v>16.8</v>
      </c>
      <c r="D19" s="119" t="s">
        <v>159</v>
      </c>
      <c r="E19" s="120" t="s">
        <v>160</v>
      </c>
      <c r="F19" s="110" t="n">
        <v>45174</v>
      </c>
      <c r="G19" s="113" t="s">
        <v>161</v>
      </c>
      <c r="H19" s="116" t="n">
        <v>0</v>
      </c>
      <c r="I19" s="116" t="n">
        <v>920.68</v>
      </c>
      <c r="J19" s="116" t="n">
        <f aca="false">9206.8+920.68</f>
        <v>10127.48</v>
      </c>
      <c r="K19" s="116" t="n">
        <v>920.68</v>
      </c>
      <c r="L19" s="116" t="n">
        <f aca="false">8286.12+920.68</f>
        <v>9206.8</v>
      </c>
      <c r="M19" s="116" t="n">
        <f aca="false">H19+J19-L19</f>
        <v>920.679999999999</v>
      </c>
      <c r="N19" s="116" t="n">
        <v>0</v>
      </c>
      <c r="O19" s="116" t="n">
        <v>0</v>
      </c>
      <c r="P19" s="117"/>
      <c r="Q19" s="117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</row>
    <row r="20" customFormat="false" ht="39.55" hidden="false" customHeight="false" outlineLevel="0" collapsed="false">
      <c r="A20" s="107" t="n">
        <v>13</v>
      </c>
      <c r="B20" s="108" t="s">
        <v>162</v>
      </c>
      <c r="C20" s="109" t="n">
        <v>25.56</v>
      </c>
      <c r="D20" s="108" t="s">
        <v>163</v>
      </c>
      <c r="E20" s="118" t="s">
        <v>164</v>
      </c>
      <c r="F20" s="110" t="n">
        <v>42887</v>
      </c>
      <c r="G20" s="110" t="n">
        <v>43952</v>
      </c>
      <c r="H20" s="116" t="n">
        <v>2.2</v>
      </c>
      <c r="I20" s="116" t="n">
        <v>0</v>
      </c>
      <c r="J20" s="116" t="n">
        <v>0</v>
      </c>
      <c r="K20" s="116" t="n">
        <v>0</v>
      </c>
      <c r="L20" s="116" t="n">
        <v>0</v>
      </c>
      <c r="M20" s="116" t="n">
        <f aca="false">H20+J20-L20</f>
        <v>2.2</v>
      </c>
      <c r="N20" s="116" t="n">
        <v>0</v>
      </c>
      <c r="O20" s="116" t="n">
        <v>0</v>
      </c>
      <c r="P20" s="117"/>
      <c r="Q20" s="117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</row>
    <row r="21" customFormat="false" ht="60" hidden="false" customHeight="true" outlineLevel="0" collapsed="false">
      <c r="A21" s="107" t="n">
        <v>14</v>
      </c>
      <c r="B21" s="108" t="s">
        <v>124</v>
      </c>
      <c r="C21" s="109" t="n">
        <v>197.93</v>
      </c>
      <c r="D21" s="119" t="s">
        <v>165</v>
      </c>
      <c r="E21" s="115" t="s">
        <v>166</v>
      </c>
      <c r="F21" s="110" t="n">
        <v>43997</v>
      </c>
      <c r="G21" s="113" t="s">
        <v>167</v>
      </c>
      <c r="H21" s="116" t="n">
        <v>2.2</v>
      </c>
      <c r="I21" s="116" t="n">
        <v>1.2</v>
      </c>
      <c r="J21" s="116" t="n">
        <v>1.2</v>
      </c>
      <c r="K21" s="116" t="n">
        <v>1.2</v>
      </c>
      <c r="L21" s="116" t="n">
        <v>1.2</v>
      </c>
      <c r="M21" s="116" t="n">
        <f aca="false">H21+J21-L21</f>
        <v>2.2</v>
      </c>
      <c r="N21" s="116" t="n">
        <v>0</v>
      </c>
      <c r="O21" s="116" t="n">
        <v>0</v>
      </c>
      <c r="P21" s="117"/>
      <c r="Q21" s="117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</row>
    <row r="22" customFormat="false" ht="59.7" hidden="false" customHeight="true" outlineLevel="0" collapsed="false">
      <c r="A22" s="107" t="n">
        <v>15</v>
      </c>
      <c r="B22" s="108" t="s">
        <v>168</v>
      </c>
      <c r="C22" s="109" t="n">
        <v>48.91</v>
      </c>
      <c r="D22" s="119" t="s">
        <v>169</v>
      </c>
      <c r="E22" s="115" t="s">
        <v>130</v>
      </c>
      <c r="F22" s="110" t="n">
        <v>43818</v>
      </c>
      <c r="G22" s="113" t="s">
        <v>170</v>
      </c>
      <c r="H22" s="116" t="n">
        <v>7</v>
      </c>
      <c r="I22" s="116" t="n">
        <v>1.2</v>
      </c>
      <c r="J22" s="116" t="n">
        <v>1.2</v>
      </c>
      <c r="K22" s="116" t="n">
        <v>0</v>
      </c>
      <c r="L22" s="116" t="n">
        <v>0</v>
      </c>
      <c r="M22" s="116" t="n">
        <f aca="false">H22+J22-L22</f>
        <v>8.2</v>
      </c>
      <c r="N22" s="116" t="n">
        <v>0</v>
      </c>
      <c r="O22" s="116" t="n">
        <v>0</v>
      </c>
      <c r="P22" s="117"/>
      <c r="Q22" s="117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</row>
    <row r="23" customFormat="false" ht="53.7" hidden="false" customHeight="false" outlineLevel="0" collapsed="false">
      <c r="A23" s="107" t="n">
        <v>16</v>
      </c>
      <c r="B23" s="108" t="s">
        <v>171</v>
      </c>
      <c r="C23" s="109" t="n">
        <v>16.1</v>
      </c>
      <c r="D23" s="108" t="s">
        <v>172</v>
      </c>
      <c r="E23" s="115" t="s">
        <v>173</v>
      </c>
      <c r="F23" s="110" t="n">
        <v>42716</v>
      </c>
      <c r="G23" s="110" t="n">
        <v>43781</v>
      </c>
      <c r="H23" s="116" t="n">
        <v>1</v>
      </c>
      <c r="I23" s="116" t="n">
        <v>0</v>
      </c>
      <c r="J23" s="116" t="n">
        <v>0</v>
      </c>
      <c r="K23" s="116" t="n">
        <v>0</v>
      </c>
      <c r="L23" s="116" t="n">
        <v>0</v>
      </c>
      <c r="M23" s="116" t="n">
        <f aca="false">H23+J23-L23</f>
        <v>1</v>
      </c>
      <c r="N23" s="116" t="n">
        <v>0</v>
      </c>
      <c r="O23" s="116" t="n">
        <v>0</v>
      </c>
      <c r="P23" s="117"/>
      <c r="Q23" s="117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customFormat="false" ht="59.7" hidden="false" customHeight="true" outlineLevel="0" collapsed="false">
      <c r="A24" s="107" t="n">
        <v>17</v>
      </c>
      <c r="B24" s="108" t="s">
        <v>174</v>
      </c>
      <c r="C24" s="109" t="n">
        <v>33.5</v>
      </c>
      <c r="D24" s="108" t="s">
        <v>175</v>
      </c>
      <c r="E24" s="115" t="s">
        <v>130</v>
      </c>
      <c r="F24" s="110" t="n">
        <v>43852</v>
      </c>
      <c r="G24" s="113" t="s">
        <v>176</v>
      </c>
      <c r="H24" s="116" t="n">
        <v>1.2</v>
      </c>
      <c r="I24" s="116" t="n">
        <v>1.2</v>
      </c>
      <c r="J24" s="116" t="n">
        <v>1.2</v>
      </c>
      <c r="K24" s="116" t="n">
        <v>0</v>
      </c>
      <c r="L24" s="116" t="n">
        <v>1.2</v>
      </c>
      <c r="M24" s="116" t="n">
        <f aca="false">H24+J24-L24</f>
        <v>1.2</v>
      </c>
      <c r="N24" s="116" t="n">
        <v>0</v>
      </c>
      <c r="O24" s="116" t="n">
        <v>0</v>
      </c>
      <c r="P24" s="117"/>
      <c r="Q24" s="117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</row>
    <row r="25" customFormat="false" ht="81" hidden="false" customHeight="true" outlineLevel="0" collapsed="false">
      <c r="A25" s="107" t="n">
        <v>18</v>
      </c>
      <c r="B25" s="108" t="s">
        <v>177</v>
      </c>
      <c r="C25" s="109" t="n">
        <v>2865.1</v>
      </c>
      <c r="D25" s="108" t="s">
        <v>175</v>
      </c>
      <c r="E25" s="115" t="s">
        <v>178</v>
      </c>
      <c r="F25" s="110" t="n">
        <v>45236</v>
      </c>
      <c r="G25" s="110" t="s">
        <v>179</v>
      </c>
      <c r="H25" s="116" t="n">
        <v>1.2</v>
      </c>
      <c r="I25" s="116" t="n">
        <v>1.2</v>
      </c>
      <c r="J25" s="116" t="n">
        <v>1.2</v>
      </c>
      <c r="K25" s="116" t="n">
        <v>0</v>
      </c>
      <c r="L25" s="116" t="n">
        <v>1.2</v>
      </c>
      <c r="M25" s="116" t="n">
        <f aca="false">H25+J25-L25</f>
        <v>1.2</v>
      </c>
      <c r="N25" s="116" t="n">
        <v>0</v>
      </c>
      <c r="O25" s="116" t="n">
        <v>0</v>
      </c>
      <c r="P25" s="117"/>
      <c r="Q25" s="117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</row>
    <row r="26" customFormat="false" ht="64.9" hidden="false" customHeight="false" outlineLevel="0" collapsed="false">
      <c r="A26" s="107" t="n">
        <v>19</v>
      </c>
      <c r="B26" s="108" t="s">
        <v>180</v>
      </c>
      <c r="C26" s="109" t="n">
        <v>53.3</v>
      </c>
      <c r="D26" s="108" t="s">
        <v>181</v>
      </c>
      <c r="E26" s="118" t="s">
        <v>182</v>
      </c>
      <c r="F26" s="110" t="n">
        <v>44419</v>
      </c>
      <c r="G26" s="110" t="s">
        <v>183</v>
      </c>
      <c r="H26" s="116" t="n">
        <v>-1</v>
      </c>
      <c r="I26" s="116" t="n">
        <v>1.2</v>
      </c>
      <c r="J26" s="116" t="n">
        <v>1.2</v>
      </c>
      <c r="K26" s="116" t="n">
        <v>0</v>
      </c>
      <c r="L26" s="116" t="n">
        <v>0</v>
      </c>
      <c r="M26" s="116" t="n">
        <f aca="false">H26+J26-L26</f>
        <v>0.2</v>
      </c>
      <c r="N26" s="116" t="n">
        <v>0</v>
      </c>
      <c r="O26" s="116" t="n">
        <v>0</v>
      </c>
      <c r="P26" s="117"/>
      <c r="Q26" s="117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</row>
    <row r="27" customFormat="false" ht="85.05" hidden="false" customHeight="false" outlineLevel="0" collapsed="false">
      <c r="A27" s="107" t="n">
        <v>20</v>
      </c>
      <c r="B27" s="108" t="s">
        <v>184</v>
      </c>
      <c r="C27" s="109" t="n">
        <v>17.2</v>
      </c>
      <c r="D27" s="108" t="s">
        <v>185</v>
      </c>
      <c r="E27" s="115" t="s">
        <v>186</v>
      </c>
      <c r="F27" s="110" t="n">
        <v>43544</v>
      </c>
      <c r="G27" s="113" t="s">
        <v>187</v>
      </c>
      <c r="H27" s="116" t="n">
        <v>359.800000000001</v>
      </c>
      <c r="I27" s="116" t="n">
        <v>392.68</v>
      </c>
      <c r="J27" s="116" t="n">
        <f aca="false">3715.95+392.68</f>
        <v>4108.63</v>
      </c>
      <c r="K27" s="116" t="n">
        <v>385.73</v>
      </c>
      <c r="L27" s="116" t="n">
        <f aca="false">3690.02+385.73</f>
        <v>4075.75</v>
      </c>
      <c r="M27" s="116" t="n">
        <f aca="false">H27+J27-L27</f>
        <v>392.680000000001</v>
      </c>
      <c r="N27" s="116" t="n">
        <v>0</v>
      </c>
      <c r="O27" s="116" t="n">
        <v>0</v>
      </c>
      <c r="P27" s="117"/>
      <c r="Q27" s="117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</row>
    <row r="28" customFormat="false" ht="66" hidden="false" customHeight="true" outlineLevel="0" collapsed="false">
      <c r="A28" s="107" t="n">
        <v>21</v>
      </c>
      <c r="B28" s="108" t="s">
        <v>137</v>
      </c>
      <c r="C28" s="109" t="n">
        <v>10.1</v>
      </c>
      <c r="D28" s="108" t="s">
        <v>175</v>
      </c>
      <c r="E28" s="115" t="s">
        <v>139</v>
      </c>
      <c r="F28" s="110" t="n">
        <v>43852</v>
      </c>
      <c r="G28" s="113" t="s">
        <v>176</v>
      </c>
      <c r="H28" s="116" t="n">
        <v>1.19</v>
      </c>
      <c r="I28" s="116" t="n">
        <v>1.2</v>
      </c>
      <c r="J28" s="116" t="n">
        <v>1.2</v>
      </c>
      <c r="K28" s="116" t="n">
        <v>0</v>
      </c>
      <c r="L28" s="116" t="n">
        <v>1.2</v>
      </c>
      <c r="M28" s="116" t="n">
        <f aca="false">H28+J28-L28</f>
        <v>1.19</v>
      </c>
      <c r="N28" s="116" t="n">
        <v>0</v>
      </c>
      <c r="O28" s="116" t="n">
        <v>0</v>
      </c>
      <c r="P28" s="117"/>
      <c r="Q28" s="117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customFormat="false" ht="52.2" hidden="false" customHeight="false" outlineLevel="0" collapsed="false">
      <c r="A29" s="107" t="n">
        <v>22</v>
      </c>
      <c r="B29" s="108" t="s">
        <v>188</v>
      </c>
      <c r="C29" s="109" t="n">
        <v>59.02</v>
      </c>
      <c r="D29" s="119" t="s">
        <v>189</v>
      </c>
      <c r="E29" s="118" t="s">
        <v>190</v>
      </c>
      <c r="F29" s="110" t="n">
        <v>43474</v>
      </c>
      <c r="G29" s="113" t="s">
        <v>191</v>
      </c>
      <c r="H29" s="116" t="n">
        <v>2.4</v>
      </c>
      <c r="I29" s="116" t="n">
        <v>1.2</v>
      </c>
      <c r="J29" s="116" t="n">
        <v>1.2</v>
      </c>
      <c r="K29" s="116" t="n">
        <v>0</v>
      </c>
      <c r="L29" s="116" t="n">
        <v>2.4</v>
      </c>
      <c r="M29" s="116" t="n">
        <f aca="false">H29+J29-L29</f>
        <v>1.2</v>
      </c>
      <c r="N29" s="116" t="n">
        <v>184.01</v>
      </c>
      <c r="O29" s="116" t="n">
        <v>184.01</v>
      </c>
      <c r="P29" s="117"/>
      <c r="Q29" s="117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customFormat="false" ht="52.2" hidden="false" customHeight="false" outlineLevel="0" collapsed="false">
      <c r="A30" s="107" t="n">
        <v>23</v>
      </c>
      <c r="B30" s="108" t="s">
        <v>192</v>
      </c>
      <c r="C30" s="109" t="n">
        <v>22.29</v>
      </c>
      <c r="D30" s="119" t="s">
        <v>193</v>
      </c>
      <c r="E30" s="115" t="s">
        <v>139</v>
      </c>
      <c r="F30" s="110" t="n">
        <v>43818</v>
      </c>
      <c r="G30" s="113" t="s">
        <v>194</v>
      </c>
      <c r="H30" s="116" t="n">
        <v>3.4</v>
      </c>
      <c r="I30" s="116" t="n">
        <v>1.2</v>
      </c>
      <c r="J30" s="116" t="n">
        <v>1.2</v>
      </c>
      <c r="K30" s="116" t="n">
        <v>0</v>
      </c>
      <c r="L30" s="116" t="n">
        <v>0</v>
      </c>
      <c r="M30" s="116" t="n">
        <f aca="false">H30+J30-L30</f>
        <v>4.6</v>
      </c>
      <c r="N30" s="116" t="n">
        <v>0</v>
      </c>
      <c r="O30" s="116" t="n">
        <v>0</v>
      </c>
      <c r="P30" s="117"/>
      <c r="Q30" s="117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customFormat="false" ht="62.25" hidden="false" customHeight="true" outlineLevel="0" collapsed="false">
      <c r="A31" s="107" t="n">
        <v>24</v>
      </c>
      <c r="B31" s="108" t="s">
        <v>192</v>
      </c>
      <c r="C31" s="109" t="n">
        <v>30.46</v>
      </c>
      <c r="D31" s="108" t="s">
        <v>195</v>
      </c>
      <c r="E31" s="115" t="s">
        <v>139</v>
      </c>
      <c r="F31" s="110" t="n">
        <v>43901</v>
      </c>
      <c r="G31" s="113" t="s">
        <v>196</v>
      </c>
      <c r="H31" s="116" t="n">
        <v>-33.7499999999927</v>
      </c>
      <c r="I31" s="116" t="n">
        <v>2543.22</v>
      </c>
      <c r="J31" s="116" t="n">
        <f aca="false">24256.77+2543.22</f>
        <v>26799.99</v>
      </c>
      <c r="K31" s="116" t="n">
        <v>2498.26</v>
      </c>
      <c r="L31" s="116" t="n">
        <f aca="false">21543.51+2498.26</f>
        <v>24041.77</v>
      </c>
      <c r="M31" s="116" t="n">
        <f aca="false">H31+J31-L31</f>
        <v>2724.47000000001</v>
      </c>
      <c r="N31" s="116" t="n">
        <v>0</v>
      </c>
      <c r="O31" s="116" t="n">
        <v>0</v>
      </c>
      <c r="P31" s="117"/>
      <c r="Q31" s="117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</row>
    <row r="32" customFormat="false" ht="61.5" hidden="false" customHeight="true" outlineLevel="0" collapsed="false">
      <c r="A32" s="107" t="n">
        <v>25</v>
      </c>
      <c r="B32" s="108" t="s">
        <v>197</v>
      </c>
      <c r="C32" s="109" t="n">
        <v>250</v>
      </c>
      <c r="D32" s="108" t="s">
        <v>198</v>
      </c>
      <c r="E32" s="115" t="s">
        <v>199</v>
      </c>
      <c r="F32" s="110" t="n">
        <v>44585</v>
      </c>
      <c r="G32" s="110" t="s">
        <v>200</v>
      </c>
      <c r="H32" s="116" t="n">
        <v>5.3</v>
      </c>
      <c r="I32" s="116" t="n">
        <v>1.2</v>
      </c>
      <c r="J32" s="116" t="n">
        <v>1.2</v>
      </c>
      <c r="K32" s="116" t="n">
        <v>0</v>
      </c>
      <c r="L32" s="116" t="n">
        <v>0</v>
      </c>
      <c r="M32" s="116" t="n">
        <f aca="false">H32+J32-L32</f>
        <v>6.5</v>
      </c>
      <c r="N32" s="116" t="n">
        <v>0</v>
      </c>
      <c r="O32" s="116" t="n">
        <v>0</v>
      </c>
      <c r="P32" s="117"/>
      <c r="Q32" s="117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customFormat="false" ht="77.25" hidden="false" customHeight="true" outlineLevel="0" collapsed="false">
      <c r="A33" s="107" t="n">
        <v>26</v>
      </c>
      <c r="B33" s="108" t="s">
        <v>201</v>
      </c>
      <c r="C33" s="109" t="n">
        <v>17.93</v>
      </c>
      <c r="D33" s="119" t="s">
        <v>202</v>
      </c>
      <c r="E33" s="115" t="s">
        <v>203</v>
      </c>
      <c r="F33" s="110" t="n">
        <v>44330</v>
      </c>
      <c r="G33" s="113" t="s">
        <v>204</v>
      </c>
      <c r="H33" s="116" t="n">
        <v>727.4</v>
      </c>
      <c r="I33" s="116" t="n">
        <v>635.81</v>
      </c>
      <c r="J33" s="116" t="n">
        <f aca="false">6016.92+635.81</f>
        <v>6652.73</v>
      </c>
      <c r="K33" s="116" t="n">
        <v>624.56</v>
      </c>
      <c r="L33" s="116" t="n">
        <f aca="false">5974.96+624.56</f>
        <v>6599.52</v>
      </c>
      <c r="M33" s="116" t="n">
        <f aca="false">H33+J33-L33</f>
        <v>780.609999999999</v>
      </c>
      <c r="N33" s="116" t="n">
        <v>0</v>
      </c>
      <c r="O33" s="116" t="n">
        <v>0</v>
      </c>
      <c r="P33" s="117"/>
      <c r="Q33" s="117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  <row r="34" customFormat="false" ht="52.2" hidden="false" customHeight="false" outlineLevel="0" collapsed="false">
      <c r="A34" s="107" t="n">
        <v>27</v>
      </c>
      <c r="B34" s="108" t="s">
        <v>205</v>
      </c>
      <c r="C34" s="109" t="n">
        <v>49.6</v>
      </c>
      <c r="D34" s="108" t="s">
        <v>206</v>
      </c>
      <c r="E34" s="115" t="s">
        <v>207</v>
      </c>
      <c r="F34" s="110" t="n">
        <v>43346</v>
      </c>
      <c r="G34" s="110" t="n">
        <v>44410</v>
      </c>
      <c r="H34" s="116" t="n">
        <v>4.31</v>
      </c>
      <c r="I34" s="116" t="n">
        <v>0</v>
      </c>
      <c r="J34" s="116" t="n">
        <v>0</v>
      </c>
      <c r="K34" s="116" t="n">
        <v>0</v>
      </c>
      <c r="L34" s="116" t="n">
        <v>0</v>
      </c>
      <c r="M34" s="116" t="n">
        <f aca="false">H34+J34-L34</f>
        <v>4.31</v>
      </c>
      <c r="N34" s="116" t="n">
        <v>0</v>
      </c>
      <c r="O34" s="116" t="n">
        <v>0</v>
      </c>
      <c r="P34" s="117"/>
      <c r="Q34" s="117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</row>
    <row r="35" customFormat="false" ht="64.9" hidden="false" customHeight="false" outlineLevel="0" collapsed="false">
      <c r="A35" s="107" t="n">
        <v>28</v>
      </c>
      <c r="B35" s="108" t="s">
        <v>180</v>
      </c>
      <c r="C35" s="109" t="n">
        <v>24.6</v>
      </c>
      <c r="D35" s="119" t="s">
        <v>208</v>
      </c>
      <c r="E35" s="115" t="s">
        <v>209</v>
      </c>
      <c r="F35" s="110" t="n">
        <v>44210</v>
      </c>
      <c r="G35" s="113" t="s">
        <v>210</v>
      </c>
      <c r="H35" s="116" t="n">
        <v>0</v>
      </c>
      <c r="I35" s="116" t="n">
        <v>2353.03</v>
      </c>
      <c r="J35" s="116" t="n">
        <f aca="false">22267.54+2353.03</f>
        <v>24620.57</v>
      </c>
      <c r="K35" s="116" t="n">
        <v>2311.43</v>
      </c>
      <c r="L35" s="116" t="n">
        <f aca="false">22112.2+2311.43</f>
        <v>24423.63</v>
      </c>
      <c r="M35" s="116" t="n">
        <f aca="false">H35+J35-L35</f>
        <v>196.939999999999</v>
      </c>
      <c r="N35" s="116" t="n">
        <v>0</v>
      </c>
      <c r="O35" s="116" t="n">
        <v>0</v>
      </c>
      <c r="P35" s="117"/>
      <c r="Q35" s="117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customFormat="false" ht="64.9" hidden="false" customHeight="false" outlineLevel="0" collapsed="false">
      <c r="A36" s="107" t="n">
        <v>29</v>
      </c>
      <c r="B36" s="108" t="s">
        <v>211</v>
      </c>
      <c r="C36" s="109" t="n">
        <v>22</v>
      </c>
      <c r="D36" s="119" t="s">
        <v>208</v>
      </c>
      <c r="E36" s="115" t="s">
        <v>212</v>
      </c>
      <c r="F36" s="110" t="n">
        <v>44112</v>
      </c>
      <c r="G36" s="113" t="s">
        <v>213</v>
      </c>
      <c r="H36" s="116" t="n">
        <v>63.84</v>
      </c>
      <c r="I36" s="116" t="n">
        <v>1269.71</v>
      </c>
      <c r="J36" s="116" t="n">
        <f aca="false">12015.69+1269.71</f>
        <v>13285.4</v>
      </c>
      <c r="K36" s="116" t="n">
        <v>1247.26</v>
      </c>
      <c r="L36" s="116" t="n">
        <f aca="false">11931.87+1247.26</f>
        <v>13179.13</v>
      </c>
      <c r="M36" s="116" t="n">
        <f aca="false">H36+J36-L36</f>
        <v>170.110000000001</v>
      </c>
      <c r="N36" s="116" t="n">
        <v>0</v>
      </c>
      <c r="O36" s="116" t="n">
        <v>0</v>
      </c>
      <c r="P36" s="117"/>
      <c r="Q36" s="117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</row>
    <row r="37" customFormat="false" ht="91.5" hidden="false" customHeight="true" outlineLevel="0" collapsed="false">
      <c r="A37" s="107" t="n">
        <v>30</v>
      </c>
      <c r="B37" s="108" t="s">
        <v>214</v>
      </c>
      <c r="C37" s="109" t="n">
        <v>138.4</v>
      </c>
      <c r="D37" s="108" t="s">
        <v>142</v>
      </c>
      <c r="E37" s="118" t="s">
        <v>215</v>
      </c>
      <c r="F37" s="110" t="n">
        <v>43558</v>
      </c>
      <c r="G37" s="113" t="s">
        <v>216</v>
      </c>
      <c r="H37" s="116" t="n">
        <v>-2.81</v>
      </c>
      <c r="I37" s="116" t="n">
        <v>1.2</v>
      </c>
      <c r="J37" s="116" t="n">
        <v>1.2</v>
      </c>
      <c r="K37" s="116" t="n">
        <v>0</v>
      </c>
      <c r="L37" s="116" t="n">
        <v>0</v>
      </c>
      <c r="M37" s="116" t="n">
        <f aca="false">H37+J37-L37</f>
        <v>-1.61</v>
      </c>
      <c r="N37" s="116" t="n">
        <v>0</v>
      </c>
      <c r="O37" s="116" t="n">
        <v>0</v>
      </c>
      <c r="P37" s="117"/>
      <c r="Q37" s="117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</row>
    <row r="38" customFormat="false" ht="90.75" hidden="false" customHeight="true" outlineLevel="0" collapsed="false">
      <c r="A38" s="107" t="n">
        <v>31</v>
      </c>
      <c r="B38" s="108" t="s">
        <v>217</v>
      </c>
      <c r="C38" s="109" t="n">
        <v>16.1</v>
      </c>
      <c r="D38" s="108" t="s">
        <v>142</v>
      </c>
      <c r="E38" s="118" t="s">
        <v>218</v>
      </c>
      <c r="F38" s="110" t="n">
        <v>44265</v>
      </c>
      <c r="G38" s="110" t="s">
        <v>219</v>
      </c>
      <c r="H38" s="116" t="n">
        <v>-0.9</v>
      </c>
      <c r="I38" s="116" t="n">
        <v>1.2</v>
      </c>
      <c r="J38" s="116" t="n">
        <v>1.2</v>
      </c>
      <c r="K38" s="116" t="n">
        <v>3.9</v>
      </c>
      <c r="L38" s="116" t="n">
        <v>3.9</v>
      </c>
      <c r="M38" s="116" t="n">
        <f aca="false">H38+J38-L38</f>
        <v>-3.6</v>
      </c>
      <c r="N38" s="116" t="n">
        <v>0</v>
      </c>
      <c r="O38" s="116" t="n">
        <v>0</v>
      </c>
      <c r="P38" s="117"/>
      <c r="Q38" s="117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</row>
    <row r="39" customFormat="false" ht="63" hidden="false" customHeight="true" outlineLevel="0" collapsed="false">
      <c r="A39" s="107" t="n">
        <v>32</v>
      </c>
      <c r="B39" s="108" t="s">
        <v>128</v>
      </c>
      <c r="C39" s="109" t="n">
        <v>288</v>
      </c>
      <c r="D39" s="108" t="s">
        <v>220</v>
      </c>
      <c r="E39" s="118" t="s">
        <v>221</v>
      </c>
      <c r="F39" s="110" t="n">
        <v>44005</v>
      </c>
      <c r="G39" s="113" t="s">
        <v>222</v>
      </c>
      <c r="H39" s="116" t="n">
        <v>0</v>
      </c>
      <c r="I39" s="116" t="n">
        <v>1.2</v>
      </c>
      <c r="J39" s="116" t="n">
        <v>1.2</v>
      </c>
      <c r="K39" s="116" t="n">
        <v>0</v>
      </c>
      <c r="L39" s="116" t="n">
        <v>0</v>
      </c>
      <c r="M39" s="116" t="n">
        <f aca="false">H39+J39-L39</f>
        <v>1.2</v>
      </c>
      <c r="N39" s="116" t="n">
        <v>0</v>
      </c>
      <c r="O39" s="116" t="n">
        <v>0</v>
      </c>
      <c r="P39" s="117"/>
      <c r="Q39" s="117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</row>
    <row r="40" customFormat="false" ht="64.9" hidden="false" customHeight="false" outlineLevel="0" collapsed="false">
      <c r="A40" s="107" t="n">
        <v>33</v>
      </c>
      <c r="B40" s="108" t="s">
        <v>223</v>
      </c>
      <c r="C40" s="109" t="n">
        <v>94.2</v>
      </c>
      <c r="D40" s="119" t="s">
        <v>224</v>
      </c>
      <c r="E40" s="115" t="s">
        <v>225</v>
      </c>
      <c r="F40" s="110" t="n">
        <v>44686</v>
      </c>
      <c r="G40" s="110" t="s">
        <v>226</v>
      </c>
      <c r="H40" s="116" t="n">
        <v>2392.74</v>
      </c>
      <c r="I40" s="116" t="n">
        <v>2514.77</v>
      </c>
      <c r="J40" s="116" t="n">
        <f aca="false">25147.7+2514.77</f>
        <v>27662.47</v>
      </c>
      <c r="K40" s="116" t="n">
        <v>0</v>
      </c>
      <c r="L40" s="116" t="n">
        <v>25025.67</v>
      </c>
      <c r="M40" s="116" t="n">
        <f aca="false">H40+J40-L40</f>
        <v>5029.54</v>
      </c>
      <c r="N40" s="116" t="n">
        <v>0</v>
      </c>
      <c r="O40" s="116" t="n">
        <v>0</v>
      </c>
      <c r="P40" s="117"/>
      <c r="Q40" s="117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</row>
    <row r="41" customFormat="false" ht="80.25" hidden="false" customHeight="true" outlineLevel="0" collapsed="false">
      <c r="A41" s="107" t="n">
        <v>34</v>
      </c>
      <c r="B41" s="108" t="s">
        <v>227</v>
      </c>
      <c r="C41" s="109" t="n">
        <v>36.3</v>
      </c>
      <c r="D41" s="108" t="s">
        <v>228</v>
      </c>
      <c r="E41" s="115" t="s">
        <v>229</v>
      </c>
      <c r="F41" s="110" t="n">
        <v>44356</v>
      </c>
      <c r="G41" s="110" t="s">
        <v>230</v>
      </c>
      <c r="H41" s="116" t="n">
        <v>1232.4</v>
      </c>
      <c r="I41" s="116" t="n">
        <v>1344.98</v>
      </c>
      <c r="J41" s="116" t="n">
        <f aca="false">12728.09+1344.98</f>
        <v>14073.07</v>
      </c>
      <c r="K41" s="116" t="n">
        <v>1321.2</v>
      </c>
      <c r="L41" s="116" t="n">
        <f aca="false">12639.3+1321.2</f>
        <v>13960.5</v>
      </c>
      <c r="M41" s="116" t="n">
        <f aca="false">H41+J41-L41</f>
        <v>1344.97</v>
      </c>
      <c r="N41" s="116" t="n">
        <v>0</v>
      </c>
      <c r="O41" s="116" t="n">
        <v>0</v>
      </c>
      <c r="P41" s="117"/>
      <c r="Q41" s="117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</row>
    <row r="42" customFormat="false" ht="63.65" hidden="false" customHeight="true" outlineLevel="0" collapsed="false">
      <c r="A42" s="107" t="n">
        <v>35</v>
      </c>
      <c r="B42" s="108" t="s">
        <v>231</v>
      </c>
      <c r="C42" s="109" t="n">
        <v>142.8</v>
      </c>
      <c r="D42" s="119" t="s">
        <v>232</v>
      </c>
      <c r="E42" s="115" t="s">
        <v>233</v>
      </c>
      <c r="F42" s="110" t="s">
        <v>234</v>
      </c>
      <c r="G42" s="113" t="s">
        <v>235</v>
      </c>
      <c r="H42" s="116" t="n">
        <v>5303.74000000001</v>
      </c>
      <c r="I42" s="116" t="n">
        <v>5788.19</v>
      </c>
      <c r="J42" s="116" t="n">
        <f aca="false">54775.77+5788.19</f>
        <v>60563.96</v>
      </c>
      <c r="K42" s="116" t="n">
        <v>5685.84</v>
      </c>
      <c r="L42" s="116" t="n">
        <f aca="false">54393.67+5685.84</f>
        <v>60079.51</v>
      </c>
      <c r="M42" s="116" t="n">
        <f aca="false">H42+J42-L42</f>
        <v>5788.19000000002</v>
      </c>
      <c r="N42" s="116" t="n">
        <v>0</v>
      </c>
      <c r="O42" s="116" t="n">
        <v>0</v>
      </c>
      <c r="P42" s="117"/>
      <c r="Q42" s="117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</row>
    <row r="43" customFormat="false" ht="77.25" hidden="false" customHeight="true" outlineLevel="0" collapsed="false">
      <c r="A43" s="107" t="n">
        <v>36</v>
      </c>
      <c r="B43" s="108" t="s">
        <v>223</v>
      </c>
      <c r="C43" s="109" t="n">
        <v>33.57</v>
      </c>
      <c r="D43" s="108" t="s">
        <v>236</v>
      </c>
      <c r="E43" s="115" t="s">
        <v>237</v>
      </c>
      <c r="F43" s="110" t="n">
        <v>44082</v>
      </c>
      <c r="G43" s="113" t="s">
        <v>238</v>
      </c>
      <c r="H43" s="116" t="n">
        <v>0.00999999999999091</v>
      </c>
      <c r="I43" s="116" t="n">
        <v>173.04</v>
      </c>
      <c r="J43" s="116" t="n">
        <f aca="false">1637.58+173.04</f>
        <v>1810.62</v>
      </c>
      <c r="K43" s="116" t="n">
        <v>0</v>
      </c>
      <c r="L43" s="116" t="n">
        <v>1500</v>
      </c>
      <c r="M43" s="116" t="n">
        <f aca="false">H43+J43-L43</f>
        <v>310.63</v>
      </c>
      <c r="N43" s="116" t="n">
        <v>0</v>
      </c>
      <c r="O43" s="116" t="n">
        <v>0</v>
      </c>
      <c r="P43" s="117"/>
      <c r="Q43" s="117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</row>
    <row r="44" customFormat="false" ht="39.55" hidden="false" customHeight="false" outlineLevel="0" collapsed="false">
      <c r="A44" s="107" t="n">
        <v>37</v>
      </c>
      <c r="B44" s="108" t="s">
        <v>239</v>
      </c>
      <c r="C44" s="109" t="n">
        <v>13.3</v>
      </c>
      <c r="D44" s="108" t="s">
        <v>240</v>
      </c>
      <c r="E44" s="118" t="s">
        <v>241</v>
      </c>
      <c r="F44" s="110" t="n">
        <v>43881</v>
      </c>
      <c r="G44" s="110" t="n">
        <v>44611</v>
      </c>
      <c r="H44" s="116" t="n">
        <v>101.03</v>
      </c>
      <c r="I44" s="116" t="n">
        <v>0</v>
      </c>
      <c r="J44" s="116" t="n">
        <v>0</v>
      </c>
      <c r="K44" s="116" t="n">
        <v>0</v>
      </c>
      <c r="L44" s="116" t="n">
        <v>0</v>
      </c>
      <c r="M44" s="116" t="n">
        <f aca="false">H44+J44-L44</f>
        <v>101.03</v>
      </c>
      <c r="N44" s="116" t="n">
        <v>0</v>
      </c>
      <c r="O44" s="116" t="n">
        <v>0</v>
      </c>
      <c r="P44" s="117"/>
      <c r="Q44" s="117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</row>
    <row r="45" customFormat="false" ht="61.5" hidden="false" customHeight="true" outlineLevel="0" collapsed="false">
      <c r="A45" s="107" t="n">
        <v>38</v>
      </c>
      <c r="B45" s="108" t="s">
        <v>242</v>
      </c>
      <c r="C45" s="109" t="n">
        <v>29.64</v>
      </c>
      <c r="D45" s="119" t="s">
        <v>232</v>
      </c>
      <c r="E45" s="115" t="s">
        <v>243</v>
      </c>
      <c r="F45" s="110" t="s">
        <v>244</v>
      </c>
      <c r="G45" s="110" t="s">
        <v>245</v>
      </c>
      <c r="H45" s="116" t="n">
        <v>54.7500000000001</v>
      </c>
      <c r="I45" s="116" t="n">
        <v>34.75</v>
      </c>
      <c r="J45" s="116" t="n">
        <f aca="false">328.86+34.75</f>
        <v>363.61</v>
      </c>
      <c r="K45" s="116" t="n">
        <v>34.14</v>
      </c>
      <c r="L45" s="116" t="n">
        <f aca="false">326.56+34.14</f>
        <v>360.7</v>
      </c>
      <c r="M45" s="116" t="n">
        <f aca="false">H45+J45-L45</f>
        <v>57.6600000000001</v>
      </c>
      <c r="N45" s="116" t="n">
        <v>0</v>
      </c>
      <c r="O45" s="116" t="n">
        <v>0</v>
      </c>
      <c r="P45" s="117"/>
      <c r="Q45" s="117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customFormat="false" ht="52.2" hidden="false" customHeight="false" outlineLevel="0" collapsed="false">
      <c r="A46" s="107" t="n">
        <v>39</v>
      </c>
      <c r="B46" s="108" t="s">
        <v>246</v>
      </c>
      <c r="C46" s="109" t="n">
        <v>107.5</v>
      </c>
      <c r="D46" s="108" t="s">
        <v>198</v>
      </c>
      <c r="E46" s="118" t="s">
        <v>247</v>
      </c>
      <c r="F46" s="110" t="n">
        <v>43479</v>
      </c>
      <c r="G46" s="110" t="n">
        <v>44531</v>
      </c>
      <c r="H46" s="116" t="n">
        <v>-2.52</v>
      </c>
      <c r="I46" s="116" t="n">
        <v>0</v>
      </c>
      <c r="J46" s="116" t="n">
        <v>0</v>
      </c>
      <c r="K46" s="116" t="n">
        <v>0</v>
      </c>
      <c r="L46" s="116" t="n">
        <v>0</v>
      </c>
      <c r="M46" s="116" t="n">
        <f aca="false">H46+J46-L46</f>
        <v>-2.52</v>
      </c>
      <c r="N46" s="116" t="n">
        <v>0</v>
      </c>
      <c r="O46" s="116" t="n">
        <v>0</v>
      </c>
      <c r="P46" s="117"/>
      <c r="Q46" s="117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</row>
    <row r="47" customFormat="false" ht="39.55" hidden="false" customHeight="false" outlineLevel="0" collapsed="false">
      <c r="A47" s="107" t="n">
        <v>40</v>
      </c>
      <c r="B47" s="108" t="s">
        <v>162</v>
      </c>
      <c r="C47" s="109" t="n">
        <v>432.64</v>
      </c>
      <c r="D47" s="108" t="s">
        <v>248</v>
      </c>
      <c r="E47" s="118" t="s">
        <v>249</v>
      </c>
      <c r="F47" s="110" t="n">
        <v>43451</v>
      </c>
      <c r="G47" s="110" t="n">
        <v>44501</v>
      </c>
      <c r="H47" s="116" t="n">
        <v>2</v>
      </c>
      <c r="I47" s="116" t="n">
        <v>0</v>
      </c>
      <c r="J47" s="116" t="n">
        <v>0</v>
      </c>
      <c r="K47" s="116" t="n">
        <v>0</v>
      </c>
      <c r="L47" s="116" t="n">
        <v>0</v>
      </c>
      <c r="M47" s="116" t="n">
        <f aca="false">H47+J47-L47</f>
        <v>2</v>
      </c>
      <c r="N47" s="116" t="n">
        <v>0</v>
      </c>
      <c r="O47" s="116" t="n">
        <v>0</v>
      </c>
      <c r="P47" s="117"/>
      <c r="Q47" s="117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</row>
    <row r="48" customFormat="false" ht="64.9" hidden="false" customHeight="false" outlineLevel="0" collapsed="false">
      <c r="A48" s="107" t="n">
        <v>41</v>
      </c>
      <c r="B48" s="108" t="s">
        <v>250</v>
      </c>
      <c r="C48" s="109" t="n">
        <v>18.1</v>
      </c>
      <c r="D48" s="108" t="s">
        <v>251</v>
      </c>
      <c r="E48" s="115" t="s">
        <v>252</v>
      </c>
      <c r="F48" s="110" t="n">
        <v>44361</v>
      </c>
      <c r="G48" s="110" t="s">
        <v>253</v>
      </c>
      <c r="H48" s="116" t="n">
        <v>4462.91</v>
      </c>
      <c r="I48" s="116" t="n">
        <v>735.28</v>
      </c>
      <c r="J48" s="116" t="n">
        <f aca="false">6958.17+735.28</f>
        <v>7693.45</v>
      </c>
      <c r="K48" s="116" t="n">
        <v>0</v>
      </c>
      <c r="L48" s="116" t="n">
        <v>7789.68</v>
      </c>
      <c r="M48" s="116" t="n">
        <f aca="false">H48+J48-L48</f>
        <v>4366.68</v>
      </c>
      <c r="N48" s="116" t="n">
        <v>0</v>
      </c>
      <c r="O48" s="116" t="n">
        <v>0</v>
      </c>
      <c r="P48" s="117"/>
      <c r="Q48" s="117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</row>
    <row r="49" customFormat="false" ht="15" hidden="false" customHeight="false" outlineLevel="0" collapsed="false">
      <c r="B49" s="121" t="s">
        <v>38</v>
      </c>
      <c r="H49" s="122" t="n">
        <f aca="false">SUM(H8:H48)</f>
        <v>16358.86</v>
      </c>
      <c r="I49" s="122" t="n">
        <f aca="false">SUM(I8:I48)</f>
        <v>18730.14</v>
      </c>
      <c r="J49" s="122" t="n">
        <f aca="false">SUM(J8:J48)</f>
        <v>197785.98</v>
      </c>
      <c r="K49" s="123" t="n">
        <f aca="false">SUM(K8:K48)</f>
        <v>15034.2</v>
      </c>
      <c r="L49" s="122" t="n">
        <f aca="false">SUM(L8:L48)</f>
        <v>190254.97</v>
      </c>
      <c r="M49" s="122" t="n">
        <f aca="false">SUM(M8:M48)</f>
        <v>23889.87</v>
      </c>
      <c r="N49" s="124"/>
      <c r="O49" s="124"/>
      <c r="P49" s="125"/>
      <c r="Q49" s="125"/>
    </row>
    <row r="54" customFormat="false" ht="15" hidden="false" customHeight="false" outlineLevel="0" collapsed="false">
      <c r="D54" s="126"/>
      <c r="H54" s="126"/>
      <c r="I54" s="126"/>
      <c r="J54" s="126"/>
      <c r="K54" s="126"/>
      <c r="L54" s="126"/>
    </row>
    <row r="55" customFormat="false" ht="15" hidden="false" customHeight="false" outlineLevel="0" collapsed="false">
      <c r="D55" s="126"/>
      <c r="H55" s="126"/>
      <c r="I55" s="126"/>
      <c r="J55" s="126"/>
      <c r="K55" s="126"/>
      <c r="L55" s="126"/>
    </row>
    <row r="56" customFormat="false" ht="15" hidden="false" customHeight="false" outlineLevel="0" collapsed="false">
      <c r="D56" s="126"/>
      <c r="H56" s="126"/>
      <c r="I56" s="126"/>
      <c r="J56" s="126"/>
      <c r="K56" s="126"/>
      <c r="L56" s="126"/>
    </row>
    <row r="57" customFormat="false" ht="15" hidden="false" customHeight="false" outlineLevel="0" collapsed="false">
      <c r="D57" s="126"/>
      <c r="H57" s="126"/>
      <c r="I57" s="126"/>
      <c r="J57" s="126"/>
      <c r="K57" s="126"/>
      <c r="L57" s="126"/>
    </row>
    <row r="58" customFormat="false" ht="15" hidden="false" customHeight="false" outlineLevel="0" collapsed="false">
      <c r="H58" s="126"/>
      <c r="I58" s="126"/>
      <c r="J58" s="126"/>
      <c r="K58" s="126"/>
      <c r="L58" s="126"/>
    </row>
    <row r="59" customFormat="false" ht="13.8" hidden="false" customHeight="false" outlineLevel="0" collapsed="false">
      <c r="B59" s="97"/>
    </row>
    <row r="60" customFormat="false" ht="13.8" hidden="false" customHeight="false" outlineLevel="0" collapsed="false">
      <c r="B60" s="9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H6"/>
    <mergeCell ref="I5:J5"/>
    <mergeCell ref="K5:L5"/>
    <mergeCell ref="M5:M6"/>
    <mergeCell ref="N5:O5"/>
    <mergeCell ref="P5:P6"/>
    <mergeCell ref="Q5:Q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4C7DC"/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pageBreakPreview" topLeftCell="A13" colorId="64" zoomScale="95" zoomScaleNormal="180" zoomScalePageLayoutView="95" workbookViewId="0">
      <selection pane="topLeft" activeCell="G20" activeCellId="0" sqref="G20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97" width="3.28"/>
    <col collapsed="false" customWidth="true" hidden="false" outlineLevel="0" max="2" min="2" style="97" width="29.71"/>
    <col collapsed="false" customWidth="true" hidden="false" outlineLevel="0" max="3" min="3" style="97" width="7.7"/>
    <col collapsed="false" customWidth="true" hidden="false" outlineLevel="0" max="4" min="4" style="97" width="16.43"/>
    <col collapsed="false" customWidth="true" hidden="false" outlineLevel="0" max="5" min="5" style="97" width="16.12"/>
    <col collapsed="false" customWidth="true" hidden="false" outlineLevel="0" max="6" min="6" style="97" width="12.85"/>
    <col collapsed="false" customWidth="true" hidden="false" outlineLevel="0" max="7" min="7" style="97" width="12.56"/>
    <col collapsed="false" customWidth="true" hidden="false" outlineLevel="0" max="8" min="8" style="97" width="8.28"/>
    <col collapsed="false" customWidth="true" hidden="false" outlineLevel="0" max="9" min="9" style="97" width="9.14"/>
    <col collapsed="false" customWidth="true" hidden="false" outlineLevel="0" max="10" min="10" style="97" width="9.7"/>
    <col collapsed="false" customWidth="true" hidden="false" outlineLevel="0" max="11" min="11" style="97" width="8.85"/>
    <col collapsed="false" customWidth="true" hidden="false" outlineLevel="0" max="12" min="12" style="97" width="10.13"/>
    <col collapsed="false" customWidth="true" hidden="false" outlineLevel="0" max="13" min="13" style="97" width="8.85"/>
    <col collapsed="false" customWidth="true" hidden="false" outlineLevel="0" max="14" min="14" style="97" width="6.99"/>
    <col collapsed="false" customWidth="true" hidden="false" outlineLevel="0" max="15" min="15" style="97" width="7.42"/>
    <col collapsed="false" customWidth="true" hidden="false" outlineLevel="0" max="16" min="16" style="97" width="7.28"/>
    <col collapsed="false" customWidth="true" hidden="false" outlineLevel="0" max="17" min="17" style="97" width="14.14"/>
    <col collapsed="false" customWidth="true" hidden="false" outlineLevel="0" max="257" min="18" style="97" width="9.14"/>
  </cols>
  <sheetData>
    <row r="1" customFormat="false" ht="19.7" hidden="false" customHeight="false" outlineLevel="0" collapsed="false">
      <c r="M1" s="127"/>
      <c r="N1" s="127"/>
      <c r="O1" s="127"/>
      <c r="P1" s="127"/>
    </row>
    <row r="2" customFormat="false" ht="19.7" hidden="false" customHeight="false" outlineLevel="0" collapsed="false">
      <c r="J2" s="97" t="s">
        <v>254</v>
      </c>
      <c r="M2" s="127"/>
      <c r="N2" s="127"/>
      <c r="O2" s="127"/>
      <c r="P2" s="127"/>
    </row>
    <row r="3" customFormat="false" ht="15.8" hidden="false" customHeight="false" outlineLevel="0" collapsed="false">
      <c r="M3" s="127"/>
      <c r="N3" s="127"/>
      <c r="O3" s="127"/>
      <c r="P3" s="127"/>
    </row>
    <row r="4" customFormat="false" ht="15.8" hidden="false" customHeight="false" outlineLevel="0" collapsed="false">
      <c r="M4" s="127"/>
      <c r="N4" s="127"/>
      <c r="O4" s="127"/>
      <c r="P4" s="127"/>
    </row>
    <row r="5" customFormat="false" ht="15.8" hidden="false" customHeight="false" outlineLevel="0" collapsed="false">
      <c r="A5" s="128"/>
      <c r="B5" s="128"/>
      <c r="C5" s="128"/>
      <c r="D5" s="129" t="s">
        <v>255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8"/>
      <c r="Q5" s="128"/>
    </row>
    <row r="6" customFormat="false" ht="39.55" hidden="false" customHeight="false" outlineLevel="0" collapsed="false">
      <c r="A6" s="130" t="s">
        <v>256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customFormat="false" ht="15.8" hidden="false" customHeight="false" outlineLevel="0" collapsed="false">
      <c r="A7" s="128"/>
      <c r="B7" s="128"/>
      <c r="C7" s="128"/>
      <c r="D7" s="131" t="s">
        <v>2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28"/>
      <c r="Q7" s="128"/>
    </row>
    <row r="8" customFormat="false" ht="12" hidden="false" customHeight="true" outlineLevel="0" collapsed="false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customFormat="false" ht="136.5" hidden="false" customHeight="true" outlineLevel="0" collapsed="false">
      <c r="A9" s="132" t="s">
        <v>41</v>
      </c>
      <c r="B9" s="132" t="s">
        <v>4</v>
      </c>
      <c r="C9" s="132" t="s">
        <v>42</v>
      </c>
      <c r="D9" s="133" t="s">
        <v>6</v>
      </c>
      <c r="E9" s="133" t="s">
        <v>7</v>
      </c>
      <c r="F9" s="132" t="s">
        <v>8</v>
      </c>
      <c r="G9" s="132"/>
      <c r="H9" s="134" t="s">
        <v>43</v>
      </c>
      <c r="I9" s="135" t="s">
        <v>257</v>
      </c>
      <c r="J9" s="135"/>
      <c r="K9" s="132" t="s">
        <v>11</v>
      </c>
      <c r="L9" s="132"/>
      <c r="M9" s="133" t="s">
        <v>12</v>
      </c>
      <c r="N9" s="133" t="s">
        <v>13</v>
      </c>
      <c r="O9" s="133"/>
      <c r="P9" s="133" t="s">
        <v>14</v>
      </c>
      <c r="Q9" s="133" t="s">
        <v>258</v>
      </c>
      <c r="R9" s="136"/>
    </row>
    <row r="10" customFormat="false" ht="123" hidden="false" customHeight="true" outlineLevel="0" collapsed="false">
      <c r="A10" s="132"/>
      <c r="B10" s="132"/>
      <c r="C10" s="132"/>
      <c r="D10" s="133"/>
      <c r="E10" s="133"/>
      <c r="F10" s="133" t="s">
        <v>44</v>
      </c>
      <c r="G10" s="133" t="s">
        <v>45</v>
      </c>
      <c r="H10" s="134"/>
      <c r="I10" s="132" t="s">
        <v>18</v>
      </c>
      <c r="J10" s="132" t="s">
        <v>19</v>
      </c>
      <c r="K10" s="132" t="s">
        <v>20</v>
      </c>
      <c r="L10" s="132" t="s">
        <v>19</v>
      </c>
      <c r="M10" s="133"/>
      <c r="N10" s="137" t="s">
        <v>46</v>
      </c>
      <c r="O10" s="137" t="s">
        <v>21</v>
      </c>
      <c r="P10" s="133"/>
      <c r="Q10" s="133"/>
      <c r="R10" s="136"/>
    </row>
    <row r="11" customFormat="false" ht="15.8" hidden="false" customHeight="false" outlineLevel="0" collapsed="false">
      <c r="A11" s="138" t="n">
        <v>1</v>
      </c>
      <c r="B11" s="138" t="n">
        <v>2</v>
      </c>
      <c r="C11" s="138" t="n">
        <v>3</v>
      </c>
      <c r="D11" s="138" t="n">
        <v>4</v>
      </c>
      <c r="E11" s="138" t="n">
        <v>5</v>
      </c>
      <c r="F11" s="138" t="n">
        <v>6</v>
      </c>
      <c r="G11" s="138" t="n">
        <v>7</v>
      </c>
      <c r="H11" s="138" t="n">
        <v>8</v>
      </c>
      <c r="I11" s="138" t="n">
        <v>9</v>
      </c>
      <c r="J11" s="138" t="n">
        <v>10</v>
      </c>
      <c r="K11" s="138" t="n">
        <v>11</v>
      </c>
      <c r="L11" s="138" t="n">
        <v>12</v>
      </c>
      <c r="M11" s="138" t="n">
        <v>13</v>
      </c>
      <c r="N11" s="138" t="n">
        <v>14</v>
      </c>
      <c r="O11" s="138" t="n">
        <v>15</v>
      </c>
      <c r="P11" s="138" t="n">
        <v>16</v>
      </c>
      <c r="Q11" s="138" t="n">
        <v>17</v>
      </c>
    </row>
    <row r="12" customFormat="false" ht="105.75" hidden="false" customHeight="true" outlineLevel="0" collapsed="false">
      <c r="A12" s="138" t="n">
        <v>1</v>
      </c>
      <c r="B12" s="139" t="s">
        <v>259</v>
      </c>
      <c r="C12" s="140" t="n">
        <v>51.1</v>
      </c>
      <c r="D12" s="139" t="s">
        <v>260</v>
      </c>
      <c r="E12" s="139" t="s">
        <v>261</v>
      </c>
      <c r="F12" s="141" t="n">
        <v>43709</v>
      </c>
      <c r="G12" s="142" t="s">
        <v>262</v>
      </c>
      <c r="H12" s="143" t="n">
        <v>0</v>
      </c>
      <c r="I12" s="143" t="n">
        <v>400</v>
      </c>
      <c r="J12" s="143" t="n">
        <f aca="false">4000+400</f>
        <v>4400</v>
      </c>
      <c r="K12" s="143" t="n">
        <v>400</v>
      </c>
      <c r="L12" s="143" t="n">
        <f aca="false">4000+400</f>
        <v>4400</v>
      </c>
      <c r="M12" s="143" t="n">
        <v>0</v>
      </c>
      <c r="N12" s="143" t="n">
        <v>0</v>
      </c>
      <c r="O12" s="143" t="n">
        <v>0</v>
      </c>
      <c r="P12" s="143" t="n">
        <v>0</v>
      </c>
      <c r="Q12" s="138"/>
    </row>
    <row r="13" customFormat="false" ht="129.75" hidden="false" customHeight="true" outlineLevel="0" collapsed="false">
      <c r="A13" s="138" t="n">
        <v>2</v>
      </c>
      <c r="B13" s="139" t="s">
        <v>263</v>
      </c>
      <c r="C13" s="140" t="n">
        <v>17.4</v>
      </c>
      <c r="D13" s="139" t="s">
        <v>264</v>
      </c>
      <c r="E13" s="144" t="s">
        <v>265</v>
      </c>
      <c r="F13" s="141" t="n">
        <v>43801</v>
      </c>
      <c r="G13" s="142" t="s">
        <v>266</v>
      </c>
      <c r="H13" s="143" t="n">
        <v>0</v>
      </c>
      <c r="I13" s="143" t="n">
        <v>0</v>
      </c>
      <c r="J13" s="143" t="n">
        <v>0</v>
      </c>
      <c r="K13" s="143" t="n">
        <v>0</v>
      </c>
      <c r="L13" s="143" t="n">
        <v>0</v>
      </c>
      <c r="M13" s="143" t="n">
        <v>0</v>
      </c>
      <c r="N13" s="143" t="n">
        <v>0</v>
      </c>
      <c r="O13" s="143" t="n">
        <v>0</v>
      </c>
      <c r="P13" s="143" t="n">
        <v>0</v>
      </c>
      <c r="Q13" s="138"/>
    </row>
    <row r="14" customFormat="false" ht="129.75" hidden="false" customHeight="true" outlineLevel="0" collapsed="false">
      <c r="A14" s="138" t="n">
        <v>3</v>
      </c>
      <c r="B14" s="139" t="s">
        <v>267</v>
      </c>
      <c r="C14" s="140" t="n">
        <v>11.33</v>
      </c>
      <c r="D14" s="139" t="s">
        <v>264</v>
      </c>
      <c r="E14" s="144" t="s">
        <v>268</v>
      </c>
      <c r="F14" s="141" t="n">
        <v>44977</v>
      </c>
      <c r="G14" s="142" t="n">
        <v>46803</v>
      </c>
      <c r="H14" s="143" t="n">
        <v>0</v>
      </c>
      <c r="I14" s="143" t="n">
        <v>11.35</v>
      </c>
      <c r="J14" s="143" t="n">
        <f aca="false">113.5+11.35</f>
        <v>124.85</v>
      </c>
      <c r="K14" s="143" t="n">
        <v>11.35</v>
      </c>
      <c r="L14" s="143" t="n">
        <f aca="false">113.5+11.35</f>
        <v>124.85</v>
      </c>
      <c r="M14" s="143" t="n">
        <v>0</v>
      </c>
      <c r="N14" s="143" t="n">
        <v>0</v>
      </c>
      <c r="O14" s="143" t="n">
        <v>0</v>
      </c>
      <c r="P14" s="143" t="n">
        <v>0</v>
      </c>
      <c r="Q14" s="138"/>
    </row>
    <row r="15" customFormat="false" ht="15.8" hidden="false" customHeight="false" outlineLevel="0" collapsed="false">
      <c r="A15" s="138"/>
      <c r="B15" s="145" t="s">
        <v>38</v>
      </c>
      <c r="C15" s="145"/>
      <c r="D15" s="145"/>
      <c r="E15" s="145"/>
      <c r="F15" s="145"/>
      <c r="G15" s="145"/>
      <c r="H15" s="146" t="n">
        <f aca="false">H12+H13+H14</f>
        <v>0</v>
      </c>
      <c r="I15" s="146" t="n">
        <f aca="false">I12+I13+I14</f>
        <v>411.35</v>
      </c>
      <c r="J15" s="146" t="n">
        <f aca="false">J12+J13+J14</f>
        <v>4524.85</v>
      </c>
      <c r="K15" s="146" t="n">
        <f aca="false">K12+K13+K14</f>
        <v>411.35</v>
      </c>
      <c r="L15" s="146" t="n">
        <f aca="false">L12+L13+L14</f>
        <v>4524.85</v>
      </c>
      <c r="M15" s="146" t="n">
        <f aca="false">M12+M13+M14</f>
        <v>0</v>
      </c>
      <c r="N15" s="146" t="n">
        <f aca="false">N12+N13+N14</f>
        <v>0</v>
      </c>
      <c r="O15" s="146" t="n">
        <f aca="false">O12+O13+O14</f>
        <v>0</v>
      </c>
      <c r="P15" s="146" t="n">
        <f aca="false">P12+P13+P14</f>
        <v>0</v>
      </c>
      <c r="Q15" s="138"/>
    </row>
    <row r="16" customFormat="false" ht="15.8" hidden="false" customHeight="false" outlineLevel="0" collapsed="false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9"/>
      <c r="P16" s="147"/>
      <c r="Q16" s="147"/>
    </row>
    <row r="17" customFormat="false" ht="15.8" hidden="false" customHeight="false" outlineLevel="0" collapsed="false">
      <c r="A17" s="147"/>
      <c r="B17" s="148"/>
      <c r="C17" s="148"/>
      <c r="D17" s="148"/>
      <c r="E17" s="148"/>
      <c r="F17" s="148"/>
      <c r="G17" s="148"/>
      <c r="H17" s="147"/>
      <c r="I17" s="147"/>
      <c r="J17" s="147"/>
      <c r="K17" s="147"/>
      <c r="L17" s="147"/>
      <c r="M17" s="148"/>
      <c r="N17" s="148"/>
      <c r="O17" s="149"/>
      <c r="P17" s="147"/>
      <c r="Q17" s="147"/>
    </row>
    <row r="18" customFormat="false" ht="39.55" hidden="false" customHeight="false" outlineLevel="0" collapsed="false">
      <c r="A18" s="128"/>
      <c r="B18" s="128"/>
      <c r="C18" s="150"/>
      <c r="D18" s="150"/>
      <c r="E18" s="150"/>
      <c r="F18" s="150"/>
      <c r="G18" s="151"/>
      <c r="H18" s="151"/>
      <c r="I18" s="151"/>
      <c r="J18" s="150"/>
      <c r="K18" s="150"/>
      <c r="L18" s="150"/>
      <c r="M18" s="128"/>
      <c r="N18" s="128"/>
      <c r="O18" s="128"/>
      <c r="P18" s="128"/>
      <c r="Q18" s="128"/>
    </row>
    <row r="19" customFormat="false" ht="15.8" hidden="false" customHeight="false" outlineLevel="0" collapsed="false">
      <c r="A19" s="128"/>
      <c r="B19" s="128"/>
      <c r="C19" s="152"/>
      <c r="D19" s="152"/>
      <c r="E19" s="152"/>
      <c r="F19" s="152"/>
      <c r="G19" s="149"/>
      <c r="H19" s="149"/>
      <c r="I19" s="149"/>
      <c r="J19" s="152"/>
      <c r="K19" s="152"/>
      <c r="L19" s="152"/>
      <c r="M19" s="128"/>
      <c r="N19" s="128"/>
      <c r="O19" s="128"/>
      <c r="P19" s="128"/>
      <c r="Q19" s="128"/>
    </row>
    <row r="20" customFormat="false" ht="39.55" hidden="false" customHeight="false" outlineLevel="0" collapsed="false">
      <c r="A20" s="128"/>
      <c r="B20" s="128"/>
      <c r="C20" s="150"/>
      <c r="D20" s="150"/>
      <c r="E20" s="150"/>
      <c r="F20" s="150"/>
      <c r="G20" s="151"/>
      <c r="H20" s="151"/>
      <c r="I20" s="151"/>
      <c r="J20" s="150"/>
      <c r="K20" s="150"/>
      <c r="L20" s="150"/>
      <c r="M20" s="128"/>
      <c r="N20" s="128"/>
      <c r="O20" s="128"/>
      <c r="P20" s="128"/>
      <c r="Q20" s="128"/>
    </row>
    <row r="21" customFormat="false" ht="15.8" hidden="false" customHeight="false" outlineLevel="0" collapsed="false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customFormat="false" ht="15.8" hidden="false" customHeight="false" outlineLevel="0" collapsed="false">
      <c r="A22" s="128"/>
      <c r="B22" s="128"/>
      <c r="C22" s="152"/>
      <c r="D22" s="152"/>
      <c r="E22" s="152"/>
      <c r="F22" s="152"/>
      <c r="G22" s="153"/>
      <c r="H22" s="153"/>
      <c r="I22" s="153"/>
      <c r="J22" s="152"/>
      <c r="K22" s="152"/>
      <c r="L22" s="152"/>
      <c r="M22" s="128"/>
      <c r="N22" s="128"/>
      <c r="O22" s="128"/>
      <c r="P22" s="128"/>
      <c r="Q22" s="128"/>
    </row>
    <row r="23" customFormat="false" ht="14.65" hidden="false" customHeight="false" outlineLevel="0" collapsed="false">
      <c r="A23" s="128"/>
      <c r="B23" s="128"/>
      <c r="C23" s="128"/>
      <c r="D23" s="128"/>
      <c r="E23" s="128"/>
      <c r="F23" s="128"/>
      <c r="G23" s="151"/>
      <c r="H23" s="151"/>
      <c r="I23" s="151"/>
      <c r="J23" s="128"/>
      <c r="K23" s="128"/>
      <c r="L23" s="128"/>
      <c r="M23" s="128"/>
      <c r="N23" s="128"/>
      <c r="O23" s="128"/>
      <c r="P23" s="128"/>
      <c r="Q23" s="128"/>
    </row>
    <row r="24" customFormat="false" ht="14.65" hidden="false" customHeight="false" outlineLevel="0" collapsed="false">
      <c r="A24" s="128"/>
      <c r="B24" s="128"/>
      <c r="C24" s="128"/>
      <c r="D24" s="128"/>
      <c r="E24" s="128"/>
      <c r="F24" s="128"/>
      <c r="G24" s="154"/>
      <c r="H24" s="154"/>
      <c r="I24" s="154"/>
      <c r="J24" s="128"/>
      <c r="K24" s="128"/>
      <c r="L24" s="128"/>
      <c r="M24" s="128"/>
      <c r="N24" s="128"/>
      <c r="O24" s="128"/>
      <c r="P24" s="128"/>
      <c r="Q24" s="128"/>
    </row>
    <row r="25" customFormat="false" ht="14.65" hidden="false" customHeight="false" outlineLevel="0" collapsed="false">
      <c r="G25" s="155"/>
      <c r="H25" s="155"/>
      <c r="I25" s="155"/>
    </row>
  </sheetData>
  <mergeCells count="27">
    <mergeCell ref="M1:P1"/>
    <mergeCell ref="M2:P2"/>
    <mergeCell ref="M3:P3"/>
    <mergeCell ref="M4:P4"/>
    <mergeCell ref="D5:O5"/>
    <mergeCell ref="A6:Q6"/>
    <mergeCell ref="D7:O7"/>
    <mergeCell ref="A9:A10"/>
    <mergeCell ref="B9:B10"/>
    <mergeCell ref="C9:C10"/>
    <mergeCell ref="D9:D10"/>
    <mergeCell ref="E9:E10"/>
    <mergeCell ref="F9:G9"/>
    <mergeCell ref="H9:H10"/>
    <mergeCell ref="I9:J9"/>
    <mergeCell ref="K9:L9"/>
    <mergeCell ref="M9:M10"/>
    <mergeCell ref="N9:O9"/>
    <mergeCell ref="P9:P10"/>
    <mergeCell ref="Q9:Q10"/>
    <mergeCell ref="G18:I18"/>
    <mergeCell ref="C19:F19"/>
    <mergeCell ref="J19:L19"/>
    <mergeCell ref="G20:I20"/>
    <mergeCell ref="C22:F22"/>
    <mergeCell ref="J22:L22"/>
    <mergeCell ref="G23:I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8F2A1"/>
    <pageSetUpPr fitToPage="false"/>
  </sheetPr>
  <dimension ref="A1:IW65536"/>
  <sheetViews>
    <sheetView showFormulas="false" showGridLines="true" showRowColHeaders="true" showZeros="true" rightToLeft="false" tabSelected="false" showOutlineSymbols="true" defaultGridColor="true" view="pageBreakPreview" topLeftCell="A7" colorId="64" zoomScale="95" zoomScaleNormal="180" zoomScalePageLayoutView="95" workbookViewId="0">
      <selection pane="topLeft" activeCell="A9" activeCellId="0" sqref="A9"/>
    </sheetView>
  </sheetViews>
  <sheetFormatPr defaultColWidth="11.53515625" defaultRowHeight="28.9" zeroHeight="false" outlineLevelRow="0" outlineLevelCol="0"/>
  <cols>
    <col collapsed="false" customWidth="true" hidden="false" outlineLevel="0" max="1" min="1" style="100" width="3.28"/>
    <col collapsed="false" customWidth="true" hidden="false" outlineLevel="0" max="2" min="2" style="100" width="19.28"/>
    <col collapsed="false" customWidth="true" hidden="false" outlineLevel="0" max="3" min="3" style="100" width="8.41"/>
    <col collapsed="false" customWidth="true" hidden="false" outlineLevel="0" max="4" min="4" style="100" width="16.56"/>
    <col collapsed="false" customWidth="true" hidden="false" outlineLevel="0" max="5" min="5" style="100" width="16.12"/>
    <col collapsed="false" customWidth="true" hidden="false" outlineLevel="0" max="6" min="6" style="100" width="12.7"/>
    <col collapsed="false" customWidth="true" hidden="false" outlineLevel="0" max="7" min="7" style="100" width="11.99"/>
    <col collapsed="false" customWidth="true" hidden="false" outlineLevel="0" max="8" min="8" style="100" width="15.28"/>
    <col collapsed="false" customWidth="true" hidden="false" outlineLevel="0" max="9" min="9" style="100" width="8.15"/>
    <col collapsed="false" customWidth="true" hidden="false" outlineLevel="0" max="10" min="10" style="100" width="8.99"/>
    <col collapsed="false" customWidth="true" hidden="false" outlineLevel="0" max="11" min="11" style="100" width="8.28"/>
    <col collapsed="false" customWidth="true" hidden="false" outlineLevel="0" max="12" min="12" style="100" width="9.7"/>
    <col collapsed="false" customWidth="true" hidden="false" outlineLevel="0" max="13" min="13" style="100" width="14.56"/>
    <col collapsed="false" customWidth="true" hidden="false" outlineLevel="0" max="16" min="14" style="100" width="7.7"/>
    <col collapsed="false" customWidth="true" hidden="false" outlineLevel="0" max="17" min="17" style="100" width="11.85"/>
    <col collapsed="false" customWidth="true" hidden="false" outlineLevel="0" max="133" min="18" style="101" width="9.14"/>
    <col collapsed="false" customWidth="true" hidden="false" outlineLevel="0" max="257" min="134" style="100" width="9.14"/>
  </cols>
  <sheetData>
    <row r="1" customFormat="false" ht="28.9" hidden="false" customHeight="true" outlineLevel="0" collapsed="false">
      <c r="A1" s="156" t="s">
        <v>269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</row>
    <row r="2" customFormat="false" ht="28.9" hidden="false" customHeight="true" outlineLevel="0" collapsed="false">
      <c r="A2" s="159" t="s">
        <v>270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</row>
    <row r="3" customFormat="false" ht="28.9" hidden="false" customHeight="true" outlineLevel="0" collapsed="false">
      <c r="A3" s="158"/>
      <c r="B3" s="158"/>
      <c r="C3" s="158"/>
      <c r="D3" s="160" t="s">
        <v>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58"/>
      <c r="Q3" s="158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</row>
    <row r="5" customFormat="false" ht="64.15" hidden="false" customHeight="true" outlineLevel="0" collapsed="false">
      <c r="A5" s="161" t="s">
        <v>3</v>
      </c>
      <c r="B5" s="161" t="s">
        <v>4</v>
      </c>
      <c r="C5" s="161" t="s">
        <v>5</v>
      </c>
      <c r="D5" s="161" t="s">
        <v>6</v>
      </c>
      <c r="E5" s="161" t="s">
        <v>7</v>
      </c>
      <c r="F5" s="161" t="s">
        <v>8</v>
      </c>
      <c r="G5" s="161"/>
      <c r="H5" s="161" t="s">
        <v>9</v>
      </c>
      <c r="I5" s="161" t="s">
        <v>10</v>
      </c>
      <c r="J5" s="161"/>
      <c r="K5" s="161" t="s">
        <v>11</v>
      </c>
      <c r="L5" s="161"/>
      <c r="M5" s="161" t="s">
        <v>12</v>
      </c>
      <c r="N5" s="161" t="s">
        <v>13</v>
      </c>
      <c r="O5" s="161"/>
      <c r="P5" s="161" t="s">
        <v>14</v>
      </c>
      <c r="Q5" s="161" t="s">
        <v>15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</row>
    <row r="6" customFormat="false" ht="43.7" hidden="false" customHeight="true" outlineLevel="0" collapsed="false">
      <c r="A6" s="161"/>
      <c r="B6" s="161"/>
      <c r="C6" s="161"/>
      <c r="D6" s="161"/>
      <c r="E6" s="161"/>
      <c r="F6" s="161" t="s">
        <v>44</v>
      </c>
      <c r="G6" s="161" t="s">
        <v>45</v>
      </c>
      <c r="H6" s="161"/>
      <c r="I6" s="161" t="s">
        <v>18</v>
      </c>
      <c r="J6" s="161" t="s">
        <v>19</v>
      </c>
      <c r="K6" s="161" t="s">
        <v>20</v>
      </c>
      <c r="L6" s="161" t="s">
        <v>19</v>
      </c>
      <c r="M6" s="161"/>
      <c r="N6" s="162" t="s">
        <v>19</v>
      </c>
      <c r="O6" s="162" t="s">
        <v>21</v>
      </c>
      <c r="P6" s="161"/>
      <c r="Q6" s="161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</row>
    <row r="7" customFormat="false" ht="19.7" hidden="false" customHeight="true" outlineLevel="0" collapsed="false">
      <c r="A7" s="163" t="n">
        <v>1</v>
      </c>
      <c r="B7" s="163" t="n">
        <v>2</v>
      </c>
      <c r="C7" s="163" t="n">
        <v>3</v>
      </c>
      <c r="D7" s="163" t="n">
        <v>4</v>
      </c>
      <c r="E7" s="163" t="n">
        <v>5</v>
      </c>
      <c r="F7" s="163" t="n">
        <v>6</v>
      </c>
      <c r="G7" s="163" t="n">
        <v>7</v>
      </c>
      <c r="H7" s="163" t="n">
        <v>8</v>
      </c>
      <c r="I7" s="163" t="n">
        <v>9</v>
      </c>
      <c r="J7" s="163" t="n">
        <v>10</v>
      </c>
      <c r="K7" s="163" t="n">
        <v>11</v>
      </c>
      <c r="L7" s="163" t="n">
        <v>12</v>
      </c>
      <c r="M7" s="163" t="n">
        <v>13</v>
      </c>
      <c r="N7" s="163" t="n">
        <v>14</v>
      </c>
      <c r="O7" s="163" t="n">
        <v>15</v>
      </c>
      <c r="P7" s="163" t="n">
        <v>16</v>
      </c>
      <c r="Q7" s="164" t="n">
        <v>17</v>
      </c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</row>
    <row r="8" customFormat="false" ht="132.75" hidden="false" customHeight="true" outlineLevel="0" collapsed="false">
      <c r="A8" s="167" t="n">
        <v>1</v>
      </c>
      <c r="B8" s="168" t="s">
        <v>271</v>
      </c>
      <c r="C8" s="167" t="n">
        <v>9.5</v>
      </c>
      <c r="D8" s="169" t="s">
        <v>272</v>
      </c>
      <c r="E8" s="170" t="s">
        <v>273</v>
      </c>
      <c r="F8" s="171" t="s">
        <v>274</v>
      </c>
      <c r="G8" s="169" t="s">
        <v>275</v>
      </c>
      <c r="H8" s="172" t="n">
        <v>0</v>
      </c>
      <c r="I8" s="172" t="n">
        <v>3421.53</v>
      </c>
      <c r="J8" s="172" t="n">
        <f aca="false">3421.53*11</f>
        <v>37636.83</v>
      </c>
      <c r="K8" s="172" t="n">
        <f aca="false">I8</f>
        <v>3421.53</v>
      </c>
      <c r="L8" s="172" t="n">
        <f aca="false">J8</f>
        <v>37636.83</v>
      </c>
      <c r="M8" s="173" t="n">
        <v>0</v>
      </c>
      <c r="N8" s="173" t="n">
        <v>0</v>
      </c>
      <c r="O8" s="173" t="n">
        <v>0</v>
      </c>
      <c r="P8" s="167" t="s">
        <v>276</v>
      </c>
      <c r="Q8" s="174" t="n">
        <v>45596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</row>
    <row r="9" customFormat="false" ht="12.75" hidden="false" customHeight="true" outlineLevel="0" collapsed="false">
      <c r="A9" s="175"/>
      <c r="B9" s="175" t="s">
        <v>38</v>
      </c>
      <c r="C9" s="175"/>
      <c r="D9" s="176"/>
      <c r="E9" s="176"/>
      <c r="F9" s="176"/>
      <c r="G9" s="176"/>
      <c r="H9" s="177" t="n">
        <f aca="false">H8</f>
        <v>0</v>
      </c>
      <c r="I9" s="178" t="n">
        <f aca="false">I8</f>
        <v>3421.53</v>
      </c>
      <c r="J9" s="178" t="n">
        <f aca="false">J8</f>
        <v>37636.83</v>
      </c>
      <c r="K9" s="178" t="n">
        <f aca="false">K8</f>
        <v>3421.53</v>
      </c>
      <c r="L9" s="178" t="n">
        <f aca="false">L8</f>
        <v>37636.83</v>
      </c>
      <c r="M9" s="178" t="n">
        <f aca="false">M8</f>
        <v>0</v>
      </c>
      <c r="N9" s="178" t="n">
        <f aca="false">N8</f>
        <v>0</v>
      </c>
      <c r="O9" s="178" t="n">
        <f aca="false">O8</f>
        <v>0</v>
      </c>
      <c r="P9" s="178"/>
      <c r="Q9" s="176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</row>
    <row r="10" customFormat="false" ht="28.9" hidden="false" customHeight="true" outlineLevel="0" collapsed="false">
      <c r="A10" s="179"/>
      <c r="B10" s="180"/>
      <c r="C10" s="180"/>
      <c r="D10" s="180"/>
      <c r="E10" s="180"/>
      <c r="F10" s="180"/>
      <c r="G10" s="180"/>
      <c r="H10" s="181"/>
      <c r="I10" s="181"/>
      <c r="J10" s="181"/>
      <c r="K10" s="181"/>
      <c r="L10" s="181"/>
      <c r="M10" s="180"/>
      <c r="N10" s="180"/>
      <c r="O10" s="101"/>
      <c r="P10" s="179"/>
      <c r="Q10" s="179"/>
    </row>
    <row r="11" customFormat="false" ht="28.9" hidden="false" customHeight="true" outlineLevel="0" collapsed="false">
      <c r="A11" s="165"/>
      <c r="B11" s="165"/>
      <c r="C11" s="165"/>
      <c r="D11" s="165"/>
      <c r="E11" s="40"/>
      <c r="F11" s="40"/>
      <c r="G11" s="165"/>
      <c r="H11" s="165"/>
      <c r="I11" s="165"/>
      <c r="J11" s="40"/>
      <c r="K11" s="40"/>
      <c r="L11" s="40"/>
      <c r="M11" s="40"/>
      <c r="N11" s="166"/>
      <c r="O11" s="166"/>
      <c r="P11" s="166"/>
      <c r="Q11" s="166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  <c r="IU11" s="166"/>
      <c r="IV11" s="166"/>
      <c r="IW11" s="166"/>
    </row>
    <row r="12" customFormat="false" ht="28.9" hidden="false" customHeight="true" outlineLevel="0" collapsed="false">
      <c r="G12" s="160"/>
      <c r="H12" s="160"/>
      <c r="I12" s="160"/>
      <c r="J12" s="40"/>
      <c r="K12" s="40"/>
      <c r="L12" s="40"/>
      <c r="M12" s="40"/>
    </row>
    <row r="13" customFormat="false" ht="28.9" hidden="false" customHeight="true" outlineLevel="0" collapsed="false">
      <c r="A13" s="165"/>
      <c r="B13" s="165"/>
      <c r="C13" s="165"/>
      <c r="D13" s="165"/>
      <c r="E13" s="40"/>
      <c r="F13" s="40"/>
      <c r="G13" s="182"/>
      <c r="H13" s="182"/>
      <c r="I13" s="182"/>
      <c r="J13" s="40"/>
      <c r="K13" s="40"/>
      <c r="L13" s="40"/>
      <c r="M13" s="40"/>
      <c r="N13" s="166"/>
      <c r="O13" s="166"/>
      <c r="P13" s="166"/>
      <c r="Q13" s="166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  <c r="IU13" s="166"/>
      <c r="IV13" s="166"/>
      <c r="IW13" s="166"/>
    </row>
    <row r="14" customFormat="false" ht="28.9" hidden="false" customHeight="true" outlineLevel="0" collapsed="false">
      <c r="G14" s="160"/>
      <c r="H14" s="160"/>
      <c r="I14" s="160"/>
      <c r="J14" s="40"/>
      <c r="K14" s="40"/>
      <c r="L14" s="40"/>
    </row>
    <row r="65536" customFormat="false" ht="12.75" hidden="false" customHeight="true" outlineLevel="0" collapsed="false"/>
  </sheetData>
  <mergeCells count="22">
    <mergeCell ref="A1:Q1"/>
    <mergeCell ref="A2:Q2"/>
    <mergeCell ref="D3:O3"/>
    <mergeCell ref="A5:A6"/>
    <mergeCell ref="B5:B6"/>
    <mergeCell ref="C5:C6"/>
    <mergeCell ref="D5:D6"/>
    <mergeCell ref="E5:E6"/>
    <mergeCell ref="F5:G5"/>
    <mergeCell ref="H5:H6"/>
    <mergeCell ref="I5:J5"/>
    <mergeCell ref="K5:L5"/>
    <mergeCell ref="M5:M6"/>
    <mergeCell ref="N5:O5"/>
    <mergeCell ref="P5:P6"/>
    <mergeCell ref="Q5:Q6"/>
    <mergeCell ref="A11:D11"/>
    <mergeCell ref="G11:I11"/>
    <mergeCell ref="G12:I12"/>
    <mergeCell ref="A13:D13"/>
    <mergeCell ref="G13:I13"/>
    <mergeCell ref="G14:I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8000"/>
    <pageSetUpPr fitToPage="false"/>
  </sheetPr>
  <dimension ref="A1:Q14"/>
  <sheetViews>
    <sheetView showFormulas="false" showGridLines="true" showRowColHeaders="true" showZeros="true" rightToLeft="false" tabSelected="false" showOutlineSymbols="true" defaultGridColor="true" view="pageBreakPreview" topLeftCell="A13" colorId="64" zoomScale="95" zoomScaleNormal="180" zoomScalePageLayoutView="95" workbookViewId="0">
      <selection pane="topLeft" activeCell="J15" activeCellId="0" sqref="J1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83" width="11.49"/>
    <col collapsed="false" customWidth="true" hidden="false" outlineLevel="0" max="2" min="2" style="183" width="13.72"/>
    <col collapsed="false" customWidth="false" hidden="false" outlineLevel="0" max="17" min="3" style="183" width="11.49"/>
    <col collapsed="false" customWidth="false" hidden="false" outlineLevel="0" max="16384" min="18" style="183" width="11.53"/>
  </cols>
  <sheetData>
    <row r="1" customFormat="false" ht="28.9" hidden="false" customHeight="false" outlineLevel="0" collapsed="false">
      <c r="A1" s="184" t="s">
        <v>277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customFormat="false" ht="28.9" hidden="false" customHeight="false" outlineLevel="0" collapsed="false">
      <c r="A2" s="185" t="s">
        <v>278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customFormat="false" ht="28.9" hidden="false" customHeight="false" outlineLevel="0" collapsed="false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customFormat="false" ht="28.9" hidden="false" customHeight="false" outlineLevel="0" collapsed="false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customFormat="false" ht="151.9" hidden="false" customHeight="true" outlineLevel="0" collapsed="false">
      <c r="A5" s="188" t="s">
        <v>279</v>
      </c>
      <c r="B5" s="188" t="s">
        <v>4</v>
      </c>
      <c r="C5" s="188" t="s">
        <v>280</v>
      </c>
      <c r="D5" s="189" t="s">
        <v>6</v>
      </c>
      <c r="E5" s="189" t="s">
        <v>7</v>
      </c>
      <c r="F5" s="188" t="s">
        <v>8</v>
      </c>
      <c r="G5" s="188"/>
      <c r="H5" s="189" t="s">
        <v>281</v>
      </c>
      <c r="I5" s="188" t="s">
        <v>10</v>
      </c>
      <c r="J5" s="188"/>
      <c r="K5" s="188" t="s">
        <v>11</v>
      </c>
      <c r="L5" s="188"/>
      <c r="M5" s="189" t="s">
        <v>282</v>
      </c>
      <c r="N5" s="189" t="s">
        <v>283</v>
      </c>
      <c r="O5" s="189"/>
      <c r="P5" s="189" t="s">
        <v>14</v>
      </c>
      <c r="Q5" s="189" t="s">
        <v>15</v>
      </c>
    </row>
    <row r="6" customFormat="false" ht="106.7" hidden="false" customHeight="false" outlineLevel="0" collapsed="false">
      <c r="A6" s="188"/>
      <c r="B6" s="188"/>
      <c r="C6" s="188"/>
      <c r="D6" s="188"/>
      <c r="E6" s="188"/>
      <c r="F6" s="189" t="s">
        <v>284</v>
      </c>
      <c r="G6" s="189" t="s">
        <v>285</v>
      </c>
      <c r="H6" s="189"/>
      <c r="I6" s="188" t="s">
        <v>18</v>
      </c>
      <c r="J6" s="188" t="s">
        <v>19</v>
      </c>
      <c r="K6" s="188" t="s">
        <v>20</v>
      </c>
      <c r="L6" s="188" t="s">
        <v>19</v>
      </c>
      <c r="M6" s="189"/>
      <c r="N6" s="189" t="s">
        <v>286</v>
      </c>
      <c r="O6" s="189" t="s">
        <v>21</v>
      </c>
      <c r="P6" s="189"/>
      <c r="Q6" s="189"/>
    </row>
    <row r="7" customFormat="false" ht="28.9" hidden="false" customHeight="false" outlineLevel="0" collapsed="false">
      <c r="A7" s="190" t="n">
        <v>1</v>
      </c>
      <c r="B7" s="190" t="n">
        <v>2</v>
      </c>
      <c r="C7" s="190" t="n">
        <v>3</v>
      </c>
      <c r="D7" s="190" t="n">
        <v>4</v>
      </c>
      <c r="E7" s="190" t="n">
        <v>5</v>
      </c>
      <c r="F7" s="190" t="n">
        <v>6</v>
      </c>
      <c r="G7" s="190" t="n">
        <v>7</v>
      </c>
      <c r="H7" s="190" t="n">
        <v>8</v>
      </c>
      <c r="I7" s="190" t="n">
        <v>9</v>
      </c>
      <c r="J7" s="190" t="n">
        <v>10</v>
      </c>
      <c r="K7" s="190" t="n">
        <v>11</v>
      </c>
      <c r="L7" s="190" t="n">
        <v>12</v>
      </c>
      <c r="M7" s="190" t="n">
        <v>13</v>
      </c>
      <c r="N7" s="190" t="n">
        <v>14</v>
      </c>
      <c r="O7" s="190" t="n">
        <v>15</v>
      </c>
      <c r="P7" s="190" t="n">
        <v>16</v>
      </c>
      <c r="Q7" s="190" t="n">
        <v>17</v>
      </c>
    </row>
    <row r="8" customFormat="false" ht="120.85" hidden="false" customHeight="false" outlineLevel="0" collapsed="false">
      <c r="A8" s="191" t="n">
        <v>1</v>
      </c>
      <c r="B8" s="192" t="s">
        <v>287</v>
      </c>
      <c r="C8" s="193" t="n">
        <v>70.7</v>
      </c>
      <c r="D8" s="192" t="s">
        <v>288</v>
      </c>
      <c r="E8" s="192" t="s">
        <v>289</v>
      </c>
      <c r="F8" s="194" t="s">
        <v>290</v>
      </c>
      <c r="G8" s="195" t="s">
        <v>291</v>
      </c>
      <c r="H8" s="196" t="n">
        <v>0</v>
      </c>
      <c r="I8" s="196" t="n">
        <v>0</v>
      </c>
      <c r="J8" s="196" t="n">
        <v>0</v>
      </c>
      <c r="K8" s="196" t="n">
        <v>0</v>
      </c>
      <c r="L8" s="196" t="n">
        <v>0</v>
      </c>
      <c r="M8" s="196" t="n">
        <v>0</v>
      </c>
      <c r="N8" s="196" t="n">
        <v>0</v>
      </c>
      <c r="O8" s="196" t="n">
        <v>0</v>
      </c>
      <c r="P8" s="196"/>
      <c r="Q8" s="196"/>
    </row>
    <row r="9" customFormat="false" ht="120.85" hidden="false" customHeight="false" outlineLevel="0" collapsed="false">
      <c r="A9" s="191" t="n">
        <v>2</v>
      </c>
      <c r="B9" s="192" t="s">
        <v>287</v>
      </c>
      <c r="C9" s="193" t="n">
        <v>80.7</v>
      </c>
      <c r="D9" s="192" t="s">
        <v>292</v>
      </c>
      <c r="E9" s="192" t="s">
        <v>289</v>
      </c>
      <c r="F9" s="194" t="s">
        <v>293</v>
      </c>
      <c r="G9" s="195" t="s">
        <v>291</v>
      </c>
      <c r="H9" s="196" t="n">
        <v>0</v>
      </c>
      <c r="I9" s="196" t="n">
        <v>0</v>
      </c>
      <c r="J9" s="196" t="n">
        <v>0</v>
      </c>
      <c r="K9" s="196" t="n">
        <v>0</v>
      </c>
      <c r="L9" s="196" t="n">
        <v>0</v>
      </c>
      <c r="M9" s="196" t="n">
        <v>0</v>
      </c>
      <c r="N9" s="196" t="n">
        <v>0</v>
      </c>
      <c r="O9" s="196" t="n">
        <v>0</v>
      </c>
      <c r="P9" s="196"/>
      <c r="Q9" s="196"/>
    </row>
    <row r="10" customFormat="false" ht="89.25" hidden="false" customHeight="true" outlineLevel="0" collapsed="false">
      <c r="A10" s="191" t="n">
        <v>3</v>
      </c>
      <c r="B10" s="192" t="s">
        <v>287</v>
      </c>
      <c r="C10" s="193" t="n">
        <v>32.3</v>
      </c>
      <c r="D10" s="192" t="s">
        <v>294</v>
      </c>
      <c r="E10" s="192" t="s">
        <v>295</v>
      </c>
      <c r="F10" s="194" t="s">
        <v>296</v>
      </c>
      <c r="G10" s="195" t="s">
        <v>297</v>
      </c>
      <c r="H10" s="196" t="n">
        <v>0</v>
      </c>
      <c r="I10" s="196" t="n">
        <v>0</v>
      </c>
      <c r="J10" s="196" t="n">
        <v>0</v>
      </c>
      <c r="K10" s="196" t="n">
        <v>0</v>
      </c>
      <c r="L10" s="196" t="n">
        <v>0</v>
      </c>
      <c r="M10" s="196" t="n">
        <v>0</v>
      </c>
      <c r="N10" s="196" t="n">
        <v>0</v>
      </c>
      <c r="O10" s="196" t="n">
        <v>0</v>
      </c>
      <c r="P10" s="196"/>
      <c r="Q10" s="196"/>
    </row>
    <row r="11" customFormat="false" ht="79.85" hidden="false" customHeight="false" outlineLevel="0" collapsed="false">
      <c r="A11" s="191" t="n">
        <v>4</v>
      </c>
      <c r="B11" s="192" t="s">
        <v>287</v>
      </c>
      <c r="C11" s="193" t="n">
        <v>10.1</v>
      </c>
      <c r="D11" s="192" t="s">
        <v>294</v>
      </c>
      <c r="E11" s="192" t="s">
        <v>298</v>
      </c>
      <c r="F11" s="194" t="s">
        <v>299</v>
      </c>
      <c r="G11" s="195" t="n">
        <v>46631</v>
      </c>
      <c r="H11" s="196" t="n">
        <v>0</v>
      </c>
      <c r="I11" s="196" t="n">
        <v>0</v>
      </c>
      <c r="J11" s="196" t="n">
        <v>0</v>
      </c>
      <c r="K11" s="196" t="n">
        <v>0</v>
      </c>
      <c r="L11" s="196" t="n">
        <v>0</v>
      </c>
      <c r="M11" s="196" t="n">
        <v>0</v>
      </c>
      <c r="N11" s="196" t="n">
        <v>0</v>
      </c>
      <c r="O11" s="196" t="n">
        <v>0</v>
      </c>
      <c r="P11" s="196"/>
      <c r="Q11" s="196"/>
    </row>
    <row r="12" customFormat="false" ht="79.85" hidden="false" customHeight="false" outlineLevel="0" collapsed="false">
      <c r="A12" s="191" t="n">
        <v>5</v>
      </c>
      <c r="B12" s="192" t="s">
        <v>287</v>
      </c>
      <c r="C12" s="197" t="n">
        <v>135.6</v>
      </c>
      <c r="D12" s="192" t="s">
        <v>300</v>
      </c>
      <c r="E12" s="192" t="s">
        <v>301</v>
      </c>
      <c r="F12" s="194" t="s">
        <v>302</v>
      </c>
      <c r="G12" s="195" t="n">
        <v>46631</v>
      </c>
      <c r="H12" s="196" t="n">
        <v>0</v>
      </c>
      <c r="I12" s="196" t="n">
        <v>0</v>
      </c>
      <c r="J12" s="196" t="n">
        <v>0</v>
      </c>
      <c r="K12" s="196" t="n">
        <v>0</v>
      </c>
      <c r="L12" s="196" t="n">
        <v>0</v>
      </c>
      <c r="M12" s="196" t="n">
        <v>0</v>
      </c>
      <c r="N12" s="196" t="n">
        <v>0</v>
      </c>
      <c r="O12" s="196" t="n">
        <v>0</v>
      </c>
      <c r="P12" s="196"/>
      <c r="Q12" s="196"/>
    </row>
    <row r="13" customFormat="false" ht="91" hidden="false" customHeight="false" outlineLevel="0" collapsed="false">
      <c r="A13" s="191" t="n">
        <v>6</v>
      </c>
      <c r="B13" s="192" t="s">
        <v>303</v>
      </c>
      <c r="C13" s="198" t="n">
        <v>44.64</v>
      </c>
      <c r="D13" s="192" t="s">
        <v>304</v>
      </c>
      <c r="E13" s="192" t="s">
        <v>305</v>
      </c>
      <c r="F13" s="194" t="s">
        <v>306</v>
      </c>
      <c r="G13" s="199" t="n">
        <v>46028</v>
      </c>
      <c r="H13" s="196" t="n">
        <v>0</v>
      </c>
      <c r="I13" s="196" t="n">
        <v>575.2</v>
      </c>
      <c r="J13" s="196" t="n">
        <f aca="false">575.2+575.2+575.2+575.2+575.2+575.2+575.2+575.2+575.2+575.2+575.2</f>
        <v>6327.2</v>
      </c>
      <c r="K13" s="196" t="n">
        <v>0</v>
      </c>
      <c r="L13" s="196" t="n">
        <f aca="false">575.2+575.2+575.2+575.2+575.2+575.2+575.2+575.2+575.2+575.2+575.2</f>
        <v>6327.2</v>
      </c>
      <c r="M13" s="196" t="n">
        <f aca="false">J13-L13</f>
        <v>0</v>
      </c>
      <c r="N13" s="196" t="n">
        <v>0</v>
      </c>
      <c r="O13" s="196" t="n">
        <v>0</v>
      </c>
      <c r="P13" s="196"/>
      <c r="Q13" s="196"/>
    </row>
    <row r="14" customFormat="false" ht="30.8" hidden="false" customHeight="true" outlineLevel="0" collapsed="false">
      <c r="A14" s="191"/>
      <c r="B14" s="200" t="s">
        <v>38</v>
      </c>
      <c r="C14" s="198"/>
      <c r="D14" s="192"/>
      <c r="E14" s="192"/>
      <c r="F14" s="194"/>
      <c r="G14" s="199"/>
      <c r="H14" s="196"/>
      <c r="I14" s="201" t="n">
        <f aca="false">SUM(I8:I13)</f>
        <v>575.2</v>
      </c>
      <c r="J14" s="201" t="n">
        <f aca="false">SUM(J8:J13)</f>
        <v>6327.2</v>
      </c>
      <c r="K14" s="201" t="n">
        <f aca="false">SUM(K8:K13)</f>
        <v>0</v>
      </c>
      <c r="L14" s="201" t="n">
        <f aca="false">SUM(L8:L13)</f>
        <v>6327.2</v>
      </c>
      <c r="M14" s="201" t="n">
        <f aca="false">SUM(M8:M13)</f>
        <v>0</v>
      </c>
      <c r="N14" s="201" t="n">
        <f aca="false">SUM(N8:N13)</f>
        <v>0</v>
      </c>
      <c r="O14" s="196"/>
      <c r="P14" s="196"/>
      <c r="Q14" s="196"/>
    </row>
  </sheetData>
  <mergeCells count="16"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H6"/>
    <mergeCell ref="I5:J5"/>
    <mergeCell ref="K5:L5"/>
    <mergeCell ref="M5:M6"/>
    <mergeCell ref="N5:O5"/>
    <mergeCell ref="P5:P6"/>
    <mergeCell ref="Q5:Q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7B3CA"/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95" zoomScaleNormal="180" zoomScalePageLayoutView="95" workbookViewId="0">
      <selection pane="topLeft" activeCell="G11" activeCellId="0" sqref="G11"/>
    </sheetView>
  </sheetViews>
  <sheetFormatPr defaultColWidth="11.53515625" defaultRowHeight="15.8" zeroHeight="false" outlineLevelRow="0" outlineLevelCol="0"/>
  <cols>
    <col collapsed="false" customWidth="true" hidden="false" outlineLevel="0" max="1" min="1" style="40" width="2.84"/>
    <col collapsed="false" customWidth="true" hidden="false" outlineLevel="0" max="2" min="2" style="40" width="32.56"/>
    <col collapsed="false" customWidth="true" hidden="false" outlineLevel="0" max="3" min="3" style="40" width="7.28"/>
    <col collapsed="false" customWidth="true" hidden="false" outlineLevel="0" max="4" min="4" style="40" width="22.7"/>
    <col collapsed="false" customWidth="true" hidden="false" outlineLevel="0" max="5" min="5" style="40" width="24.85"/>
    <col collapsed="false" customWidth="true" hidden="false" outlineLevel="0" max="6" min="6" style="40" width="9.99"/>
    <col collapsed="false" customWidth="true" hidden="false" outlineLevel="0" max="7" min="7" style="40" width="15.13"/>
    <col collapsed="false" customWidth="true" hidden="false" outlineLevel="0" max="8" min="8" style="40" width="6.12"/>
    <col collapsed="false" customWidth="true" hidden="false" outlineLevel="0" max="11" min="9" style="40" width="6.56"/>
    <col collapsed="false" customWidth="true" hidden="false" outlineLevel="0" max="12" min="12" style="40" width="7.85"/>
    <col collapsed="false" customWidth="true" hidden="false" outlineLevel="0" max="13" min="13" style="40" width="6.12"/>
    <col collapsed="false" customWidth="true" hidden="false" outlineLevel="0" max="16" min="14" style="40" width="8.15"/>
    <col collapsed="false" customWidth="true" hidden="false" outlineLevel="0" max="17" min="17" style="40" width="7.7"/>
  </cols>
  <sheetData>
    <row r="1" customFormat="false" ht="12.75" hidden="false" customHeight="true" outlineLevel="0" collapsed="false">
      <c r="G1" s="202"/>
      <c r="H1" s="202"/>
      <c r="I1" s="202"/>
      <c r="J1" s="202"/>
      <c r="K1" s="202"/>
      <c r="L1" s="202"/>
      <c r="M1" s="202"/>
      <c r="N1" s="202"/>
      <c r="O1" s="202"/>
    </row>
    <row r="2" customFormat="false" ht="24" hidden="false" customHeight="true" outlineLevel="0" collapsed="false">
      <c r="K2" s="203"/>
      <c r="L2" s="203"/>
      <c r="M2" s="204"/>
      <c r="N2" s="204"/>
    </row>
    <row r="3" customFormat="false" ht="28.9" hidden="false" customHeight="false" outlineLevel="0" collapsed="false"/>
    <row r="4" customFormat="false" ht="15" hidden="false" customHeight="true" outlineLevel="0" collapsed="false">
      <c r="A4" s="205"/>
      <c r="B4" s="205"/>
      <c r="C4" s="206" t="s">
        <v>307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5"/>
      <c r="O4" s="205"/>
      <c r="P4" s="205"/>
      <c r="Q4" s="205"/>
    </row>
    <row r="5" customFormat="false" ht="28.9" hidden="false" customHeight="false" outlineLevel="0" collapsed="false">
      <c r="A5" s="205"/>
      <c r="B5" s="205"/>
      <c r="C5" s="205"/>
      <c r="D5" s="206" t="s">
        <v>308</v>
      </c>
      <c r="E5" s="206"/>
      <c r="F5" s="206"/>
      <c r="G5" s="206"/>
      <c r="H5" s="206"/>
      <c r="I5" s="206"/>
      <c r="J5" s="206"/>
      <c r="K5" s="206"/>
      <c r="L5" s="206"/>
      <c r="M5" s="205"/>
      <c r="N5" s="205"/>
      <c r="O5" s="205"/>
      <c r="P5" s="205"/>
      <c r="Q5" s="205"/>
    </row>
    <row r="6" customFormat="false" ht="106.7" hidden="false" customHeight="false" outlineLevel="0" collapsed="false">
      <c r="A6" s="205"/>
      <c r="B6" s="205"/>
      <c r="C6" s="205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5"/>
      <c r="P6" s="205"/>
      <c r="Q6" s="205"/>
    </row>
    <row r="7" customFormat="false" ht="75.75" hidden="false" customHeight="true" outlineLevel="0" collapsed="false">
      <c r="A7" s="208" t="s">
        <v>279</v>
      </c>
      <c r="B7" s="209" t="s">
        <v>309</v>
      </c>
      <c r="C7" s="209" t="s">
        <v>42</v>
      </c>
      <c r="D7" s="210" t="s">
        <v>6</v>
      </c>
      <c r="E7" s="210" t="s">
        <v>310</v>
      </c>
      <c r="F7" s="211" t="s">
        <v>8</v>
      </c>
      <c r="G7" s="211"/>
      <c r="H7" s="210" t="s">
        <v>43</v>
      </c>
      <c r="I7" s="211" t="s">
        <v>10</v>
      </c>
      <c r="J7" s="211"/>
      <c r="K7" s="211" t="s">
        <v>11</v>
      </c>
      <c r="L7" s="211"/>
      <c r="M7" s="210" t="s">
        <v>311</v>
      </c>
      <c r="N7" s="212" t="s">
        <v>283</v>
      </c>
      <c r="O7" s="212"/>
      <c r="P7" s="210" t="s">
        <v>312</v>
      </c>
      <c r="Q7" s="213" t="s">
        <v>313</v>
      </c>
    </row>
    <row r="8" customFormat="false" ht="102.75" hidden="false" customHeight="true" outlineLevel="0" collapsed="false">
      <c r="A8" s="208"/>
      <c r="B8" s="209"/>
      <c r="C8" s="209"/>
      <c r="D8" s="210"/>
      <c r="E8" s="210"/>
      <c r="F8" s="214" t="s">
        <v>16</v>
      </c>
      <c r="G8" s="214" t="s">
        <v>314</v>
      </c>
      <c r="H8" s="210"/>
      <c r="I8" s="215" t="s">
        <v>18</v>
      </c>
      <c r="J8" s="215" t="s">
        <v>19</v>
      </c>
      <c r="K8" s="215" t="s">
        <v>20</v>
      </c>
      <c r="L8" s="215" t="s">
        <v>19</v>
      </c>
      <c r="M8" s="210"/>
      <c r="N8" s="214" t="s">
        <v>315</v>
      </c>
      <c r="O8" s="214" t="s">
        <v>21</v>
      </c>
      <c r="P8" s="210"/>
      <c r="Q8" s="213"/>
    </row>
    <row r="9" customFormat="false" ht="120.85" hidden="false" customHeight="false" outlineLevel="0" collapsed="false">
      <c r="A9" s="216" t="n">
        <v>1</v>
      </c>
      <c r="B9" s="217" t="n">
        <v>2</v>
      </c>
      <c r="C9" s="217" t="n">
        <v>3</v>
      </c>
      <c r="D9" s="217" t="n">
        <v>4</v>
      </c>
      <c r="E9" s="217" t="n">
        <v>5</v>
      </c>
      <c r="F9" s="217" t="n">
        <v>6</v>
      </c>
      <c r="G9" s="217" t="n">
        <v>7</v>
      </c>
      <c r="H9" s="217" t="n">
        <v>8</v>
      </c>
      <c r="I9" s="217" t="n">
        <v>9</v>
      </c>
      <c r="J9" s="217" t="n">
        <v>10</v>
      </c>
      <c r="K9" s="217" t="n">
        <v>11</v>
      </c>
      <c r="L9" s="217" t="n">
        <v>12</v>
      </c>
      <c r="M9" s="217" t="n">
        <v>13</v>
      </c>
      <c r="N9" s="217" t="n">
        <v>14</v>
      </c>
      <c r="O9" s="217" t="n">
        <v>15</v>
      </c>
      <c r="P9" s="217" t="n">
        <v>16</v>
      </c>
      <c r="Q9" s="218" t="n">
        <v>17</v>
      </c>
    </row>
    <row r="10" customFormat="false" ht="43.25" hidden="false" customHeight="false" outlineLevel="0" collapsed="false">
      <c r="A10" s="219" t="n">
        <v>1</v>
      </c>
      <c r="B10" s="53" t="s">
        <v>316</v>
      </c>
      <c r="C10" s="220" t="n">
        <v>668.9</v>
      </c>
      <c r="D10" s="53" t="s">
        <v>317</v>
      </c>
      <c r="E10" s="221" t="s">
        <v>318</v>
      </c>
      <c r="F10" s="56" t="n">
        <v>44692</v>
      </c>
      <c r="G10" s="56" t="n">
        <v>46518</v>
      </c>
      <c r="H10" s="222" t="n">
        <v>-2.37</v>
      </c>
      <c r="I10" s="222" t="n">
        <v>0</v>
      </c>
      <c r="J10" s="222" t="n">
        <v>0</v>
      </c>
      <c r="K10" s="222" t="n">
        <v>0</v>
      </c>
      <c r="L10" s="222" t="n">
        <v>0</v>
      </c>
      <c r="M10" s="222" t="n">
        <f aca="false">H10+K10</f>
        <v>-2.37</v>
      </c>
      <c r="N10" s="222" t="n">
        <v>0</v>
      </c>
      <c r="O10" s="222" t="n">
        <v>0</v>
      </c>
      <c r="P10" s="223" t="s">
        <v>276</v>
      </c>
      <c r="Q10" s="224" t="s">
        <v>276</v>
      </c>
    </row>
    <row r="11" customFormat="false" ht="41.75" hidden="false" customHeight="true" outlineLevel="0" collapsed="false">
      <c r="A11" s="225"/>
      <c r="B11" s="226" t="s">
        <v>38</v>
      </c>
      <c r="C11" s="225"/>
      <c r="D11" s="227"/>
      <c r="E11" s="227"/>
      <c r="F11" s="228"/>
      <c r="G11" s="228"/>
      <c r="H11" s="229" t="n">
        <f aca="false">SUM(H10:H10)</f>
        <v>-2.37</v>
      </c>
      <c r="I11" s="229" t="n">
        <f aca="false">SUM(I10:I10)</f>
        <v>0</v>
      </c>
      <c r="J11" s="229" t="n">
        <f aca="false">SUM(J10:J10)</f>
        <v>0</v>
      </c>
      <c r="K11" s="229" t="n">
        <f aca="false">SUM(K10:K10)</f>
        <v>0</v>
      </c>
      <c r="L11" s="229" t="n">
        <f aca="false">SUM(L10:L10)</f>
        <v>0</v>
      </c>
      <c r="M11" s="229" t="n">
        <f aca="false">SUM(M10:M10)</f>
        <v>-2.37</v>
      </c>
      <c r="N11" s="229" t="n">
        <f aca="false">SUM(N10:N10)</f>
        <v>0</v>
      </c>
      <c r="O11" s="229" t="n">
        <f aca="false">SUM(O10:O10)</f>
        <v>0</v>
      </c>
      <c r="P11" s="230" t="s">
        <v>276</v>
      </c>
      <c r="Q11" s="231" t="s">
        <v>276</v>
      </c>
    </row>
    <row r="12" customFormat="false" ht="31.5" hidden="false" customHeight="true" outlineLevel="0" collapsed="false">
      <c r="B12" s="97"/>
      <c r="C12" s="97"/>
      <c r="D12" s="97"/>
      <c r="E12" s="127"/>
      <c r="F12" s="97"/>
      <c r="G12" s="232"/>
      <c r="H12" s="232"/>
      <c r="I12" s="232"/>
      <c r="J12" s="232"/>
      <c r="K12" s="232"/>
    </row>
    <row r="13" customFormat="false" ht="36" hidden="false" customHeight="true" outlineLevel="0" collapsed="false">
      <c r="B13" s="97"/>
      <c r="C13" s="97"/>
      <c r="D13" s="97"/>
      <c r="E13" s="233"/>
      <c r="F13" s="97"/>
      <c r="G13" s="232"/>
      <c r="H13" s="232"/>
      <c r="I13" s="232"/>
      <c r="J13" s="232"/>
      <c r="K13" s="232"/>
      <c r="Q13" s="234"/>
    </row>
    <row r="14" customFormat="false" ht="24" hidden="false" customHeight="true" outlineLevel="0" collapsed="false">
      <c r="B14" s="97"/>
      <c r="C14" s="97"/>
      <c r="D14" s="97"/>
      <c r="E14" s="97"/>
      <c r="F14" s="235"/>
      <c r="G14" s="235"/>
      <c r="H14" s="235"/>
      <c r="I14" s="235"/>
      <c r="J14" s="235"/>
      <c r="K14" s="97"/>
      <c r="L14" s="99"/>
    </row>
    <row r="15" customFormat="false" ht="15.8" hidden="false" customHeight="false" outlineLevel="0" collapsed="false">
      <c r="B15" s="98"/>
      <c r="C15" s="97"/>
      <c r="D15" s="97"/>
      <c r="E15" s="97"/>
      <c r="F15" s="235"/>
      <c r="G15" s="235"/>
      <c r="H15" s="235"/>
      <c r="I15" s="235"/>
      <c r="J15" s="235"/>
      <c r="K15" s="97"/>
      <c r="L15" s="9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G1:O1"/>
    <mergeCell ref="M2:N2"/>
    <mergeCell ref="C4:M4"/>
    <mergeCell ref="D5:L5"/>
    <mergeCell ref="A7:A8"/>
    <mergeCell ref="B7:B8"/>
    <mergeCell ref="C7:C8"/>
    <mergeCell ref="D7:D8"/>
    <mergeCell ref="E7:E8"/>
    <mergeCell ref="F7:G7"/>
    <mergeCell ref="H7:H8"/>
    <mergeCell ref="I7:J7"/>
    <mergeCell ref="K7:L7"/>
    <mergeCell ref="M7:M8"/>
    <mergeCell ref="N7:O7"/>
    <mergeCell ref="P7:P8"/>
    <mergeCell ref="Q7:Q8"/>
    <mergeCell ref="G12:K12"/>
    <mergeCell ref="G13:K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4EA6B"/>
    <pageSetUpPr fitToPage="false"/>
  </sheetPr>
  <dimension ref="A1:AMJ26"/>
  <sheetViews>
    <sheetView showFormulas="false" showGridLines="true" showRowColHeaders="true" showZeros="true" rightToLeft="false" tabSelected="false" showOutlineSymbols="true" defaultGridColor="true" view="pageBreakPreview" topLeftCell="D13" colorId="64" zoomScale="95" zoomScaleNormal="180" zoomScalePageLayoutView="95" workbookViewId="0">
      <selection pane="topLeft" activeCell="A14" activeCellId="0" sqref="A14"/>
    </sheetView>
  </sheetViews>
  <sheetFormatPr defaultColWidth="11.53515625" defaultRowHeight="13.8" zeroHeight="false" outlineLevelRow="0" outlineLevelCol="0"/>
  <cols>
    <col collapsed="false" customWidth="true" hidden="false" outlineLevel="0" max="1" min="1" style="97" width="5.86"/>
    <col collapsed="false" customWidth="true" hidden="false" outlineLevel="0" max="2" min="2" style="97" width="29.71"/>
    <col collapsed="false" customWidth="true" hidden="false" outlineLevel="0" max="3" min="3" style="97" width="10"/>
    <col collapsed="false" customWidth="true" hidden="false" outlineLevel="0" max="5" min="4" style="97" width="22.57"/>
    <col collapsed="false" customWidth="true" hidden="false" outlineLevel="0" max="6" min="6" style="97" width="12.86"/>
    <col collapsed="false" customWidth="true" hidden="false" outlineLevel="0" max="7" min="7" style="97" width="20.42"/>
    <col collapsed="false" customWidth="true" hidden="false" outlineLevel="0" max="8" min="8" style="97" width="18"/>
    <col collapsed="false" customWidth="true" hidden="false" outlineLevel="0" max="12" min="9" style="97" width="13.86"/>
    <col collapsed="false" customWidth="true" hidden="false" outlineLevel="0" max="13" min="13" style="97" width="18.42"/>
    <col collapsed="false" customWidth="false" hidden="false" outlineLevel="0" max="15" min="14" style="97" width="11.57"/>
    <col collapsed="false" customWidth="true" hidden="false" outlineLevel="0" max="16" min="16" style="97" width="11.71"/>
    <col collapsed="false" customWidth="true" hidden="false" outlineLevel="0" max="17" min="17" style="97" width="14.14"/>
    <col collapsed="false" customWidth="true" hidden="false" outlineLevel="0" max="1024" min="18" style="97" width="9.14"/>
  </cols>
  <sheetData>
    <row r="1" customFormat="false" ht="28.9" hidden="false" customHeight="false" outlineLevel="0" collapsed="false">
      <c r="A1" s="236" t="s">
        <v>118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  <c r="IW1" s="237"/>
      <c r="IX1" s="237"/>
      <c r="IY1" s="237"/>
      <c r="IZ1" s="237"/>
      <c r="JA1" s="237"/>
      <c r="JB1" s="237"/>
      <c r="JC1" s="237"/>
      <c r="JD1" s="237"/>
      <c r="JE1" s="237"/>
      <c r="JF1" s="237"/>
      <c r="JG1" s="237"/>
      <c r="JH1" s="237"/>
      <c r="JI1" s="237"/>
      <c r="JJ1" s="237"/>
      <c r="JK1" s="237"/>
      <c r="JL1" s="237"/>
      <c r="JM1" s="237"/>
      <c r="JN1" s="237"/>
      <c r="JO1" s="237"/>
      <c r="JP1" s="237"/>
      <c r="JQ1" s="237"/>
      <c r="JR1" s="237"/>
      <c r="JS1" s="237"/>
      <c r="JT1" s="237"/>
      <c r="JU1" s="237"/>
      <c r="JV1" s="237"/>
      <c r="JW1" s="237"/>
      <c r="JX1" s="237"/>
      <c r="JY1" s="237"/>
      <c r="JZ1" s="237"/>
      <c r="KA1" s="237"/>
      <c r="KB1" s="237"/>
      <c r="KC1" s="237"/>
      <c r="KD1" s="237"/>
      <c r="KE1" s="237"/>
      <c r="KF1" s="237"/>
      <c r="KG1" s="237"/>
      <c r="KH1" s="237"/>
      <c r="KI1" s="237"/>
      <c r="KJ1" s="237"/>
      <c r="KK1" s="237"/>
      <c r="KL1" s="237"/>
      <c r="KM1" s="237"/>
      <c r="KN1" s="237"/>
      <c r="KO1" s="237"/>
      <c r="KP1" s="237"/>
      <c r="KQ1" s="237"/>
      <c r="KR1" s="237"/>
      <c r="KS1" s="237"/>
      <c r="KT1" s="237"/>
      <c r="KU1" s="237"/>
      <c r="KV1" s="237"/>
      <c r="KW1" s="237"/>
      <c r="KX1" s="237"/>
      <c r="KY1" s="237"/>
      <c r="KZ1" s="237"/>
      <c r="LA1" s="237"/>
      <c r="LB1" s="237"/>
      <c r="LC1" s="237"/>
      <c r="LD1" s="237"/>
      <c r="LE1" s="237"/>
      <c r="LF1" s="237"/>
      <c r="LG1" s="237"/>
      <c r="LH1" s="237"/>
      <c r="LI1" s="237"/>
      <c r="LJ1" s="237"/>
      <c r="LK1" s="237"/>
      <c r="LL1" s="237"/>
      <c r="LM1" s="237"/>
      <c r="LN1" s="237"/>
      <c r="LO1" s="237"/>
      <c r="LP1" s="237"/>
      <c r="LQ1" s="237"/>
      <c r="LR1" s="237"/>
      <c r="LS1" s="237"/>
      <c r="LT1" s="237"/>
      <c r="LU1" s="237"/>
      <c r="LV1" s="237"/>
      <c r="LW1" s="237"/>
      <c r="LX1" s="237"/>
      <c r="LY1" s="237"/>
      <c r="LZ1" s="237"/>
      <c r="MA1" s="237"/>
      <c r="MB1" s="237"/>
      <c r="MC1" s="237"/>
      <c r="MD1" s="237"/>
      <c r="ME1" s="237"/>
      <c r="MF1" s="237"/>
      <c r="MG1" s="237"/>
      <c r="MH1" s="237"/>
      <c r="MI1" s="237"/>
      <c r="MJ1" s="237"/>
      <c r="MK1" s="237"/>
      <c r="ML1" s="237"/>
      <c r="MM1" s="237"/>
      <c r="MN1" s="237"/>
      <c r="MO1" s="237"/>
      <c r="MP1" s="237"/>
      <c r="MQ1" s="237"/>
      <c r="MR1" s="237"/>
      <c r="MS1" s="237"/>
      <c r="MT1" s="237"/>
      <c r="MU1" s="237"/>
      <c r="MV1" s="237"/>
      <c r="MW1" s="237"/>
      <c r="MX1" s="237"/>
      <c r="MY1" s="237"/>
      <c r="MZ1" s="237"/>
      <c r="NA1" s="237"/>
      <c r="NB1" s="237"/>
      <c r="NC1" s="237"/>
      <c r="ND1" s="237"/>
      <c r="NE1" s="237"/>
      <c r="NF1" s="237"/>
      <c r="NG1" s="237"/>
      <c r="NH1" s="237"/>
      <c r="NI1" s="237"/>
      <c r="NJ1" s="237"/>
      <c r="NK1" s="237"/>
      <c r="NL1" s="237"/>
      <c r="NM1" s="237"/>
      <c r="NN1" s="237"/>
      <c r="NO1" s="237"/>
      <c r="NP1" s="237"/>
      <c r="NQ1" s="237"/>
      <c r="NR1" s="237"/>
      <c r="NS1" s="237"/>
      <c r="NT1" s="237"/>
      <c r="NU1" s="237"/>
      <c r="NV1" s="237"/>
      <c r="NW1" s="237"/>
      <c r="NX1" s="237"/>
      <c r="NY1" s="237"/>
      <c r="NZ1" s="237"/>
      <c r="OA1" s="237"/>
      <c r="OB1" s="237"/>
      <c r="OC1" s="237"/>
      <c r="OD1" s="237"/>
      <c r="OE1" s="237"/>
      <c r="OF1" s="237"/>
      <c r="OG1" s="237"/>
      <c r="OH1" s="237"/>
      <c r="OI1" s="237"/>
      <c r="OJ1" s="237"/>
      <c r="OK1" s="237"/>
      <c r="OL1" s="237"/>
      <c r="OM1" s="237"/>
      <c r="ON1" s="237"/>
      <c r="OO1" s="237"/>
      <c r="OP1" s="237"/>
      <c r="OQ1" s="237"/>
      <c r="OR1" s="237"/>
      <c r="OS1" s="237"/>
      <c r="OT1" s="237"/>
      <c r="OU1" s="237"/>
      <c r="OV1" s="237"/>
      <c r="OW1" s="237"/>
      <c r="OX1" s="237"/>
      <c r="OY1" s="237"/>
      <c r="OZ1" s="237"/>
      <c r="PA1" s="237"/>
      <c r="PB1" s="237"/>
      <c r="PC1" s="237"/>
      <c r="PD1" s="237"/>
      <c r="PE1" s="237"/>
      <c r="PF1" s="237"/>
      <c r="PG1" s="237"/>
      <c r="PH1" s="237"/>
      <c r="PI1" s="237"/>
      <c r="PJ1" s="237"/>
      <c r="PK1" s="237"/>
      <c r="PL1" s="237"/>
      <c r="PM1" s="237"/>
      <c r="PN1" s="237"/>
      <c r="PO1" s="237"/>
      <c r="PP1" s="237"/>
      <c r="PQ1" s="237"/>
      <c r="PR1" s="237"/>
      <c r="PS1" s="237"/>
      <c r="PT1" s="237"/>
      <c r="PU1" s="237"/>
      <c r="PV1" s="237"/>
      <c r="PW1" s="237"/>
      <c r="PX1" s="237"/>
      <c r="PY1" s="237"/>
      <c r="PZ1" s="237"/>
      <c r="QA1" s="237"/>
      <c r="QB1" s="237"/>
      <c r="QC1" s="237"/>
      <c r="QD1" s="237"/>
      <c r="QE1" s="237"/>
      <c r="QF1" s="237"/>
      <c r="QG1" s="237"/>
      <c r="QH1" s="237"/>
      <c r="QI1" s="237"/>
      <c r="QJ1" s="237"/>
      <c r="QK1" s="237"/>
      <c r="QL1" s="237"/>
      <c r="QM1" s="237"/>
      <c r="QN1" s="237"/>
      <c r="QO1" s="237"/>
      <c r="QP1" s="237"/>
      <c r="QQ1" s="237"/>
      <c r="QR1" s="237"/>
      <c r="QS1" s="237"/>
      <c r="QT1" s="237"/>
      <c r="QU1" s="237"/>
      <c r="QV1" s="237"/>
      <c r="QW1" s="237"/>
      <c r="QX1" s="237"/>
      <c r="QY1" s="237"/>
      <c r="QZ1" s="237"/>
      <c r="RA1" s="237"/>
      <c r="RB1" s="237"/>
      <c r="RC1" s="237"/>
      <c r="RD1" s="237"/>
      <c r="RE1" s="237"/>
      <c r="RF1" s="237"/>
      <c r="RG1" s="237"/>
      <c r="RH1" s="237"/>
      <c r="RI1" s="237"/>
      <c r="RJ1" s="237"/>
      <c r="RK1" s="237"/>
      <c r="RL1" s="237"/>
      <c r="RM1" s="237"/>
      <c r="RN1" s="237"/>
      <c r="RO1" s="237"/>
      <c r="RP1" s="237"/>
      <c r="RQ1" s="237"/>
      <c r="RR1" s="237"/>
      <c r="RS1" s="237"/>
      <c r="RT1" s="237"/>
      <c r="RU1" s="237"/>
      <c r="RV1" s="237"/>
      <c r="RW1" s="237"/>
      <c r="RX1" s="237"/>
      <c r="RY1" s="237"/>
      <c r="RZ1" s="237"/>
      <c r="SA1" s="237"/>
      <c r="SB1" s="237"/>
      <c r="SC1" s="237"/>
      <c r="SD1" s="237"/>
      <c r="SE1" s="237"/>
      <c r="SF1" s="237"/>
      <c r="SG1" s="237"/>
      <c r="SH1" s="237"/>
      <c r="SI1" s="237"/>
      <c r="SJ1" s="237"/>
      <c r="SK1" s="237"/>
      <c r="SL1" s="237"/>
      <c r="SM1" s="237"/>
      <c r="SN1" s="237"/>
      <c r="SO1" s="237"/>
      <c r="SP1" s="237"/>
      <c r="SQ1" s="237"/>
      <c r="SR1" s="237"/>
      <c r="SS1" s="237"/>
      <c r="ST1" s="237"/>
      <c r="SU1" s="237"/>
      <c r="SV1" s="237"/>
      <c r="SW1" s="237"/>
      <c r="SX1" s="237"/>
      <c r="SY1" s="237"/>
      <c r="SZ1" s="237"/>
      <c r="TA1" s="237"/>
      <c r="TB1" s="237"/>
      <c r="TC1" s="237"/>
      <c r="TD1" s="237"/>
      <c r="TE1" s="237"/>
      <c r="TF1" s="237"/>
      <c r="TG1" s="237"/>
      <c r="TH1" s="237"/>
      <c r="TI1" s="237"/>
      <c r="TJ1" s="237"/>
      <c r="TK1" s="237"/>
      <c r="TL1" s="237"/>
      <c r="TM1" s="237"/>
      <c r="TN1" s="237"/>
      <c r="TO1" s="237"/>
      <c r="TP1" s="237"/>
      <c r="TQ1" s="237"/>
      <c r="TR1" s="237"/>
      <c r="TS1" s="237"/>
      <c r="TT1" s="237"/>
      <c r="TU1" s="237"/>
      <c r="TV1" s="237"/>
      <c r="TW1" s="237"/>
      <c r="TX1" s="237"/>
      <c r="TY1" s="237"/>
      <c r="TZ1" s="237"/>
      <c r="UA1" s="237"/>
      <c r="UB1" s="237"/>
      <c r="UC1" s="237"/>
      <c r="UD1" s="237"/>
      <c r="UE1" s="237"/>
      <c r="UF1" s="237"/>
      <c r="UG1" s="237"/>
      <c r="UH1" s="237"/>
      <c r="UI1" s="237"/>
      <c r="UJ1" s="237"/>
      <c r="UK1" s="237"/>
      <c r="UL1" s="237"/>
      <c r="UM1" s="237"/>
      <c r="UN1" s="237"/>
      <c r="UO1" s="237"/>
      <c r="UP1" s="237"/>
      <c r="UQ1" s="237"/>
      <c r="UR1" s="237"/>
      <c r="US1" s="237"/>
      <c r="UT1" s="237"/>
      <c r="UU1" s="237"/>
      <c r="UV1" s="237"/>
      <c r="UW1" s="237"/>
      <c r="UX1" s="237"/>
      <c r="UY1" s="237"/>
      <c r="UZ1" s="237"/>
      <c r="VA1" s="237"/>
      <c r="VB1" s="237"/>
      <c r="VC1" s="237"/>
      <c r="VD1" s="237"/>
      <c r="VE1" s="237"/>
      <c r="VF1" s="237"/>
      <c r="VG1" s="237"/>
      <c r="VH1" s="237"/>
      <c r="VI1" s="237"/>
      <c r="VJ1" s="237"/>
      <c r="VK1" s="237"/>
      <c r="VL1" s="237"/>
      <c r="VM1" s="237"/>
      <c r="VN1" s="237"/>
      <c r="VO1" s="237"/>
      <c r="VP1" s="237"/>
      <c r="VQ1" s="237"/>
      <c r="VR1" s="237"/>
      <c r="VS1" s="237"/>
      <c r="VT1" s="237"/>
      <c r="VU1" s="237"/>
      <c r="VV1" s="237"/>
      <c r="VW1" s="237"/>
      <c r="VX1" s="237"/>
      <c r="VY1" s="237"/>
      <c r="VZ1" s="237"/>
      <c r="WA1" s="237"/>
      <c r="WB1" s="237"/>
      <c r="WC1" s="237"/>
      <c r="WD1" s="237"/>
      <c r="WE1" s="237"/>
      <c r="WF1" s="237"/>
      <c r="WG1" s="237"/>
      <c r="WH1" s="237"/>
      <c r="WI1" s="237"/>
      <c r="WJ1" s="237"/>
      <c r="WK1" s="237"/>
      <c r="WL1" s="237"/>
      <c r="WM1" s="237"/>
      <c r="WN1" s="237"/>
      <c r="WO1" s="237"/>
      <c r="WP1" s="237"/>
      <c r="WQ1" s="237"/>
      <c r="WR1" s="237"/>
      <c r="WS1" s="237"/>
      <c r="WT1" s="237"/>
      <c r="WU1" s="237"/>
      <c r="WV1" s="237"/>
      <c r="WW1" s="237"/>
      <c r="WX1" s="237"/>
      <c r="WY1" s="237"/>
      <c r="WZ1" s="237"/>
      <c r="XA1" s="237"/>
      <c r="XB1" s="237"/>
      <c r="XC1" s="237"/>
      <c r="XD1" s="237"/>
      <c r="XE1" s="237"/>
      <c r="XF1" s="237"/>
      <c r="XG1" s="237"/>
      <c r="XH1" s="237"/>
      <c r="XI1" s="237"/>
      <c r="XJ1" s="237"/>
      <c r="XK1" s="237"/>
      <c r="XL1" s="237"/>
      <c r="XM1" s="237"/>
      <c r="XN1" s="237"/>
      <c r="XO1" s="237"/>
      <c r="XP1" s="237"/>
      <c r="XQ1" s="237"/>
      <c r="XR1" s="237"/>
      <c r="XS1" s="237"/>
      <c r="XT1" s="237"/>
      <c r="XU1" s="237"/>
      <c r="XV1" s="237"/>
      <c r="XW1" s="237"/>
      <c r="XX1" s="237"/>
      <c r="XY1" s="237"/>
      <c r="XZ1" s="237"/>
      <c r="YA1" s="237"/>
      <c r="YB1" s="237"/>
      <c r="YC1" s="237"/>
      <c r="YD1" s="237"/>
      <c r="YE1" s="237"/>
      <c r="YF1" s="237"/>
      <c r="YG1" s="237"/>
      <c r="YH1" s="237"/>
      <c r="YI1" s="237"/>
      <c r="YJ1" s="237"/>
      <c r="YK1" s="237"/>
      <c r="YL1" s="237"/>
      <c r="YM1" s="237"/>
      <c r="YN1" s="237"/>
      <c r="YO1" s="237"/>
      <c r="YP1" s="237"/>
      <c r="YQ1" s="237"/>
      <c r="YR1" s="237"/>
      <c r="YS1" s="237"/>
      <c r="YT1" s="237"/>
      <c r="YU1" s="237"/>
      <c r="YV1" s="237"/>
      <c r="YW1" s="237"/>
      <c r="YX1" s="237"/>
      <c r="YY1" s="237"/>
      <c r="YZ1" s="237"/>
      <c r="ZA1" s="237"/>
      <c r="ZB1" s="237"/>
      <c r="ZC1" s="237"/>
      <c r="ZD1" s="237"/>
      <c r="ZE1" s="237"/>
      <c r="ZF1" s="237"/>
      <c r="ZG1" s="237"/>
      <c r="ZH1" s="237"/>
      <c r="ZI1" s="237"/>
      <c r="ZJ1" s="237"/>
      <c r="ZK1" s="237"/>
      <c r="ZL1" s="237"/>
      <c r="ZM1" s="237"/>
      <c r="ZN1" s="237"/>
      <c r="ZO1" s="237"/>
      <c r="ZP1" s="237"/>
      <c r="ZQ1" s="237"/>
      <c r="ZR1" s="237"/>
      <c r="ZS1" s="237"/>
      <c r="ZT1" s="237"/>
      <c r="ZU1" s="237"/>
      <c r="ZV1" s="237"/>
      <c r="ZW1" s="237"/>
      <c r="ZX1" s="237"/>
      <c r="ZY1" s="237"/>
      <c r="ZZ1" s="237"/>
      <c r="AAA1" s="237"/>
      <c r="AAB1" s="237"/>
      <c r="AAC1" s="237"/>
      <c r="AAD1" s="237"/>
      <c r="AAE1" s="237"/>
      <c r="AAF1" s="237"/>
      <c r="AAG1" s="237"/>
      <c r="AAH1" s="237"/>
      <c r="AAI1" s="237"/>
      <c r="AAJ1" s="237"/>
      <c r="AAK1" s="237"/>
      <c r="AAL1" s="237"/>
      <c r="AAM1" s="237"/>
      <c r="AAN1" s="237"/>
      <c r="AAO1" s="237"/>
      <c r="AAP1" s="237"/>
      <c r="AAQ1" s="237"/>
      <c r="AAR1" s="237"/>
      <c r="AAS1" s="237"/>
      <c r="AAT1" s="237"/>
      <c r="AAU1" s="237"/>
      <c r="AAV1" s="237"/>
      <c r="AAW1" s="237"/>
      <c r="AAX1" s="237"/>
      <c r="AAY1" s="237"/>
      <c r="AAZ1" s="237"/>
      <c r="ABA1" s="237"/>
      <c r="ABB1" s="237"/>
      <c r="ABC1" s="237"/>
      <c r="ABD1" s="237"/>
      <c r="ABE1" s="237"/>
      <c r="ABF1" s="237"/>
      <c r="ABG1" s="237"/>
      <c r="ABH1" s="237"/>
      <c r="ABI1" s="237"/>
      <c r="ABJ1" s="237"/>
      <c r="ABK1" s="237"/>
      <c r="ABL1" s="237"/>
      <c r="ABM1" s="237"/>
      <c r="ABN1" s="237"/>
      <c r="ABO1" s="237"/>
      <c r="ABP1" s="237"/>
      <c r="ABQ1" s="237"/>
      <c r="ABR1" s="237"/>
      <c r="ABS1" s="237"/>
      <c r="ABT1" s="237"/>
      <c r="ABU1" s="237"/>
      <c r="ABV1" s="237"/>
      <c r="ABW1" s="237"/>
      <c r="ABX1" s="237"/>
      <c r="ABY1" s="237"/>
      <c r="ABZ1" s="237"/>
      <c r="ACA1" s="237"/>
      <c r="ACB1" s="237"/>
      <c r="ACC1" s="237"/>
      <c r="ACD1" s="237"/>
      <c r="ACE1" s="237"/>
      <c r="ACF1" s="237"/>
      <c r="ACG1" s="237"/>
      <c r="ACH1" s="237"/>
      <c r="ACI1" s="237"/>
      <c r="ACJ1" s="237"/>
      <c r="ACK1" s="237"/>
      <c r="ACL1" s="237"/>
      <c r="ACM1" s="237"/>
      <c r="ACN1" s="237"/>
      <c r="ACO1" s="237"/>
      <c r="ACP1" s="237"/>
      <c r="ACQ1" s="237"/>
      <c r="ACR1" s="237"/>
      <c r="ACS1" s="237"/>
      <c r="ACT1" s="237"/>
      <c r="ACU1" s="237"/>
      <c r="ACV1" s="237"/>
      <c r="ACW1" s="237"/>
      <c r="ACX1" s="237"/>
      <c r="ACY1" s="237"/>
      <c r="ACZ1" s="237"/>
      <c r="ADA1" s="237"/>
      <c r="ADB1" s="237"/>
      <c r="ADC1" s="237"/>
      <c r="ADD1" s="237"/>
      <c r="ADE1" s="237"/>
      <c r="ADF1" s="237"/>
      <c r="ADG1" s="237"/>
      <c r="ADH1" s="237"/>
      <c r="ADI1" s="237"/>
      <c r="ADJ1" s="237"/>
      <c r="ADK1" s="237"/>
      <c r="ADL1" s="237"/>
      <c r="ADM1" s="237"/>
      <c r="ADN1" s="237"/>
      <c r="ADO1" s="237"/>
      <c r="ADP1" s="237"/>
      <c r="ADQ1" s="237"/>
      <c r="ADR1" s="237"/>
      <c r="ADS1" s="237"/>
      <c r="ADT1" s="237"/>
      <c r="ADU1" s="237"/>
      <c r="ADV1" s="237"/>
      <c r="ADW1" s="237"/>
      <c r="ADX1" s="237"/>
      <c r="ADY1" s="237"/>
      <c r="ADZ1" s="237"/>
      <c r="AEA1" s="237"/>
      <c r="AEB1" s="237"/>
      <c r="AEC1" s="237"/>
      <c r="AED1" s="237"/>
      <c r="AEE1" s="237"/>
      <c r="AEF1" s="237"/>
      <c r="AEG1" s="237"/>
      <c r="AEH1" s="237"/>
      <c r="AEI1" s="237"/>
      <c r="AEJ1" s="237"/>
      <c r="AEK1" s="237"/>
      <c r="AEL1" s="237"/>
      <c r="AEM1" s="237"/>
      <c r="AEN1" s="237"/>
      <c r="AEO1" s="237"/>
      <c r="AEP1" s="237"/>
      <c r="AEQ1" s="237"/>
      <c r="AER1" s="237"/>
      <c r="AES1" s="237"/>
      <c r="AET1" s="237"/>
      <c r="AEU1" s="237"/>
      <c r="AEV1" s="237"/>
      <c r="AEW1" s="237"/>
      <c r="AEX1" s="237"/>
      <c r="AEY1" s="237"/>
      <c r="AEZ1" s="237"/>
      <c r="AFA1" s="237"/>
      <c r="AFB1" s="237"/>
      <c r="AFC1" s="237"/>
      <c r="AFD1" s="237"/>
      <c r="AFE1" s="237"/>
      <c r="AFF1" s="237"/>
      <c r="AFG1" s="237"/>
      <c r="AFH1" s="237"/>
      <c r="AFI1" s="237"/>
      <c r="AFJ1" s="237"/>
      <c r="AFK1" s="237"/>
      <c r="AFL1" s="237"/>
      <c r="AFM1" s="237"/>
      <c r="AFN1" s="237"/>
      <c r="AFO1" s="237"/>
      <c r="AFP1" s="237"/>
      <c r="AFQ1" s="237"/>
      <c r="AFR1" s="237"/>
      <c r="AFS1" s="237"/>
      <c r="AFT1" s="237"/>
      <c r="AFU1" s="237"/>
      <c r="AFV1" s="237"/>
      <c r="AFW1" s="237"/>
      <c r="AFX1" s="237"/>
      <c r="AFY1" s="237"/>
      <c r="AFZ1" s="237"/>
      <c r="AGA1" s="237"/>
      <c r="AGB1" s="237"/>
      <c r="AGC1" s="237"/>
      <c r="AGD1" s="237"/>
      <c r="AGE1" s="237"/>
      <c r="AGF1" s="237"/>
      <c r="AGG1" s="237"/>
      <c r="AGH1" s="237"/>
      <c r="AGI1" s="237"/>
      <c r="AGJ1" s="237"/>
      <c r="AGK1" s="237"/>
      <c r="AGL1" s="237"/>
      <c r="AGM1" s="237"/>
      <c r="AGN1" s="237"/>
      <c r="AGO1" s="237"/>
      <c r="AGP1" s="237"/>
      <c r="AGQ1" s="237"/>
      <c r="AGR1" s="237"/>
      <c r="AGS1" s="237"/>
      <c r="AGT1" s="237"/>
      <c r="AGU1" s="237"/>
      <c r="AGV1" s="237"/>
      <c r="AGW1" s="237"/>
      <c r="AGX1" s="237"/>
      <c r="AGY1" s="237"/>
      <c r="AGZ1" s="237"/>
      <c r="AHA1" s="237"/>
      <c r="AHB1" s="237"/>
      <c r="AHC1" s="237"/>
      <c r="AHD1" s="237"/>
      <c r="AHE1" s="237"/>
      <c r="AHF1" s="237"/>
      <c r="AHG1" s="237"/>
      <c r="AHH1" s="237"/>
      <c r="AHI1" s="237"/>
      <c r="AHJ1" s="237"/>
      <c r="AHK1" s="237"/>
      <c r="AHL1" s="237"/>
      <c r="AHM1" s="237"/>
      <c r="AHN1" s="237"/>
      <c r="AHO1" s="237"/>
      <c r="AHP1" s="237"/>
      <c r="AHQ1" s="237"/>
      <c r="AHR1" s="237"/>
      <c r="AHS1" s="237"/>
      <c r="AHT1" s="237"/>
      <c r="AHU1" s="237"/>
      <c r="AHV1" s="237"/>
      <c r="AHW1" s="237"/>
      <c r="AHX1" s="237"/>
      <c r="AHY1" s="237"/>
      <c r="AHZ1" s="237"/>
      <c r="AIA1" s="237"/>
      <c r="AIB1" s="237"/>
      <c r="AIC1" s="237"/>
      <c r="AID1" s="237"/>
      <c r="AIE1" s="237"/>
      <c r="AIF1" s="237"/>
      <c r="AIG1" s="237"/>
      <c r="AIH1" s="237"/>
      <c r="AII1" s="237"/>
      <c r="AIJ1" s="237"/>
      <c r="AIK1" s="237"/>
      <c r="AIL1" s="237"/>
      <c r="AIM1" s="237"/>
      <c r="AIN1" s="237"/>
      <c r="AIO1" s="237"/>
      <c r="AIP1" s="237"/>
      <c r="AIQ1" s="237"/>
      <c r="AIR1" s="237"/>
      <c r="AIS1" s="237"/>
      <c r="AIT1" s="237"/>
      <c r="AIU1" s="237"/>
      <c r="AIV1" s="237"/>
      <c r="AIW1" s="237"/>
      <c r="AIX1" s="237"/>
      <c r="AIY1" s="237"/>
      <c r="AIZ1" s="237"/>
      <c r="AJA1" s="237"/>
      <c r="AJB1" s="237"/>
      <c r="AJC1" s="237"/>
      <c r="AJD1" s="237"/>
      <c r="AJE1" s="237"/>
      <c r="AJF1" s="237"/>
      <c r="AJG1" s="237"/>
      <c r="AJH1" s="237"/>
      <c r="AJI1" s="237"/>
      <c r="AJJ1" s="237"/>
      <c r="AJK1" s="237"/>
      <c r="AJL1" s="237"/>
      <c r="AJM1" s="237"/>
      <c r="AJN1" s="237"/>
      <c r="AJO1" s="237"/>
      <c r="AJP1" s="237"/>
      <c r="AJQ1" s="237"/>
      <c r="AJR1" s="237"/>
      <c r="AJS1" s="237"/>
      <c r="AJT1" s="237"/>
      <c r="AJU1" s="237"/>
      <c r="AJV1" s="237"/>
      <c r="AJW1" s="237"/>
      <c r="AJX1" s="237"/>
      <c r="AJY1" s="237"/>
      <c r="AJZ1" s="237"/>
      <c r="AKA1" s="237"/>
      <c r="AKB1" s="237"/>
      <c r="AKC1" s="237"/>
      <c r="AKD1" s="237"/>
      <c r="AKE1" s="237"/>
      <c r="AKF1" s="237"/>
      <c r="AKG1" s="237"/>
      <c r="AKH1" s="237"/>
      <c r="AKI1" s="237"/>
      <c r="AKJ1" s="237"/>
      <c r="AKK1" s="237"/>
      <c r="AKL1" s="237"/>
      <c r="AKM1" s="237"/>
      <c r="AKN1" s="237"/>
      <c r="AKO1" s="237"/>
      <c r="AKP1" s="237"/>
      <c r="AKQ1" s="237"/>
      <c r="AKR1" s="237"/>
      <c r="AKS1" s="237"/>
      <c r="AKT1" s="237"/>
      <c r="AKU1" s="237"/>
      <c r="AKV1" s="237"/>
      <c r="AKW1" s="237"/>
      <c r="AKX1" s="237"/>
      <c r="AKY1" s="237"/>
      <c r="AKZ1" s="237"/>
      <c r="ALA1" s="237"/>
      <c r="ALB1" s="237"/>
      <c r="ALC1" s="237"/>
      <c r="ALD1" s="237"/>
      <c r="ALE1" s="237"/>
      <c r="ALF1" s="237"/>
      <c r="ALG1" s="237"/>
      <c r="ALH1" s="237"/>
      <c r="ALI1" s="237"/>
      <c r="ALJ1" s="237"/>
      <c r="ALK1" s="237"/>
      <c r="ALL1" s="237"/>
      <c r="ALM1" s="237"/>
      <c r="ALN1" s="237"/>
      <c r="ALO1" s="237"/>
      <c r="ALP1" s="237"/>
      <c r="ALQ1" s="237"/>
      <c r="ALR1" s="237"/>
      <c r="ALS1" s="237"/>
      <c r="ALT1" s="237"/>
      <c r="ALU1" s="237"/>
      <c r="ALV1" s="237"/>
      <c r="ALW1" s="237"/>
      <c r="ALX1" s="237"/>
      <c r="ALY1" s="237"/>
      <c r="ALZ1" s="237"/>
      <c r="AMA1" s="237"/>
      <c r="AMB1" s="237"/>
      <c r="AMC1" s="237"/>
      <c r="AMD1" s="237"/>
      <c r="AME1" s="237"/>
      <c r="AMF1" s="237"/>
      <c r="AMG1" s="237"/>
      <c r="AMH1" s="237"/>
      <c r="AMI1" s="237"/>
      <c r="AMJ1" s="237"/>
    </row>
    <row r="2" customFormat="false" ht="28.9" hidden="false" customHeight="false" outlineLevel="0" collapsed="false">
      <c r="A2" s="238" t="s">
        <v>319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37"/>
      <c r="KX2" s="237"/>
      <c r="KY2" s="237"/>
      <c r="KZ2" s="237"/>
      <c r="LA2" s="237"/>
      <c r="LB2" s="237"/>
      <c r="LC2" s="237"/>
      <c r="LD2" s="237"/>
      <c r="LE2" s="237"/>
      <c r="LF2" s="237"/>
      <c r="LG2" s="237"/>
      <c r="LH2" s="237"/>
      <c r="LI2" s="237"/>
      <c r="LJ2" s="237"/>
      <c r="LK2" s="237"/>
      <c r="LL2" s="237"/>
      <c r="LM2" s="237"/>
      <c r="LN2" s="237"/>
      <c r="LO2" s="237"/>
      <c r="LP2" s="237"/>
      <c r="LQ2" s="237"/>
      <c r="LR2" s="237"/>
      <c r="LS2" s="237"/>
      <c r="LT2" s="237"/>
      <c r="LU2" s="237"/>
      <c r="LV2" s="237"/>
      <c r="LW2" s="237"/>
      <c r="LX2" s="237"/>
      <c r="LY2" s="237"/>
      <c r="LZ2" s="237"/>
      <c r="MA2" s="237"/>
      <c r="MB2" s="237"/>
      <c r="MC2" s="237"/>
      <c r="MD2" s="237"/>
      <c r="ME2" s="237"/>
      <c r="MF2" s="237"/>
      <c r="MG2" s="237"/>
      <c r="MH2" s="237"/>
      <c r="MI2" s="237"/>
      <c r="MJ2" s="237"/>
      <c r="MK2" s="237"/>
      <c r="ML2" s="237"/>
      <c r="MM2" s="237"/>
      <c r="MN2" s="237"/>
      <c r="MO2" s="237"/>
      <c r="MP2" s="237"/>
      <c r="MQ2" s="237"/>
      <c r="MR2" s="237"/>
      <c r="MS2" s="237"/>
      <c r="MT2" s="237"/>
      <c r="MU2" s="237"/>
      <c r="MV2" s="237"/>
      <c r="MW2" s="237"/>
      <c r="MX2" s="237"/>
      <c r="MY2" s="237"/>
      <c r="MZ2" s="237"/>
      <c r="NA2" s="237"/>
      <c r="NB2" s="237"/>
      <c r="NC2" s="237"/>
      <c r="ND2" s="237"/>
      <c r="NE2" s="237"/>
      <c r="NF2" s="237"/>
      <c r="NG2" s="237"/>
      <c r="NH2" s="237"/>
      <c r="NI2" s="237"/>
      <c r="NJ2" s="237"/>
      <c r="NK2" s="237"/>
      <c r="NL2" s="237"/>
      <c r="NM2" s="237"/>
      <c r="NN2" s="237"/>
      <c r="NO2" s="237"/>
      <c r="NP2" s="237"/>
      <c r="NQ2" s="237"/>
      <c r="NR2" s="237"/>
      <c r="NS2" s="237"/>
      <c r="NT2" s="237"/>
      <c r="NU2" s="237"/>
      <c r="NV2" s="237"/>
      <c r="NW2" s="237"/>
      <c r="NX2" s="237"/>
      <c r="NY2" s="237"/>
      <c r="NZ2" s="237"/>
      <c r="OA2" s="237"/>
      <c r="OB2" s="237"/>
      <c r="OC2" s="237"/>
      <c r="OD2" s="237"/>
      <c r="OE2" s="237"/>
      <c r="OF2" s="237"/>
      <c r="OG2" s="237"/>
      <c r="OH2" s="237"/>
      <c r="OI2" s="237"/>
      <c r="OJ2" s="237"/>
      <c r="OK2" s="237"/>
      <c r="OL2" s="237"/>
      <c r="OM2" s="237"/>
      <c r="ON2" s="237"/>
      <c r="OO2" s="237"/>
      <c r="OP2" s="237"/>
      <c r="OQ2" s="237"/>
      <c r="OR2" s="237"/>
      <c r="OS2" s="237"/>
      <c r="OT2" s="237"/>
      <c r="OU2" s="237"/>
      <c r="OV2" s="237"/>
      <c r="OW2" s="237"/>
      <c r="OX2" s="237"/>
      <c r="OY2" s="237"/>
      <c r="OZ2" s="237"/>
      <c r="PA2" s="237"/>
      <c r="PB2" s="237"/>
      <c r="PC2" s="237"/>
      <c r="PD2" s="237"/>
      <c r="PE2" s="237"/>
      <c r="PF2" s="237"/>
      <c r="PG2" s="237"/>
      <c r="PH2" s="237"/>
      <c r="PI2" s="237"/>
      <c r="PJ2" s="237"/>
      <c r="PK2" s="237"/>
      <c r="PL2" s="237"/>
      <c r="PM2" s="237"/>
      <c r="PN2" s="237"/>
      <c r="PO2" s="237"/>
      <c r="PP2" s="237"/>
      <c r="PQ2" s="237"/>
      <c r="PR2" s="237"/>
      <c r="PS2" s="237"/>
      <c r="PT2" s="237"/>
      <c r="PU2" s="237"/>
      <c r="PV2" s="237"/>
      <c r="PW2" s="237"/>
      <c r="PX2" s="237"/>
      <c r="PY2" s="237"/>
      <c r="PZ2" s="237"/>
      <c r="QA2" s="237"/>
      <c r="QB2" s="237"/>
      <c r="QC2" s="237"/>
      <c r="QD2" s="237"/>
      <c r="QE2" s="237"/>
      <c r="QF2" s="237"/>
      <c r="QG2" s="237"/>
      <c r="QH2" s="237"/>
      <c r="QI2" s="237"/>
      <c r="QJ2" s="237"/>
      <c r="QK2" s="237"/>
      <c r="QL2" s="237"/>
      <c r="QM2" s="237"/>
      <c r="QN2" s="237"/>
      <c r="QO2" s="237"/>
      <c r="QP2" s="237"/>
      <c r="QQ2" s="237"/>
      <c r="QR2" s="237"/>
      <c r="QS2" s="237"/>
      <c r="QT2" s="237"/>
      <c r="QU2" s="237"/>
      <c r="QV2" s="237"/>
      <c r="QW2" s="237"/>
      <c r="QX2" s="237"/>
      <c r="QY2" s="237"/>
      <c r="QZ2" s="237"/>
      <c r="RA2" s="237"/>
      <c r="RB2" s="237"/>
      <c r="RC2" s="237"/>
      <c r="RD2" s="237"/>
      <c r="RE2" s="237"/>
      <c r="RF2" s="237"/>
      <c r="RG2" s="237"/>
      <c r="RH2" s="237"/>
      <c r="RI2" s="237"/>
      <c r="RJ2" s="237"/>
      <c r="RK2" s="237"/>
      <c r="RL2" s="237"/>
      <c r="RM2" s="237"/>
      <c r="RN2" s="237"/>
      <c r="RO2" s="237"/>
      <c r="RP2" s="237"/>
      <c r="RQ2" s="237"/>
      <c r="RR2" s="237"/>
      <c r="RS2" s="237"/>
      <c r="RT2" s="237"/>
      <c r="RU2" s="237"/>
      <c r="RV2" s="237"/>
      <c r="RW2" s="237"/>
      <c r="RX2" s="237"/>
      <c r="RY2" s="237"/>
      <c r="RZ2" s="237"/>
      <c r="SA2" s="237"/>
      <c r="SB2" s="237"/>
      <c r="SC2" s="237"/>
      <c r="SD2" s="237"/>
      <c r="SE2" s="237"/>
      <c r="SF2" s="237"/>
      <c r="SG2" s="237"/>
      <c r="SH2" s="237"/>
      <c r="SI2" s="237"/>
      <c r="SJ2" s="237"/>
      <c r="SK2" s="237"/>
      <c r="SL2" s="237"/>
      <c r="SM2" s="237"/>
      <c r="SN2" s="237"/>
      <c r="SO2" s="237"/>
      <c r="SP2" s="237"/>
      <c r="SQ2" s="237"/>
      <c r="SR2" s="237"/>
      <c r="SS2" s="237"/>
      <c r="ST2" s="237"/>
      <c r="SU2" s="237"/>
      <c r="SV2" s="237"/>
      <c r="SW2" s="237"/>
      <c r="SX2" s="237"/>
      <c r="SY2" s="237"/>
      <c r="SZ2" s="237"/>
      <c r="TA2" s="237"/>
      <c r="TB2" s="237"/>
      <c r="TC2" s="237"/>
      <c r="TD2" s="237"/>
      <c r="TE2" s="237"/>
      <c r="TF2" s="237"/>
      <c r="TG2" s="237"/>
      <c r="TH2" s="237"/>
      <c r="TI2" s="237"/>
      <c r="TJ2" s="237"/>
      <c r="TK2" s="237"/>
      <c r="TL2" s="237"/>
      <c r="TM2" s="237"/>
      <c r="TN2" s="237"/>
      <c r="TO2" s="237"/>
      <c r="TP2" s="237"/>
      <c r="TQ2" s="237"/>
      <c r="TR2" s="237"/>
      <c r="TS2" s="237"/>
      <c r="TT2" s="237"/>
      <c r="TU2" s="237"/>
      <c r="TV2" s="237"/>
      <c r="TW2" s="237"/>
      <c r="TX2" s="237"/>
      <c r="TY2" s="237"/>
      <c r="TZ2" s="237"/>
      <c r="UA2" s="237"/>
      <c r="UB2" s="237"/>
      <c r="UC2" s="237"/>
      <c r="UD2" s="237"/>
      <c r="UE2" s="237"/>
      <c r="UF2" s="237"/>
      <c r="UG2" s="237"/>
      <c r="UH2" s="237"/>
      <c r="UI2" s="237"/>
      <c r="UJ2" s="237"/>
      <c r="UK2" s="237"/>
      <c r="UL2" s="237"/>
      <c r="UM2" s="237"/>
      <c r="UN2" s="237"/>
      <c r="UO2" s="237"/>
      <c r="UP2" s="237"/>
      <c r="UQ2" s="237"/>
      <c r="UR2" s="237"/>
      <c r="US2" s="237"/>
      <c r="UT2" s="237"/>
      <c r="UU2" s="237"/>
      <c r="UV2" s="237"/>
      <c r="UW2" s="237"/>
      <c r="UX2" s="237"/>
      <c r="UY2" s="237"/>
      <c r="UZ2" s="237"/>
      <c r="VA2" s="237"/>
      <c r="VB2" s="237"/>
      <c r="VC2" s="237"/>
      <c r="VD2" s="237"/>
      <c r="VE2" s="237"/>
      <c r="VF2" s="237"/>
      <c r="VG2" s="237"/>
      <c r="VH2" s="237"/>
      <c r="VI2" s="237"/>
      <c r="VJ2" s="237"/>
      <c r="VK2" s="237"/>
      <c r="VL2" s="237"/>
      <c r="VM2" s="237"/>
      <c r="VN2" s="237"/>
      <c r="VO2" s="237"/>
      <c r="VP2" s="237"/>
      <c r="VQ2" s="237"/>
      <c r="VR2" s="237"/>
      <c r="VS2" s="237"/>
      <c r="VT2" s="237"/>
      <c r="VU2" s="237"/>
      <c r="VV2" s="237"/>
      <c r="VW2" s="237"/>
      <c r="VX2" s="237"/>
      <c r="VY2" s="237"/>
      <c r="VZ2" s="237"/>
      <c r="WA2" s="237"/>
      <c r="WB2" s="237"/>
      <c r="WC2" s="237"/>
      <c r="WD2" s="237"/>
      <c r="WE2" s="237"/>
      <c r="WF2" s="237"/>
      <c r="WG2" s="237"/>
      <c r="WH2" s="237"/>
      <c r="WI2" s="237"/>
      <c r="WJ2" s="237"/>
      <c r="WK2" s="237"/>
      <c r="WL2" s="237"/>
      <c r="WM2" s="237"/>
      <c r="WN2" s="237"/>
      <c r="WO2" s="237"/>
      <c r="WP2" s="237"/>
      <c r="WQ2" s="237"/>
      <c r="WR2" s="237"/>
      <c r="WS2" s="237"/>
      <c r="WT2" s="237"/>
      <c r="WU2" s="237"/>
      <c r="WV2" s="237"/>
      <c r="WW2" s="237"/>
      <c r="WX2" s="237"/>
      <c r="WY2" s="237"/>
      <c r="WZ2" s="237"/>
      <c r="XA2" s="237"/>
      <c r="XB2" s="237"/>
      <c r="XC2" s="237"/>
      <c r="XD2" s="237"/>
      <c r="XE2" s="237"/>
      <c r="XF2" s="237"/>
      <c r="XG2" s="237"/>
      <c r="XH2" s="237"/>
      <c r="XI2" s="237"/>
      <c r="XJ2" s="237"/>
      <c r="XK2" s="237"/>
      <c r="XL2" s="237"/>
      <c r="XM2" s="237"/>
      <c r="XN2" s="237"/>
      <c r="XO2" s="237"/>
      <c r="XP2" s="237"/>
      <c r="XQ2" s="237"/>
      <c r="XR2" s="237"/>
      <c r="XS2" s="237"/>
      <c r="XT2" s="237"/>
      <c r="XU2" s="237"/>
      <c r="XV2" s="237"/>
      <c r="XW2" s="237"/>
      <c r="XX2" s="237"/>
      <c r="XY2" s="237"/>
      <c r="XZ2" s="237"/>
      <c r="YA2" s="237"/>
      <c r="YB2" s="237"/>
      <c r="YC2" s="237"/>
      <c r="YD2" s="237"/>
      <c r="YE2" s="237"/>
      <c r="YF2" s="237"/>
      <c r="YG2" s="237"/>
      <c r="YH2" s="237"/>
      <c r="YI2" s="237"/>
      <c r="YJ2" s="237"/>
      <c r="YK2" s="237"/>
      <c r="YL2" s="237"/>
      <c r="YM2" s="237"/>
      <c r="YN2" s="237"/>
      <c r="YO2" s="237"/>
      <c r="YP2" s="237"/>
      <c r="YQ2" s="237"/>
      <c r="YR2" s="237"/>
      <c r="YS2" s="237"/>
      <c r="YT2" s="237"/>
      <c r="YU2" s="237"/>
      <c r="YV2" s="237"/>
      <c r="YW2" s="237"/>
      <c r="YX2" s="237"/>
      <c r="YY2" s="237"/>
      <c r="YZ2" s="237"/>
      <c r="ZA2" s="237"/>
      <c r="ZB2" s="237"/>
      <c r="ZC2" s="237"/>
      <c r="ZD2" s="237"/>
      <c r="ZE2" s="237"/>
      <c r="ZF2" s="237"/>
      <c r="ZG2" s="237"/>
      <c r="ZH2" s="237"/>
      <c r="ZI2" s="237"/>
      <c r="ZJ2" s="237"/>
      <c r="ZK2" s="237"/>
      <c r="ZL2" s="237"/>
      <c r="ZM2" s="237"/>
      <c r="ZN2" s="237"/>
      <c r="ZO2" s="237"/>
      <c r="ZP2" s="237"/>
      <c r="ZQ2" s="237"/>
      <c r="ZR2" s="237"/>
      <c r="ZS2" s="237"/>
      <c r="ZT2" s="237"/>
      <c r="ZU2" s="237"/>
      <c r="ZV2" s="237"/>
      <c r="ZW2" s="237"/>
      <c r="ZX2" s="237"/>
      <c r="ZY2" s="237"/>
      <c r="ZZ2" s="237"/>
      <c r="AAA2" s="237"/>
      <c r="AAB2" s="237"/>
      <c r="AAC2" s="237"/>
      <c r="AAD2" s="237"/>
      <c r="AAE2" s="237"/>
      <c r="AAF2" s="237"/>
      <c r="AAG2" s="237"/>
      <c r="AAH2" s="237"/>
      <c r="AAI2" s="237"/>
      <c r="AAJ2" s="237"/>
      <c r="AAK2" s="237"/>
      <c r="AAL2" s="237"/>
      <c r="AAM2" s="237"/>
      <c r="AAN2" s="237"/>
      <c r="AAO2" s="237"/>
      <c r="AAP2" s="237"/>
      <c r="AAQ2" s="237"/>
      <c r="AAR2" s="237"/>
      <c r="AAS2" s="237"/>
      <c r="AAT2" s="237"/>
      <c r="AAU2" s="237"/>
      <c r="AAV2" s="237"/>
      <c r="AAW2" s="237"/>
      <c r="AAX2" s="237"/>
      <c r="AAY2" s="237"/>
      <c r="AAZ2" s="237"/>
      <c r="ABA2" s="237"/>
      <c r="ABB2" s="237"/>
      <c r="ABC2" s="237"/>
      <c r="ABD2" s="237"/>
      <c r="ABE2" s="237"/>
      <c r="ABF2" s="237"/>
      <c r="ABG2" s="237"/>
      <c r="ABH2" s="237"/>
      <c r="ABI2" s="237"/>
      <c r="ABJ2" s="237"/>
      <c r="ABK2" s="237"/>
      <c r="ABL2" s="237"/>
      <c r="ABM2" s="237"/>
      <c r="ABN2" s="237"/>
      <c r="ABO2" s="237"/>
      <c r="ABP2" s="237"/>
      <c r="ABQ2" s="237"/>
      <c r="ABR2" s="237"/>
      <c r="ABS2" s="237"/>
      <c r="ABT2" s="237"/>
      <c r="ABU2" s="237"/>
      <c r="ABV2" s="237"/>
      <c r="ABW2" s="237"/>
      <c r="ABX2" s="237"/>
      <c r="ABY2" s="237"/>
      <c r="ABZ2" s="237"/>
      <c r="ACA2" s="237"/>
      <c r="ACB2" s="237"/>
      <c r="ACC2" s="237"/>
      <c r="ACD2" s="237"/>
      <c r="ACE2" s="237"/>
      <c r="ACF2" s="237"/>
      <c r="ACG2" s="237"/>
      <c r="ACH2" s="237"/>
      <c r="ACI2" s="237"/>
      <c r="ACJ2" s="237"/>
      <c r="ACK2" s="237"/>
      <c r="ACL2" s="237"/>
      <c r="ACM2" s="237"/>
      <c r="ACN2" s="237"/>
      <c r="ACO2" s="237"/>
      <c r="ACP2" s="237"/>
      <c r="ACQ2" s="237"/>
      <c r="ACR2" s="237"/>
      <c r="ACS2" s="237"/>
      <c r="ACT2" s="237"/>
      <c r="ACU2" s="237"/>
      <c r="ACV2" s="237"/>
      <c r="ACW2" s="237"/>
      <c r="ACX2" s="237"/>
      <c r="ACY2" s="237"/>
      <c r="ACZ2" s="237"/>
      <c r="ADA2" s="237"/>
      <c r="ADB2" s="237"/>
      <c r="ADC2" s="237"/>
      <c r="ADD2" s="237"/>
      <c r="ADE2" s="237"/>
      <c r="ADF2" s="237"/>
      <c r="ADG2" s="237"/>
      <c r="ADH2" s="237"/>
      <c r="ADI2" s="237"/>
      <c r="ADJ2" s="237"/>
      <c r="ADK2" s="237"/>
      <c r="ADL2" s="237"/>
      <c r="ADM2" s="237"/>
      <c r="ADN2" s="237"/>
      <c r="ADO2" s="237"/>
      <c r="ADP2" s="237"/>
      <c r="ADQ2" s="237"/>
      <c r="ADR2" s="237"/>
      <c r="ADS2" s="237"/>
      <c r="ADT2" s="237"/>
      <c r="ADU2" s="237"/>
      <c r="ADV2" s="237"/>
      <c r="ADW2" s="237"/>
      <c r="ADX2" s="237"/>
      <c r="ADY2" s="237"/>
      <c r="ADZ2" s="237"/>
      <c r="AEA2" s="237"/>
      <c r="AEB2" s="237"/>
      <c r="AEC2" s="237"/>
      <c r="AED2" s="237"/>
      <c r="AEE2" s="237"/>
      <c r="AEF2" s="237"/>
      <c r="AEG2" s="237"/>
      <c r="AEH2" s="237"/>
      <c r="AEI2" s="237"/>
      <c r="AEJ2" s="237"/>
      <c r="AEK2" s="237"/>
      <c r="AEL2" s="237"/>
      <c r="AEM2" s="237"/>
      <c r="AEN2" s="237"/>
      <c r="AEO2" s="237"/>
      <c r="AEP2" s="237"/>
      <c r="AEQ2" s="237"/>
      <c r="AER2" s="237"/>
      <c r="AES2" s="237"/>
      <c r="AET2" s="237"/>
      <c r="AEU2" s="237"/>
      <c r="AEV2" s="237"/>
      <c r="AEW2" s="237"/>
      <c r="AEX2" s="237"/>
      <c r="AEY2" s="237"/>
      <c r="AEZ2" s="237"/>
      <c r="AFA2" s="237"/>
      <c r="AFB2" s="237"/>
      <c r="AFC2" s="237"/>
      <c r="AFD2" s="237"/>
      <c r="AFE2" s="237"/>
      <c r="AFF2" s="237"/>
      <c r="AFG2" s="237"/>
      <c r="AFH2" s="237"/>
      <c r="AFI2" s="237"/>
      <c r="AFJ2" s="237"/>
      <c r="AFK2" s="237"/>
      <c r="AFL2" s="237"/>
      <c r="AFM2" s="237"/>
      <c r="AFN2" s="237"/>
      <c r="AFO2" s="237"/>
      <c r="AFP2" s="237"/>
      <c r="AFQ2" s="237"/>
      <c r="AFR2" s="237"/>
      <c r="AFS2" s="237"/>
      <c r="AFT2" s="237"/>
      <c r="AFU2" s="237"/>
      <c r="AFV2" s="237"/>
      <c r="AFW2" s="237"/>
      <c r="AFX2" s="237"/>
      <c r="AFY2" s="237"/>
      <c r="AFZ2" s="237"/>
      <c r="AGA2" s="237"/>
      <c r="AGB2" s="237"/>
      <c r="AGC2" s="237"/>
      <c r="AGD2" s="237"/>
      <c r="AGE2" s="237"/>
      <c r="AGF2" s="237"/>
      <c r="AGG2" s="237"/>
      <c r="AGH2" s="237"/>
      <c r="AGI2" s="237"/>
      <c r="AGJ2" s="237"/>
      <c r="AGK2" s="237"/>
      <c r="AGL2" s="237"/>
      <c r="AGM2" s="237"/>
      <c r="AGN2" s="237"/>
      <c r="AGO2" s="237"/>
      <c r="AGP2" s="237"/>
      <c r="AGQ2" s="237"/>
      <c r="AGR2" s="237"/>
      <c r="AGS2" s="237"/>
      <c r="AGT2" s="237"/>
      <c r="AGU2" s="237"/>
      <c r="AGV2" s="237"/>
      <c r="AGW2" s="237"/>
      <c r="AGX2" s="237"/>
      <c r="AGY2" s="237"/>
      <c r="AGZ2" s="237"/>
      <c r="AHA2" s="237"/>
      <c r="AHB2" s="237"/>
      <c r="AHC2" s="237"/>
      <c r="AHD2" s="237"/>
      <c r="AHE2" s="237"/>
      <c r="AHF2" s="237"/>
      <c r="AHG2" s="237"/>
      <c r="AHH2" s="237"/>
      <c r="AHI2" s="237"/>
      <c r="AHJ2" s="237"/>
      <c r="AHK2" s="237"/>
      <c r="AHL2" s="237"/>
      <c r="AHM2" s="237"/>
      <c r="AHN2" s="237"/>
      <c r="AHO2" s="237"/>
      <c r="AHP2" s="237"/>
      <c r="AHQ2" s="237"/>
      <c r="AHR2" s="237"/>
      <c r="AHS2" s="237"/>
      <c r="AHT2" s="237"/>
      <c r="AHU2" s="237"/>
      <c r="AHV2" s="237"/>
      <c r="AHW2" s="237"/>
      <c r="AHX2" s="237"/>
      <c r="AHY2" s="237"/>
      <c r="AHZ2" s="237"/>
      <c r="AIA2" s="237"/>
      <c r="AIB2" s="237"/>
      <c r="AIC2" s="237"/>
      <c r="AID2" s="237"/>
      <c r="AIE2" s="237"/>
      <c r="AIF2" s="237"/>
      <c r="AIG2" s="237"/>
      <c r="AIH2" s="237"/>
      <c r="AII2" s="237"/>
      <c r="AIJ2" s="237"/>
      <c r="AIK2" s="237"/>
      <c r="AIL2" s="237"/>
      <c r="AIM2" s="237"/>
      <c r="AIN2" s="237"/>
      <c r="AIO2" s="237"/>
      <c r="AIP2" s="237"/>
      <c r="AIQ2" s="237"/>
      <c r="AIR2" s="237"/>
      <c r="AIS2" s="237"/>
      <c r="AIT2" s="237"/>
      <c r="AIU2" s="237"/>
      <c r="AIV2" s="237"/>
      <c r="AIW2" s="237"/>
      <c r="AIX2" s="237"/>
      <c r="AIY2" s="237"/>
      <c r="AIZ2" s="237"/>
      <c r="AJA2" s="237"/>
      <c r="AJB2" s="237"/>
      <c r="AJC2" s="237"/>
      <c r="AJD2" s="237"/>
      <c r="AJE2" s="237"/>
      <c r="AJF2" s="237"/>
      <c r="AJG2" s="237"/>
      <c r="AJH2" s="237"/>
      <c r="AJI2" s="237"/>
      <c r="AJJ2" s="237"/>
      <c r="AJK2" s="237"/>
      <c r="AJL2" s="237"/>
      <c r="AJM2" s="237"/>
      <c r="AJN2" s="237"/>
      <c r="AJO2" s="237"/>
      <c r="AJP2" s="237"/>
      <c r="AJQ2" s="237"/>
      <c r="AJR2" s="237"/>
      <c r="AJS2" s="237"/>
      <c r="AJT2" s="237"/>
      <c r="AJU2" s="237"/>
      <c r="AJV2" s="237"/>
      <c r="AJW2" s="237"/>
      <c r="AJX2" s="237"/>
      <c r="AJY2" s="237"/>
      <c r="AJZ2" s="237"/>
      <c r="AKA2" s="237"/>
      <c r="AKB2" s="237"/>
      <c r="AKC2" s="237"/>
      <c r="AKD2" s="237"/>
      <c r="AKE2" s="237"/>
      <c r="AKF2" s="237"/>
      <c r="AKG2" s="237"/>
      <c r="AKH2" s="237"/>
      <c r="AKI2" s="237"/>
      <c r="AKJ2" s="237"/>
      <c r="AKK2" s="237"/>
      <c r="AKL2" s="237"/>
      <c r="AKM2" s="237"/>
      <c r="AKN2" s="237"/>
      <c r="AKO2" s="237"/>
      <c r="AKP2" s="237"/>
      <c r="AKQ2" s="237"/>
      <c r="AKR2" s="237"/>
      <c r="AKS2" s="237"/>
      <c r="AKT2" s="237"/>
      <c r="AKU2" s="237"/>
      <c r="AKV2" s="237"/>
      <c r="AKW2" s="237"/>
      <c r="AKX2" s="237"/>
      <c r="AKY2" s="237"/>
      <c r="AKZ2" s="237"/>
      <c r="ALA2" s="237"/>
      <c r="ALB2" s="237"/>
      <c r="ALC2" s="237"/>
      <c r="ALD2" s="237"/>
      <c r="ALE2" s="237"/>
      <c r="ALF2" s="237"/>
      <c r="ALG2" s="237"/>
      <c r="ALH2" s="237"/>
      <c r="ALI2" s="237"/>
      <c r="ALJ2" s="237"/>
      <c r="ALK2" s="237"/>
      <c r="ALL2" s="237"/>
      <c r="ALM2" s="237"/>
      <c r="ALN2" s="237"/>
      <c r="ALO2" s="237"/>
      <c r="ALP2" s="237"/>
      <c r="ALQ2" s="237"/>
      <c r="ALR2" s="237"/>
      <c r="ALS2" s="237"/>
      <c r="ALT2" s="237"/>
      <c r="ALU2" s="237"/>
      <c r="ALV2" s="237"/>
      <c r="ALW2" s="237"/>
      <c r="ALX2" s="237"/>
      <c r="ALY2" s="237"/>
      <c r="ALZ2" s="237"/>
      <c r="AMA2" s="237"/>
      <c r="AMB2" s="237"/>
      <c r="AMC2" s="237"/>
      <c r="AMD2" s="237"/>
      <c r="AME2" s="237"/>
      <c r="AMF2" s="237"/>
      <c r="AMG2" s="237"/>
      <c r="AMH2" s="237"/>
      <c r="AMI2" s="237"/>
      <c r="AMJ2" s="237"/>
    </row>
    <row r="3" customFormat="false" ht="28.9" hidden="false" customHeight="false" outlineLevel="0" collapsed="false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7"/>
      <c r="KH3" s="237"/>
      <c r="KI3" s="237"/>
      <c r="KJ3" s="237"/>
      <c r="KK3" s="237"/>
      <c r="KL3" s="237"/>
      <c r="KM3" s="237"/>
      <c r="KN3" s="237"/>
      <c r="KO3" s="237"/>
      <c r="KP3" s="237"/>
      <c r="KQ3" s="237"/>
      <c r="KR3" s="237"/>
      <c r="KS3" s="237"/>
      <c r="KT3" s="237"/>
      <c r="KU3" s="237"/>
      <c r="KV3" s="237"/>
      <c r="KW3" s="237"/>
      <c r="KX3" s="237"/>
      <c r="KY3" s="237"/>
      <c r="KZ3" s="237"/>
      <c r="LA3" s="237"/>
      <c r="LB3" s="237"/>
      <c r="LC3" s="237"/>
      <c r="LD3" s="237"/>
      <c r="LE3" s="237"/>
      <c r="LF3" s="237"/>
      <c r="LG3" s="237"/>
      <c r="LH3" s="237"/>
      <c r="LI3" s="237"/>
      <c r="LJ3" s="237"/>
      <c r="LK3" s="237"/>
      <c r="LL3" s="237"/>
      <c r="LM3" s="237"/>
      <c r="LN3" s="237"/>
      <c r="LO3" s="237"/>
      <c r="LP3" s="237"/>
      <c r="LQ3" s="237"/>
      <c r="LR3" s="237"/>
      <c r="LS3" s="237"/>
      <c r="LT3" s="237"/>
      <c r="LU3" s="237"/>
      <c r="LV3" s="237"/>
      <c r="LW3" s="237"/>
      <c r="LX3" s="237"/>
      <c r="LY3" s="237"/>
      <c r="LZ3" s="237"/>
      <c r="MA3" s="237"/>
      <c r="MB3" s="237"/>
      <c r="MC3" s="237"/>
      <c r="MD3" s="237"/>
      <c r="ME3" s="237"/>
      <c r="MF3" s="237"/>
      <c r="MG3" s="237"/>
      <c r="MH3" s="237"/>
      <c r="MI3" s="237"/>
      <c r="MJ3" s="237"/>
      <c r="MK3" s="237"/>
      <c r="ML3" s="237"/>
      <c r="MM3" s="237"/>
      <c r="MN3" s="237"/>
      <c r="MO3" s="237"/>
      <c r="MP3" s="237"/>
      <c r="MQ3" s="237"/>
      <c r="MR3" s="237"/>
      <c r="MS3" s="237"/>
      <c r="MT3" s="237"/>
      <c r="MU3" s="237"/>
      <c r="MV3" s="237"/>
      <c r="MW3" s="237"/>
      <c r="MX3" s="237"/>
      <c r="MY3" s="237"/>
      <c r="MZ3" s="237"/>
      <c r="NA3" s="237"/>
      <c r="NB3" s="237"/>
      <c r="NC3" s="237"/>
      <c r="ND3" s="237"/>
      <c r="NE3" s="237"/>
      <c r="NF3" s="237"/>
      <c r="NG3" s="237"/>
      <c r="NH3" s="237"/>
      <c r="NI3" s="237"/>
      <c r="NJ3" s="237"/>
      <c r="NK3" s="237"/>
      <c r="NL3" s="237"/>
      <c r="NM3" s="237"/>
      <c r="NN3" s="237"/>
      <c r="NO3" s="237"/>
      <c r="NP3" s="237"/>
      <c r="NQ3" s="237"/>
      <c r="NR3" s="237"/>
      <c r="NS3" s="237"/>
      <c r="NT3" s="237"/>
      <c r="NU3" s="237"/>
      <c r="NV3" s="237"/>
      <c r="NW3" s="237"/>
      <c r="NX3" s="237"/>
      <c r="NY3" s="237"/>
      <c r="NZ3" s="237"/>
      <c r="OA3" s="237"/>
      <c r="OB3" s="237"/>
      <c r="OC3" s="237"/>
      <c r="OD3" s="237"/>
      <c r="OE3" s="237"/>
      <c r="OF3" s="237"/>
      <c r="OG3" s="237"/>
      <c r="OH3" s="237"/>
      <c r="OI3" s="237"/>
      <c r="OJ3" s="237"/>
      <c r="OK3" s="237"/>
      <c r="OL3" s="237"/>
      <c r="OM3" s="237"/>
      <c r="ON3" s="237"/>
      <c r="OO3" s="237"/>
      <c r="OP3" s="237"/>
      <c r="OQ3" s="237"/>
      <c r="OR3" s="237"/>
      <c r="OS3" s="237"/>
      <c r="OT3" s="237"/>
      <c r="OU3" s="237"/>
      <c r="OV3" s="237"/>
      <c r="OW3" s="237"/>
      <c r="OX3" s="237"/>
      <c r="OY3" s="237"/>
      <c r="OZ3" s="237"/>
      <c r="PA3" s="237"/>
      <c r="PB3" s="237"/>
      <c r="PC3" s="237"/>
      <c r="PD3" s="237"/>
      <c r="PE3" s="237"/>
      <c r="PF3" s="237"/>
      <c r="PG3" s="237"/>
      <c r="PH3" s="237"/>
      <c r="PI3" s="237"/>
      <c r="PJ3" s="237"/>
      <c r="PK3" s="237"/>
      <c r="PL3" s="237"/>
      <c r="PM3" s="237"/>
      <c r="PN3" s="237"/>
      <c r="PO3" s="237"/>
      <c r="PP3" s="237"/>
      <c r="PQ3" s="237"/>
      <c r="PR3" s="237"/>
      <c r="PS3" s="237"/>
      <c r="PT3" s="237"/>
      <c r="PU3" s="237"/>
      <c r="PV3" s="237"/>
      <c r="PW3" s="237"/>
      <c r="PX3" s="237"/>
      <c r="PY3" s="237"/>
      <c r="PZ3" s="237"/>
      <c r="QA3" s="237"/>
      <c r="QB3" s="237"/>
      <c r="QC3" s="237"/>
      <c r="QD3" s="237"/>
      <c r="QE3" s="237"/>
      <c r="QF3" s="237"/>
      <c r="QG3" s="237"/>
      <c r="QH3" s="237"/>
      <c r="QI3" s="237"/>
      <c r="QJ3" s="237"/>
      <c r="QK3" s="237"/>
      <c r="QL3" s="237"/>
      <c r="QM3" s="237"/>
      <c r="QN3" s="237"/>
      <c r="QO3" s="237"/>
      <c r="QP3" s="237"/>
      <c r="QQ3" s="237"/>
      <c r="QR3" s="237"/>
      <c r="QS3" s="237"/>
      <c r="QT3" s="237"/>
      <c r="QU3" s="237"/>
      <c r="QV3" s="237"/>
      <c r="QW3" s="237"/>
      <c r="QX3" s="237"/>
      <c r="QY3" s="237"/>
      <c r="QZ3" s="237"/>
      <c r="RA3" s="237"/>
      <c r="RB3" s="237"/>
      <c r="RC3" s="237"/>
      <c r="RD3" s="237"/>
      <c r="RE3" s="237"/>
      <c r="RF3" s="237"/>
      <c r="RG3" s="237"/>
      <c r="RH3" s="237"/>
      <c r="RI3" s="237"/>
      <c r="RJ3" s="237"/>
      <c r="RK3" s="237"/>
      <c r="RL3" s="237"/>
      <c r="RM3" s="237"/>
      <c r="RN3" s="237"/>
      <c r="RO3" s="237"/>
      <c r="RP3" s="237"/>
      <c r="RQ3" s="237"/>
      <c r="RR3" s="237"/>
      <c r="RS3" s="237"/>
      <c r="RT3" s="237"/>
      <c r="RU3" s="237"/>
      <c r="RV3" s="237"/>
      <c r="RW3" s="237"/>
      <c r="RX3" s="237"/>
      <c r="RY3" s="237"/>
      <c r="RZ3" s="237"/>
      <c r="SA3" s="237"/>
      <c r="SB3" s="237"/>
      <c r="SC3" s="237"/>
      <c r="SD3" s="237"/>
      <c r="SE3" s="237"/>
      <c r="SF3" s="237"/>
      <c r="SG3" s="237"/>
      <c r="SH3" s="237"/>
      <c r="SI3" s="237"/>
      <c r="SJ3" s="237"/>
      <c r="SK3" s="237"/>
      <c r="SL3" s="237"/>
      <c r="SM3" s="237"/>
      <c r="SN3" s="237"/>
      <c r="SO3" s="237"/>
      <c r="SP3" s="237"/>
      <c r="SQ3" s="237"/>
      <c r="SR3" s="237"/>
      <c r="SS3" s="237"/>
      <c r="ST3" s="237"/>
      <c r="SU3" s="237"/>
      <c r="SV3" s="237"/>
      <c r="SW3" s="237"/>
      <c r="SX3" s="237"/>
      <c r="SY3" s="237"/>
      <c r="SZ3" s="237"/>
      <c r="TA3" s="237"/>
      <c r="TB3" s="237"/>
      <c r="TC3" s="237"/>
      <c r="TD3" s="237"/>
      <c r="TE3" s="237"/>
      <c r="TF3" s="237"/>
      <c r="TG3" s="237"/>
      <c r="TH3" s="237"/>
      <c r="TI3" s="237"/>
      <c r="TJ3" s="237"/>
      <c r="TK3" s="237"/>
      <c r="TL3" s="237"/>
      <c r="TM3" s="237"/>
      <c r="TN3" s="237"/>
      <c r="TO3" s="237"/>
      <c r="TP3" s="237"/>
      <c r="TQ3" s="237"/>
      <c r="TR3" s="237"/>
      <c r="TS3" s="237"/>
      <c r="TT3" s="237"/>
      <c r="TU3" s="237"/>
      <c r="TV3" s="237"/>
      <c r="TW3" s="237"/>
      <c r="TX3" s="237"/>
      <c r="TY3" s="237"/>
      <c r="TZ3" s="237"/>
      <c r="UA3" s="237"/>
      <c r="UB3" s="237"/>
      <c r="UC3" s="237"/>
      <c r="UD3" s="237"/>
      <c r="UE3" s="237"/>
      <c r="UF3" s="237"/>
      <c r="UG3" s="237"/>
      <c r="UH3" s="237"/>
      <c r="UI3" s="237"/>
      <c r="UJ3" s="237"/>
      <c r="UK3" s="237"/>
      <c r="UL3" s="237"/>
      <c r="UM3" s="237"/>
      <c r="UN3" s="237"/>
      <c r="UO3" s="237"/>
      <c r="UP3" s="237"/>
      <c r="UQ3" s="237"/>
      <c r="UR3" s="237"/>
      <c r="US3" s="237"/>
      <c r="UT3" s="237"/>
      <c r="UU3" s="237"/>
      <c r="UV3" s="237"/>
      <c r="UW3" s="237"/>
      <c r="UX3" s="237"/>
      <c r="UY3" s="237"/>
      <c r="UZ3" s="237"/>
      <c r="VA3" s="237"/>
      <c r="VB3" s="237"/>
      <c r="VC3" s="237"/>
      <c r="VD3" s="237"/>
      <c r="VE3" s="237"/>
      <c r="VF3" s="237"/>
      <c r="VG3" s="237"/>
      <c r="VH3" s="237"/>
      <c r="VI3" s="237"/>
      <c r="VJ3" s="237"/>
      <c r="VK3" s="237"/>
      <c r="VL3" s="237"/>
      <c r="VM3" s="237"/>
      <c r="VN3" s="237"/>
      <c r="VO3" s="237"/>
      <c r="VP3" s="237"/>
      <c r="VQ3" s="237"/>
      <c r="VR3" s="237"/>
      <c r="VS3" s="237"/>
      <c r="VT3" s="237"/>
      <c r="VU3" s="237"/>
      <c r="VV3" s="237"/>
      <c r="VW3" s="237"/>
      <c r="VX3" s="237"/>
      <c r="VY3" s="237"/>
      <c r="VZ3" s="237"/>
      <c r="WA3" s="237"/>
      <c r="WB3" s="237"/>
      <c r="WC3" s="237"/>
      <c r="WD3" s="237"/>
      <c r="WE3" s="237"/>
      <c r="WF3" s="237"/>
      <c r="WG3" s="237"/>
      <c r="WH3" s="237"/>
      <c r="WI3" s="237"/>
      <c r="WJ3" s="237"/>
      <c r="WK3" s="237"/>
      <c r="WL3" s="237"/>
      <c r="WM3" s="237"/>
      <c r="WN3" s="237"/>
      <c r="WO3" s="237"/>
      <c r="WP3" s="237"/>
      <c r="WQ3" s="237"/>
      <c r="WR3" s="237"/>
      <c r="WS3" s="237"/>
      <c r="WT3" s="237"/>
      <c r="WU3" s="237"/>
      <c r="WV3" s="237"/>
      <c r="WW3" s="237"/>
      <c r="WX3" s="237"/>
      <c r="WY3" s="237"/>
      <c r="WZ3" s="237"/>
      <c r="XA3" s="237"/>
      <c r="XB3" s="237"/>
      <c r="XC3" s="237"/>
      <c r="XD3" s="237"/>
      <c r="XE3" s="237"/>
      <c r="XF3" s="237"/>
      <c r="XG3" s="237"/>
      <c r="XH3" s="237"/>
      <c r="XI3" s="237"/>
      <c r="XJ3" s="237"/>
      <c r="XK3" s="237"/>
      <c r="XL3" s="237"/>
      <c r="XM3" s="237"/>
      <c r="XN3" s="237"/>
      <c r="XO3" s="237"/>
      <c r="XP3" s="237"/>
      <c r="XQ3" s="237"/>
      <c r="XR3" s="237"/>
      <c r="XS3" s="237"/>
      <c r="XT3" s="237"/>
      <c r="XU3" s="237"/>
      <c r="XV3" s="237"/>
      <c r="XW3" s="237"/>
      <c r="XX3" s="237"/>
      <c r="XY3" s="237"/>
      <c r="XZ3" s="237"/>
      <c r="YA3" s="237"/>
      <c r="YB3" s="237"/>
      <c r="YC3" s="237"/>
      <c r="YD3" s="237"/>
      <c r="YE3" s="237"/>
      <c r="YF3" s="237"/>
      <c r="YG3" s="237"/>
      <c r="YH3" s="237"/>
      <c r="YI3" s="237"/>
      <c r="YJ3" s="237"/>
      <c r="YK3" s="237"/>
      <c r="YL3" s="237"/>
      <c r="YM3" s="237"/>
      <c r="YN3" s="237"/>
      <c r="YO3" s="237"/>
      <c r="YP3" s="237"/>
      <c r="YQ3" s="237"/>
      <c r="YR3" s="237"/>
      <c r="YS3" s="237"/>
      <c r="YT3" s="237"/>
      <c r="YU3" s="237"/>
      <c r="YV3" s="237"/>
      <c r="YW3" s="237"/>
      <c r="YX3" s="237"/>
      <c r="YY3" s="237"/>
      <c r="YZ3" s="237"/>
      <c r="ZA3" s="237"/>
      <c r="ZB3" s="237"/>
      <c r="ZC3" s="237"/>
      <c r="ZD3" s="237"/>
      <c r="ZE3" s="237"/>
      <c r="ZF3" s="237"/>
      <c r="ZG3" s="237"/>
      <c r="ZH3" s="237"/>
      <c r="ZI3" s="237"/>
      <c r="ZJ3" s="237"/>
      <c r="ZK3" s="237"/>
      <c r="ZL3" s="237"/>
      <c r="ZM3" s="237"/>
      <c r="ZN3" s="237"/>
      <c r="ZO3" s="237"/>
      <c r="ZP3" s="237"/>
      <c r="ZQ3" s="237"/>
      <c r="ZR3" s="237"/>
      <c r="ZS3" s="237"/>
      <c r="ZT3" s="237"/>
      <c r="ZU3" s="237"/>
      <c r="ZV3" s="237"/>
      <c r="ZW3" s="237"/>
      <c r="ZX3" s="237"/>
      <c r="ZY3" s="237"/>
      <c r="ZZ3" s="237"/>
      <c r="AAA3" s="237"/>
      <c r="AAB3" s="237"/>
      <c r="AAC3" s="237"/>
      <c r="AAD3" s="237"/>
      <c r="AAE3" s="237"/>
      <c r="AAF3" s="237"/>
      <c r="AAG3" s="237"/>
      <c r="AAH3" s="237"/>
      <c r="AAI3" s="237"/>
      <c r="AAJ3" s="237"/>
      <c r="AAK3" s="237"/>
      <c r="AAL3" s="237"/>
      <c r="AAM3" s="237"/>
      <c r="AAN3" s="237"/>
      <c r="AAO3" s="237"/>
      <c r="AAP3" s="237"/>
      <c r="AAQ3" s="237"/>
      <c r="AAR3" s="237"/>
      <c r="AAS3" s="237"/>
      <c r="AAT3" s="237"/>
      <c r="AAU3" s="237"/>
      <c r="AAV3" s="237"/>
      <c r="AAW3" s="237"/>
      <c r="AAX3" s="237"/>
      <c r="AAY3" s="237"/>
      <c r="AAZ3" s="237"/>
      <c r="ABA3" s="237"/>
      <c r="ABB3" s="237"/>
      <c r="ABC3" s="237"/>
      <c r="ABD3" s="237"/>
      <c r="ABE3" s="237"/>
      <c r="ABF3" s="237"/>
      <c r="ABG3" s="237"/>
      <c r="ABH3" s="237"/>
      <c r="ABI3" s="237"/>
      <c r="ABJ3" s="237"/>
      <c r="ABK3" s="237"/>
      <c r="ABL3" s="237"/>
      <c r="ABM3" s="237"/>
      <c r="ABN3" s="237"/>
      <c r="ABO3" s="237"/>
      <c r="ABP3" s="237"/>
      <c r="ABQ3" s="237"/>
      <c r="ABR3" s="237"/>
      <c r="ABS3" s="237"/>
      <c r="ABT3" s="237"/>
      <c r="ABU3" s="237"/>
      <c r="ABV3" s="237"/>
      <c r="ABW3" s="237"/>
      <c r="ABX3" s="237"/>
      <c r="ABY3" s="237"/>
      <c r="ABZ3" s="237"/>
      <c r="ACA3" s="237"/>
      <c r="ACB3" s="237"/>
      <c r="ACC3" s="237"/>
      <c r="ACD3" s="237"/>
      <c r="ACE3" s="237"/>
      <c r="ACF3" s="237"/>
      <c r="ACG3" s="237"/>
      <c r="ACH3" s="237"/>
      <c r="ACI3" s="237"/>
      <c r="ACJ3" s="237"/>
      <c r="ACK3" s="237"/>
      <c r="ACL3" s="237"/>
      <c r="ACM3" s="237"/>
      <c r="ACN3" s="237"/>
      <c r="ACO3" s="237"/>
      <c r="ACP3" s="237"/>
      <c r="ACQ3" s="237"/>
      <c r="ACR3" s="237"/>
      <c r="ACS3" s="237"/>
      <c r="ACT3" s="237"/>
      <c r="ACU3" s="237"/>
      <c r="ACV3" s="237"/>
      <c r="ACW3" s="237"/>
      <c r="ACX3" s="237"/>
      <c r="ACY3" s="237"/>
      <c r="ACZ3" s="237"/>
      <c r="ADA3" s="237"/>
      <c r="ADB3" s="237"/>
      <c r="ADC3" s="237"/>
      <c r="ADD3" s="237"/>
      <c r="ADE3" s="237"/>
      <c r="ADF3" s="237"/>
      <c r="ADG3" s="237"/>
      <c r="ADH3" s="237"/>
      <c r="ADI3" s="237"/>
      <c r="ADJ3" s="237"/>
      <c r="ADK3" s="237"/>
      <c r="ADL3" s="237"/>
      <c r="ADM3" s="237"/>
      <c r="ADN3" s="237"/>
      <c r="ADO3" s="237"/>
      <c r="ADP3" s="237"/>
      <c r="ADQ3" s="237"/>
      <c r="ADR3" s="237"/>
      <c r="ADS3" s="237"/>
      <c r="ADT3" s="237"/>
      <c r="ADU3" s="237"/>
      <c r="ADV3" s="237"/>
      <c r="ADW3" s="237"/>
      <c r="ADX3" s="237"/>
      <c r="ADY3" s="237"/>
      <c r="ADZ3" s="237"/>
      <c r="AEA3" s="237"/>
      <c r="AEB3" s="237"/>
      <c r="AEC3" s="237"/>
      <c r="AED3" s="237"/>
      <c r="AEE3" s="237"/>
      <c r="AEF3" s="237"/>
      <c r="AEG3" s="237"/>
      <c r="AEH3" s="237"/>
      <c r="AEI3" s="237"/>
      <c r="AEJ3" s="237"/>
      <c r="AEK3" s="237"/>
      <c r="AEL3" s="237"/>
      <c r="AEM3" s="237"/>
      <c r="AEN3" s="237"/>
      <c r="AEO3" s="237"/>
      <c r="AEP3" s="237"/>
      <c r="AEQ3" s="237"/>
      <c r="AER3" s="237"/>
      <c r="AES3" s="237"/>
      <c r="AET3" s="237"/>
      <c r="AEU3" s="237"/>
      <c r="AEV3" s="237"/>
      <c r="AEW3" s="237"/>
      <c r="AEX3" s="237"/>
      <c r="AEY3" s="237"/>
      <c r="AEZ3" s="237"/>
      <c r="AFA3" s="237"/>
      <c r="AFB3" s="237"/>
      <c r="AFC3" s="237"/>
      <c r="AFD3" s="237"/>
      <c r="AFE3" s="237"/>
      <c r="AFF3" s="237"/>
      <c r="AFG3" s="237"/>
      <c r="AFH3" s="237"/>
      <c r="AFI3" s="237"/>
      <c r="AFJ3" s="237"/>
      <c r="AFK3" s="237"/>
      <c r="AFL3" s="237"/>
      <c r="AFM3" s="237"/>
      <c r="AFN3" s="237"/>
      <c r="AFO3" s="237"/>
      <c r="AFP3" s="237"/>
      <c r="AFQ3" s="237"/>
      <c r="AFR3" s="237"/>
      <c r="AFS3" s="237"/>
      <c r="AFT3" s="237"/>
      <c r="AFU3" s="237"/>
      <c r="AFV3" s="237"/>
      <c r="AFW3" s="237"/>
      <c r="AFX3" s="237"/>
      <c r="AFY3" s="237"/>
      <c r="AFZ3" s="237"/>
      <c r="AGA3" s="237"/>
      <c r="AGB3" s="237"/>
      <c r="AGC3" s="237"/>
      <c r="AGD3" s="237"/>
      <c r="AGE3" s="237"/>
      <c r="AGF3" s="237"/>
      <c r="AGG3" s="237"/>
      <c r="AGH3" s="237"/>
      <c r="AGI3" s="237"/>
      <c r="AGJ3" s="237"/>
      <c r="AGK3" s="237"/>
      <c r="AGL3" s="237"/>
      <c r="AGM3" s="237"/>
      <c r="AGN3" s="237"/>
      <c r="AGO3" s="237"/>
      <c r="AGP3" s="237"/>
      <c r="AGQ3" s="237"/>
      <c r="AGR3" s="237"/>
      <c r="AGS3" s="237"/>
      <c r="AGT3" s="237"/>
      <c r="AGU3" s="237"/>
      <c r="AGV3" s="237"/>
      <c r="AGW3" s="237"/>
      <c r="AGX3" s="237"/>
      <c r="AGY3" s="237"/>
      <c r="AGZ3" s="237"/>
      <c r="AHA3" s="237"/>
      <c r="AHB3" s="237"/>
      <c r="AHC3" s="237"/>
      <c r="AHD3" s="237"/>
      <c r="AHE3" s="237"/>
      <c r="AHF3" s="237"/>
      <c r="AHG3" s="237"/>
      <c r="AHH3" s="237"/>
      <c r="AHI3" s="237"/>
      <c r="AHJ3" s="237"/>
      <c r="AHK3" s="237"/>
      <c r="AHL3" s="237"/>
      <c r="AHM3" s="237"/>
      <c r="AHN3" s="237"/>
      <c r="AHO3" s="237"/>
      <c r="AHP3" s="237"/>
      <c r="AHQ3" s="237"/>
      <c r="AHR3" s="237"/>
      <c r="AHS3" s="237"/>
      <c r="AHT3" s="237"/>
      <c r="AHU3" s="237"/>
      <c r="AHV3" s="237"/>
      <c r="AHW3" s="237"/>
      <c r="AHX3" s="237"/>
      <c r="AHY3" s="237"/>
      <c r="AHZ3" s="237"/>
      <c r="AIA3" s="237"/>
      <c r="AIB3" s="237"/>
      <c r="AIC3" s="237"/>
      <c r="AID3" s="237"/>
      <c r="AIE3" s="237"/>
      <c r="AIF3" s="237"/>
      <c r="AIG3" s="237"/>
      <c r="AIH3" s="237"/>
      <c r="AII3" s="237"/>
      <c r="AIJ3" s="237"/>
      <c r="AIK3" s="237"/>
      <c r="AIL3" s="237"/>
      <c r="AIM3" s="237"/>
      <c r="AIN3" s="237"/>
      <c r="AIO3" s="237"/>
      <c r="AIP3" s="237"/>
      <c r="AIQ3" s="237"/>
      <c r="AIR3" s="237"/>
      <c r="AIS3" s="237"/>
      <c r="AIT3" s="237"/>
      <c r="AIU3" s="237"/>
      <c r="AIV3" s="237"/>
      <c r="AIW3" s="237"/>
      <c r="AIX3" s="237"/>
      <c r="AIY3" s="237"/>
      <c r="AIZ3" s="237"/>
      <c r="AJA3" s="237"/>
      <c r="AJB3" s="237"/>
      <c r="AJC3" s="237"/>
      <c r="AJD3" s="237"/>
      <c r="AJE3" s="237"/>
      <c r="AJF3" s="237"/>
      <c r="AJG3" s="237"/>
      <c r="AJH3" s="237"/>
      <c r="AJI3" s="237"/>
      <c r="AJJ3" s="237"/>
      <c r="AJK3" s="237"/>
      <c r="AJL3" s="237"/>
      <c r="AJM3" s="237"/>
      <c r="AJN3" s="237"/>
      <c r="AJO3" s="237"/>
      <c r="AJP3" s="237"/>
      <c r="AJQ3" s="237"/>
      <c r="AJR3" s="237"/>
      <c r="AJS3" s="237"/>
      <c r="AJT3" s="237"/>
      <c r="AJU3" s="237"/>
      <c r="AJV3" s="237"/>
      <c r="AJW3" s="237"/>
      <c r="AJX3" s="237"/>
      <c r="AJY3" s="237"/>
      <c r="AJZ3" s="237"/>
      <c r="AKA3" s="237"/>
      <c r="AKB3" s="237"/>
      <c r="AKC3" s="237"/>
      <c r="AKD3" s="237"/>
      <c r="AKE3" s="237"/>
      <c r="AKF3" s="237"/>
      <c r="AKG3" s="237"/>
      <c r="AKH3" s="237"/>
      <c r="AKI3" s="237"/>
      <c r="AKJ3" s="237"/>
      <c r="AKK3" s="237"/>
      <c r="AKL3" s="237"/>
      <c r="AKM3" s="237"/>
      <c r="AKN3" s="237"/>
      <c r="AKO3" s="237"/>
      <c r="AKP3" s="237"/>
      <c r="AKQ3" s="237"/>
      <c r="AKR3" s="237"/>
      <c r="AKS3" s="237"/>
      <c r="AKT3" s="237"/>
      <c r="AKU3" s="237"/>
      <c r="AKV3" s="237"/>
      <c r="AKW3" s="237"/>
      <c r="AKX3" s="237"/>
      <c r="AKY3" s="237"/>
      <c r="AKZ3" s="237"/>
      <c r="ALA3" s="237"/>
      <c r="ALB3" s="237"/>
      <c r="ALC3" s="237"/>
      <c r="ALD3" s="237"/>
      <c r="ALE3" s="237"/>
      <c r="ALF3" s="237"/>
      <c r="ALG3" s="237"/>
      <c r="ALH3" s="237"/>
      <c r="ALI3" s="237"/>
      <c r="ALJ3" s="237"/>
      <c r="ALK3" s="237"/>
      <c r="ALL3" s="237"/>
      <c r="ALM3" s="237"/>
      <c r="ALN3" s="237"/>
      <c r="ALO3" s="237"/>
      <c r="ALP3" s="237"/>
      <c r="ALQ3" s="237"/>
      <c r="ALR3" s="237"/>
      <c r="ALS3" s="237"/>
      <c r="ALT3" s="237"/>
      <c r="ALU3" s="237"/>
      <c r="ALV3" s="237"/>
      <c r="ALW3" s="237"/>
      <c r="ALX3" s="237"/>
      <c r="ALY3" s="237"/>
      <c r="ALZ3" s="237"/>
      <c r="AMA3" s="237"/>
      <c r="AMB3" s="237"/>
      <c r="AMC3" s="237"/>
      <c r="AMD3" s="237"/>
      <c r="AME3" s="237"/>
      <c r="AMF3" s="237"/>
      <c r="AMG3" s="237"/>
      <c r="AMH3" s="237"/>
      <c r="AMI3" s="237"/>
      <c r="AMJ3" s="237"/>
    </row>
    <row r="4" customFormat="false" ht="28.9" hidden="false" customHeight="false" outlineLevel="0" collapsed="false">
      <c r="A4" s="237"/>
      <c r="B4" s="237"/>
      <c r="C4" s="239"/>
      <c r="D4" s="237"/>
      <c r="E4" s="237"/>
      <c r="F4" s="237"/>
      <c r="G4" s="237"/>
      <c r="H4" s="237"/>
      <c r="I4" s="237"/>
      <c r="J4" s="237"/>
      <c r="K4" s="237"/>
      <c r="L4" s="237"/>
      <c r="M4" s="240"/>
      <c r="N4" s="240"/>
      <c r="O4" s="240"/>
      <c r="P4" s="240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  <c r="LR4" s="237"/>
      <c r="LS4" s="237"/>
      <c r="LT4" s="237"/>
      <c r="LU4" s="237"/>
      <c r="LV4" s="237"/>
      <c r="LW4" s="237"/>
      <c r="LX4" s="237"/>
      <c r="LY4" s="237"/>
      <c r="LZ4" s="237"/>
      <c r="MA4" s="237"/>
      <c r="MB4" s="237"/>
      <c r="MC4" s="237"/>
      <c r="MD4" s="237"/>
      <c r="ME4" s="237"/>
      <c r="MF4" s="237"/>
      <c r="MG4" s="237"/>
      <c r="MH4" s="237"/>
      <c r="MI4" s="237"/>
      <c r="MJ4" s="237"/>
      <c r="MK4" s="237"/>
      <c r="ML4" s="237"/>
      <c r="MM4" s="237"/>
      <c r="MN4" s="237"/>
      <c r="MO4" s="237"/>
      <c r="MP4" s="237"/>
      <c r="MQ4" s="237"/>
      <c r="MR4" s="237"/>
      <c r="MS4" s="237"/>
      <c r="MT4" s="237"/>
      <c r="MU4" s="237"/>
      <c r="MV4" s="237"/>
      <c r="MW4" s="237"/>
      <c r="MX4" s="237"/>
      <c r="MY4" s="237"/>
      <c r="MZ4" s="237"/>
      <c r="NA4" s="237"/>
      <c r="NB4" s="237"/>
      <c r="NC4" s="237"/>
      <c r="ND4" s="237"/>
      <c r="NE4" s="237"/>
      <c r="NF4" s="237"/>
      <c r="NG4" s="237"/>
      <c r="NH4" s="237"/>
      <c r="NI4" s="237"/>
      <c r="NJ4" s="237"/>
      <c r="NK4" s="237"/>
      <c r="NL4" s="237"/>
      <c r="NM4" s="237"/>
      <c r="NN4" s="237"/>
      <c r="NO4" s="237"/>
      <c r="NP4" s="237"/>
      <c r="NQ4" s="237"/>
      <c r="NR4" s="237"/>
      <c r="NS4" s="237"/>
      <c r="NT4" s="237"/>
      <c r="NU4" s="237"/>
      <c r="NV4" s="237"/>
      <c r="NW4" s="237"/>
      <c r="NX4" s="237"/>
      <c r="NY4" s="237"/>
      <c r="NZ4" s="237"/>
      <c r="OA4" s="237"/>
      <c r="OB4" s="237"/>
      <c r="OC4" s="237"/>
      <c r="OD4" s="237"/>
      <c r="OE4" s="237"/>
      <c r="OF4" s="237"/>
      <c r="OG4" s="237"/>
      <c r="OH4" s="237"/>
      <c r="OI4" s="237"/>
      <c r="OJ4" s="237"/>
      <c r="OK4" s="237"/>
      <c r="OL4" s="237"/>
      <c r="OM4" s="237"/>
      <c r="ON4" s="237"/>
      <c r="OO4" s="237"/>
      <c r="OP4" s="237"/>
      <c r="OQ4" s="237"/>
      <c r="OR4" s="237"/>
      <c r="OS4" s="237"/>
      <c r="OT4" s="237"/>
      <c r="OU4" s="237"/>
      <c r="OV4" s="237"/>
      <c r="OW4" s="237"/>
      <c r="OX4" s="237"/>
      <c r="OY4" s="237"/>
      <c r="OZ4" s="237"/>
      <c r="PA4" s="237"/>
      <c r="PB4" s="237"/>
      <c r="PC4" s="237"/>
      <c r="PD4" s="237"/>
      <c r="PE4" s="237"/>
      <c r="PF4" s="237"/>
      <c r="PG4" s="237"/>
      <c r="PH4" s="237"/>
      <c r="PI4" s="237"/>
      <c r="PJ4" s="237"/>
      <c r="PK4" s="237"/>
      <c r="PL4" s="237"/>
      <c r="PM4" s="237"/>
      <c r="PN4" s="237"/>
      <c r="PO4" s="237"/>
      <c r="PP4" s="237"/>
      <c r="PQ4" s="237"/>
      <c r="PR4" s="237"/>
      <c r="PS4" s="237"/>
      <c r="PT4" s="237"/>
      <c r="PU4" s="237"/>
      <c r="PV4" s="237"/>
      <c r="PW4" s="237"/>
      <c r="PX4" s="237"/>
      <c r="PY4" s="237"/>
      <c r="PZ4" s="237"/>
      <c r="QA4" s="237"/>
      <c r="QB4" s="237"/>
      <c r="QC4" s="237"/>
      <c r="QD4" s="237"/>
      <c r="QE4" s="237"/>
      <c r="QF4" s="237"/>
      <c r="QG4" s="237"/>
      <c r="QH4" s="237"/>
      <c r="QI4" s="237"/>
      <c r="QJ4" s="237"/>
      <c r="QK4" s="237"/>
      <c r="QL4" s="237"/>
      <c r="QM4" s="237"/>
      <c r="QN4" s="237"/>
      <c r="QO4" s="237"/>
      <c r="QP4" s="237"/>
      <c r="QQ4" s="237"/>
      <c r="QR4" s="237"/>
      <c r="QS4" s="237"/>
      <c r="QT4" s="237"/>
      <c r="QU4" s="237"/>
      <c r="QV4" s="237"/>
      <c r="QW4" s="237"/>
      <c r="QX4" s="237"/>
      <c r="QY4" s="237"/>
      <c r="QZ4" s="237"/>
      <c r="RA4" s="237"/>
      <c r="RB4" s="237"/>
      <c r="RC4" s="237"/>
      <c r="RD4" s="237"/>
      <c r="RE4" s="237"/>
      <c r="RF4" s="237"/>
      <c r="RG4" s="237"/>
      <c r="RH4" s="237"/>
      <c r="RI4" s="237"/>
      <c r="RJ4" s="237"/>
      <c r="RK4" s="237"/>
      <c r="RL4" s="237"/>
      <c r="RM4" s="237"/>
      <c r="RN4" s="237"/>
      <c r="RO4" s="237"/>
      <c r="RP4" s="237"/>
      <c r="RQ4" s="237"/>
      <c r="RR4" s="237"/>
      <c r="RS4" s="237"/>
      <c r="RT4" s="237"/>
      <c r="RU4" s="237"/>
      <c r="RV4" s="237"/>
      <c r="RW4" s="237"/>
      <c r="RX4" s="237"/>
      <c r="RY4" s="237"/>
      <c r="RZ4" s="237"/>
      <c r="SA4" s="237"/>
      <c r="SB4" s="237"/>
      <c r="SC4" s="237"/>
      <c r="SD4" s="237"/>
      <c r="SE4" s="237"/>
      <c r="SF4" s="237"/>
      <c r="SG4" s="237"/>
      <c r="SH4" s="237"/>
      <c r="SI4" s="237"/>
      <c r="SJ4" s="237"/>
      <c r="SK4" s="237"/>
      <c r="SL4" s="237"/>
      <c r="SM4" s="237"/>
      <c r="SN4" s="237"/>
      <c r="SO4" s="237"/>
      <c r="SP4" s="237"/>
      <c r="SQ4" s="237"/>
      <c r="SR4" s="237"/>
      <c r="SS4" s="237"/>
      <c r="ST4" s="237"/>
      <c r="SU4" s="237"/>
      <c r="SV4" s="237"/>
      <c r="SW4" s="237"/>
      <c r="SX4" s="237"/>
      <c r="SY4" s="237"/>
      <c r="SZ4" s="237"/>
      <c r="TA4" s="237"/>
      <c r="TB4" s="237"/>
      <c r="TC4" s="237"/>
      <c r="TD4" s="237"/>
      <c r="TE4" s="237"/>
      <c r="TF4" s="237"/>
      <c r="TG4" s="237"/>
      <c r="TH4" s="237"/>
      <c r="TI4" s="237"/>
      <c r="TJ4" s="237"/>
      <c r="TK4" s="237"/>
      <c r="TL4" s="237"/>
      <c r="TM4" s="237"/>
      <c r="TN4" s="237"/>
      <c r="TO4" s="237"/>
      <c r="TP4" s="237"/>
      <c r="TQ4" s="237"/>
      <c r="TR4" s="237"/>
      <c r="TS4" s="237"/>
      <c r="TT4" s="237"/>
      <c r="TU4" s="237"/>
      <c r="TV4" s="237"/>
      <c r="TW4" s="237"/>
      <c r="TX4" s="237"/>
      <c r="TY4" s="237"/>
      <c r="TZ4" s="237"/>
      <c r="UA4" s="237"/>
      <c r="UB4" s="237"/>
      <c r="UC4" s="237"/>
      <c r="UD4" s="237"/>
      <c r="UE4" s="237"/>
      <c r="UF4" s="237"/>
      <c r="UG4" s="237"/>
      <c r="UH4" s="237"/>
      <c r="UI4" s="237"/>
      <c r="UJ4" s="237"/>
      <c r="UK4" s="237"/>
      <c r="UL4" s="237"/>
      <c r="UM4" s="237"/>
      <c r="UN4" s="237"/>
      <c r="UO4" s="237"/>
      <c r="UP4" s="237"/>
      <c r="UQ4" s="237"/>
      <c r="UR4" s="237"/>
      <c r="US4" s="237"/>
      <c r="UT4" s="237"/>
      <c r="UU4" s="237"/>
      <c r="UV4" s="237"/>
      <c r="UW4" s="237"/>
      <c r="UX4" s="237"/>
      <c r="UY4" s="237"/>
      <c r="UZ4" s="237"/>
      <c r="VA4" s="237"/>
      <c r="VB4" s="237"/>
      <c r="VC4" s="237"/>
      <c r="VD4" s="237"/>
      <c r="VE4" s="237"/>
      <c r="VF4" s="237"/>
      <c r="VG4" s="237"/>
      <c r="VH4" s="237"/>
      <c r="VI4" s="237"/>
      <c r="VJ4" s="237"/>
      <c r="VK4" s="237"/>
      <c r="VL4" s="237"/>
      <c r="VM4" s="237"/>
      <c r="VN4" s="237"/>
      <c r="VO4" s="237"/>
      <c r="VP4" s="237"/>
      <c r="VQ4" s="237"/>
      <c r="VR4" s="237"/>
      <c r="VS4" s="237"/>
      <c r="VT4" s="237"/>
      <c r="VU4" s="237"/>
      <c r="VV4" s="237"/>
      <c r="VW4" s="237"/>
      <c r="VX4" s="237"/>
      <c r="VY4" s="237"/>
      <c r="VZ4" s="237"/>
      <c r="WA4" s="237"/>
      <c r="WB4" s="237"/>
      <c r="WC4" s="237"/>
      <c r="WD4" s="237"/>
      <c r="WE4" s="237"/>
      <c r="WF4" s="237"/>
      <c r="WG4" s="237"/>
      <c r="WH4" s="237"/>
      <c r="WI4" s="237"/>
      <c r="WJ4" s="237"/>
      <c r="WK4" s="237"/>
      <c r="WL4" s="237"/>
      <c r="WM4" s="237"/>
      <c r="WN4" s="237"/>
      <c r="WO4" s="237"/>
      <c r="WP4" s="237"/>
      <c r="WQ4" s="237"/>
      <c r="WR4" s="237"/>
      <c r="WS4" s="237"/>
      <c r="WT4" s="237"/>
      <c r="WU4" s="237"/>
      <c r="WV4" s="237"/>
      <c r="WW4" s="237"/>
      <c r="WX4" s="237"/>
      <c r="WY4" s="237"/>
      <c r="WZ4" s="237"/>
      <c r="XA4" s="237"/>
      <c r="XB4" s="237"/>
      <c r="XC4" s="237"/>
      <c r="XD4" s="237"/>
      <c r="XE4" s="237"/>
      <c r="XF4" s="237"/>
      <c r="XG4" s="237"/>
      <c r="XH4" s="237"/>
      <c r="XI4" s="237"/>
      <c r="XJ4" s="237"/>
      <c r="XK4" s="237"/>
      <c r="XL4" s="237"/>
      <c r="XM4" s="237"/>
      <c r="XN4" s="237"/>
      <c r="XO4" s="237"/>
      <c r="XP4" s="237"/>
      <c r="XQ4" s="237"/>
      <c r="XR4" s="237"/>
      <c r="XS4" s="237"/>
      <c r="XT4" s="237"/>
      <c r="XU4" s="237"/>
      <c r="XV4" s="237"/>
      <c r="XW4" s="237"/>
      <c r="XX4" s="237"/>
      <c r="XY4" s="237"/>
      <c r="XZ4" s="237"/>
      <c r="YA4" s="237"/>
      <c r="YB4" s="237"/>
      <c r="YC4" s="237"/>
      <c r="YD4" s="237"/>
      <c r="YE4" s="237"/>
      <c r="YF4" s="237"/>
      <c r="YG4" s="237"/>
      <c r="YH4" s="237"/>
      <c r="YI4" s="237"/>
      <c r="YJ4" s="237"/>
      <c r="YK4" s="237"/>
      <c r="YL4" s="237"/>
      <c r="YM4" s="237"/>
      <c r="YN4" s="237"/>
      <c r="YO4" s="237"/>
      <c r="YP4" s="237"/>
      <c r="YQ4" s="237"/>
      <c r="YR4" s="237"/>
      <c r="YS4" s="237"/>
      <c r="YT4" s="237"/>
      <c r="YU4" s="237"/>
      <c r="YV4" s="237"/>
      <c r="YW4" s="237"/>
      <c r="YX4" s="237"/>
      <c r="YY4" s="237"/>
      <c r="YZ4" s="237"/>
      <c r="ZA4" s="237"/>
      <c r="ZB4" s="237"/>
      <c r="ZC4" s="237"/>
      <c r="ZD4" s="237"/>
      <c r="ZE4" s="237"/>
      <c r="ZF4" s="237"/>
      <c r="ZG4" s="237"/>
      <c r="ZH4" s="237"/>
      <c r="ZI4" s="237"/>
      <c r="ZJ4" s="237"/>
      <c r="ZK4" s="237"/>
      <c r="ZL4" s="237"/>
      <c r="ZM4" s="237"/>
      <c r="ZN4" s="237"/>
      <c r="ZO4" s="237"/>
      <c r="ZP4" s="237"/>
      <c r="ZQ4" s="237"/>
      <c r="ZR4" s="237"/>
      <c r="ZS4" s="237"/>
      <c r="ZT4" s="237"/>
      <c r="ZU4" s="237"/>
      <c r="ZV4" s="237"/>
      <c r="ZW4" s="237"/>
      <c r="ZX4" s="237"/>
      <c r="ZY4" s="237"/>
      <c r="ZZ4" s="237"/>
      <c r="AAA4" s="237"/>
      <c r="AAB4" s="237"/>
      <c r="AAC4" s="237"/>
      <c r="AAD4" s="237"/>
      <c r="AAE4" s="237"/>
      <c r="AAF4" s="237"/>
      <c r="AAG4" s="237"/>
      <c r="AAH4" s="237"/>
      <c r="AAI4" s="237"/>
      <c r="AAJ4" s="237"/>
      <c r="AAK4" s="237"/>
      <c r="AAL4" s="237"/>
      <c r="AAM4" s="237"/>
      <c r="AAN4" s="237"/>
      <c r="AAO4" s="237"/>
      <c r="AAP4" s="237"/>
      <c r="AAQ4" s="237"/>
      <c r="AAR4" s="237"/>
      <c r="AAS4" s="237"/>
      <c r="AAT4" s="237"/>
      <c r="AAU4" s="237"/>
      <c r="AAV4" s="237"/>
      <c r="AAW4" s="237"/>
      <c r="AAX4" s="237"/>
      <c r="AAY4" s="237"/>
      <c r="AAZ4" s="237"/>
      <c r="ABA4" s="237"/>
      <c r="ABB4" s="237"/>
      <c r="ABC4" s="237"/>
      <c r="ABD4" s="237"/>
      <c r="ABE4" s="237"/>
      <c r="ABF4" s="237"/>
      <c r="ABG4" s="237"/>
      <c r="ABH4" s="237"/>
      <c r="ABI4" s="237"/>
      <c r="ABJ4" s="237"/>
      <c r="ABK4" s="237"/>
      <c r="ABL4" s="237"/>
      <c r="ABM4" s="237"/>
      <c r="ABN4" s="237"/>
      <c r="ABO4" s="237"/>
      <c r="ABP4" s="237"/>
      <c r="ABQ4" s="237"/>
      <c r="ABR4" s="237"/>
      <c r="ABS4" s="237"/>
      <c r="ABT4" s="237"/>
      <c r="ABU4" s="237"/>
      <c r="ABV4" s="237"/>
      <c r="ABW4" s="237"/>
      <c r="ABX4" s="237"/>
      <c r="ABY4" s="237"/>
      <c r="ABZ4" s="237"/>
      <c r="ACA4" s="237"/>
      <c r="ACB4" s="237"/>
      <c r="ACC4" s="237"/>
      <c r="ACD4" s="237"/>
      <c r="ACE4" s="237"/>
      <c r="ACF4" s="237"/>
      <c r="ACG4" s="237"/>
      <c r="ACH4" s="237"/>
      <c r="ACI4" s="237"/>
      <c r="ACJ4" s="237"/>
      <c r="ACK4" s="237"/>
      <c r="ACL4" s="237"/>
      <c r="ACM4" s="237"/>
      <c r="ACN4" s="237"/>
      <c r="ACO4" s="237"/>
      <c r="ACP4" s="237"/>
      <c r="ACQ4" s="237"/>
      <c r="ACR4" s="237"/>
      <c r="ACS4" s="237"/>
      <c r="ACT4" s="237"/>
      <c r="ACU4" s="237"/>
      <c r="ACV4" s="237"/>
      <c r="ACW4" s="237"/>
      <c r="ACX4" s="237"/>
      <c r="ACY4" s="237"/>
      <c r="ACZ4" s="237"/>
      <c r="ADA4" s="237"/>
      <c r="ADB4" s="237"/>
      <c r="ADC4" s="237"/>
      <c r="ADD4" s="237"/>
      <c r="ADE4" s="237"/>
      <c r="ADF4" s="237"/>
      <c r="ADG4" s="237"/>
      <c r="ADH4" s="237"/>
      <c r="ADI4" s="237"/>
      <c r="ADJ4" s="237"/>
      <c r="ADK4" s="237"/>
      <c r="ADL4" s="237"/>
      <c r="ADM4" s="237"/>
      <c r="ADN4" s="237"/>
      <c r="ADO4" s="237"/>
      <c r="ADP4" s="237"/>
      <c r="ADQ4" s="237"/>
      <c r="ADR4" s="237"/>
      <c r="ADS4" s="237"/>
      <c r="ADT4" s="237"/>
      <c r="ADU4" s="237"/>
      <c r="ADV4" s="237"/>
      <c r="ADW4" s="237"/>
      <c r="ADX4" s="237"/>
      <c r="ADY4" s="237"/>
      <c r="ADZ4" s="237"/>
      <c r="AEA4" s="237"/>
      <c r="AEB4" s="237"/>
      <c r="AEC4" s="237"/>
      <c r="AED4" s="237"/>
      <c r="AEE4" s="237"/>
      <c r="AEF4" s="237"/>
      <c r="AEG4" s="237"/>
      <c r="AEH4" s="237"/>
      <c r="AEI4" s="237"/>
      <c r="AEJ4" s="237"/>
      <c r="AEK4" s="237"/>
      <c r="AEL4" s="237"/>
      <c r="AEM4" s="237"/>
      <c r="AEN4" s="237"/>
      <c r="AEO4" s="237"/>
      <c r="AEP4" s="237"/>
      <c r="AEQ4" s="237"/>
      <c r="AER4" s="237"/>
      <c r="AES4" s="237"/>
      <c r="AET4" s="237"/>
      <c r="AEU4" s="237"/>
      <c r="AEV4" s="237"/>
      <c r="AEW4" s="237"/>
      <c r="AEX4" s="237"/>
      <c r="AEY4" s="237"/>
      <c r="AEZ4" s="237"/>
      <c r="AFA4" s="237"/>
      <c r="AFB4" s="237"/>
      <c r="AFC4" s="237"/>
      <c r="AFD4" s="237"/>
      <c r="AFE4" s="237"/>
      <c r="AFF4" s="237"/>
      <c r="AFG4" s="237"/>
      <c r="AFH4" s="237"/>
      <c r="AFI4" s="237"/>
      <c r="AFJ4" s="237"/>
      <c r="AFK4" s="237"/>
      <c r="AFL4" s="237"/>
      <c r="AFM4" s="237"/>
      <c r="AFN4" s="237"/>
      <c r="AFO4" s="237"/>
      <c r="AFP4" s="237"/>
      <c r="AFQ4" s="237"/>
      <c r="AFR4" s="237"/>
      <c r="AFS4" s="237"/>
      <c r="AFT4" s="237"/>
      <c r="AFU4" s="237"/>
      <c r="AFV4" s="237"/>
      <c r="AFW4" s="237"/>
      <c r="AFX4" s="237"/>
      <c r="AFY4" s="237"/>
      <c r="AFZ4" s="237"/>
      <c r="AGA4" s="237"/>
      <c r="AGB4" s="237"/>
      <c r="AGC4" s="237"/>
      <c r="AGD4" s="237"/>
      <c r="AGE4" s="237"/>
      <c r="AGF4" s="237"/>
      <c r="AGG4" s="237"/>
      <c r="AGH4" s="237"/>
      <c r="AGI4" s="237"/>
      <c r="AGJ4" s="237"/>
      <c r="AGK4" s="237"/>
      <c r="AGL4" s="237"/>
      <c r="AGM4" s="237"/>
      <c r="AGN4" s="237"/>
      <c r="AGO4" s="237"/>
      <c r="AGP4" s="237"/>
      <c r="AGQ4" s="237"/>
      <c r="AGR4" s="237"/>
      <c r="AGS4" s="237"/>
      <c r="AGT4" s="237"/>
      <c r="AGU4" s="237"/>
      <c r="AGV4" s="237"/>
      <c r="AGW4" s="237"/>
      <c r="AGX4" s="237"/>
      <c r="AGY4" s="237"/>
      <c r="AGZ4" s="237"/>
      <c r="AHA4" s="237"/>
      <c r="AHB4" s="237"/>
      <c r="AHC4" s="237"/>
      <c r="AHD4" s="237"/>
      <c r="AHE4" s="237"/>
      <c r="AHF4" s="237"/>
      <c r="AHG4" s="237"/>
      <c r="AHH4" s="237"/>
      <c r="AHI4" s="237"/>
      <c r="AHJ4" s="237"/>
      <c r="AHK4" s="237"/>
      <c r="AHL4" s="237"/>
      <c r="AHM4" s="237"/>
      <c r="AHN4" s="237"/>
      <c r="AHO4" s="237"/>
      <c r="AHP4" s="237"/>
      <c r="AHQ4" s="237"/>
      <c r="AHR4" s="237"/>
      <c r="AHS4" s="237"/>
      <c r="AHT4" s="237"/>
      <c r="AHU4" s="237"/>
      <c r="AHV4" s="237"/>
      <c r="AHW4" s="237"/>
      <c r="AHX4" s="237"/>
      <c r="AHY4" s="237"/>
      <c r="AHZ4" s="237"/>
      <c r="AIA4" s="237"/>
      <c r="AIB4" s="237"/>
      <c r="AIC4" s="237"/>
      <c r="AID4" s="237"/>
      <c r="AIE4" s="237"/>
      <c r="AIF4" s="237"/>
      <c r="AIG4" s="237"/>
      <c r="AIH4" s="237"/>
      <c r="AII4" s="237"/>
      <c r="AIJ4" s="237"/>
      <c r="AIK4" s="237"/>
      <c r="AIL4" s="237"/>
      <c r="AIM4" s="237"/>
      <c r="AIN4" s="237"/>
      <c r="AIO4" s="237"/>
      <c r="AIP4" s="237"/>
      <c r="AIQ4" s="237"/>
      <c r="AIR4" s="237"/>
      <c r="AIS4" s="237"/>
      <c r="AIT4" s="237"/>
      <c r="AIU4" s="237"/>
      <c r="AIV4" s="237"/>
      <c r="AIW4" s="237"/>
      <c r="AIX4" s="237"/>
      <c r="AIY4" s="237"/>
      <c r="AIZ4" s="237"/>
      <c r="AJA4" s="237"/>
      <c r="AJB4" s="237"/>
      <c r="AJC4" s="237"/>
      <c r="AJD4" s="237"/>
      <c r="AJE4" s="237"/>
      <c r="AJF4" s="237"/>
      <c r="AJG4" s="237"/>
      <c r="AJH4" s="237"/>
      <c r="AJI4" s="237"/>
      <c r="AJJ4" s="237"/>
      <c r="AJK4" s="237"/>
      <c r="AJL4" s="237"/>
      <c r="AJM4" s="237"/>
      <c r="AJN4" s="237"/>
      <c r="AJO4" s="237"/>
      <c r="AJP4" s="237"/>
      <c r="AJQ4" s="237"/>
      <c r="AJR4" s="237"/>
      <c r="AJS4" s="237"/>
      <c r="AJT4" s="237"/>
      <c r="AJU4" s="237"/>
      <c r="AJV4" s="237"/>
      <c r="AJW4" s="237"/>
      <c r="AJX4" s="237"/>
      <c r="AJY4" s="237"/>
      <c r="AJZ4" s="237"/>
      <c r="AKA4" s="237"/>
      <c r="AKB4" s="237"/>
      <c r="AKC4" s="237"/>
      <c r="AKD4" s="237"/>
      <c r="AKE4" s="237"/>
      <c r="AKF4" s="237"/>
      <c r="AKG4" s="237"/>
      <c r="AKH4" s="237"/>
      <c r="AKI4" s="237"/>
      <c r="AKJ4" s="237"/>
      <c r="AKK4" s="237"/>
      <c r="AKL4" s="237"/>
      <c r="AKM4" s="237"/>
      <c r="AKN4" s="237"/>
      <c r="AKO4" s="237"/>
      <c r="AKP4" s="237"/>
      <c r="AKQ4" s="237"/>
      <c r="AKR4" s="237"/>
      <c r="AKS4" s="237"/>
      <c r="AKT4" s="237"/>
      <c r="AKU4" s="237"/>
      <c r="AKV4" s="237"/>
      <c r="AKW4" s="237"/>
      <c r="AKX4" s="237"/>
      <c r="AKY4" s="237"/>
      <c r="AKZ4" s="237"/>
      <c r="ALA4" s="237"/>
      <c r="ALB4" s="237"/>
      <c r="ALC4" s="237"/>
      <c r="ALD4" s="237"/>
      <c r="ALE4" s="237"/>
      <c r="ALF4" s="237"/>
      <c r="ALG4" s="237"/>
      <c r="ALH4" s="237"/>
      <c r="ALI4" s="237"/>
      <c r="ALJ4" s="237"/>
      <c r="ALK4" s="237"/>
      <c r="ALL4" s="237"/>
      <c r="ALM4" s="237"/>
      <c r="ALN4" s="237"/>
      <c r="ALO4" s="237"/>
      <c r="ALP4" s="237"/>
      <c r="ALQ4" s="237"/>
      <c r="ALR4" s="237"/>
      <c r="ALS4" s="237"/>
      <c r="ALT4" s="237"/>
      <c r="ALU4" s="237"/>
      <c r="ALV4" s="237"/>
      <c r="ALW4" s="237"/>
      <c r="ALX4" s="237"/>
      <c r="ALY4" s="237"/>
      <c r="ALZ4" s="237"/>
      <c r="AMA4" s="237"/>
      <c r="AMB4" s="237"/>
      <c r="AMC4" s="237"/>
      <c r="AMD4" s="237"/>
      <c r="AME4" s="237"/>
      <c r="AMF4" s="237"/>
      <c r="AMG4" s="237"/>
      <c r="AMH4" s="237"/>
      <c r="AMI4" s="237"/>
      <c r="AMJ4" s="237"/>
    </row>
    <row r="5" customFormat="false" ht="78.6" hidden="false" customHeight="true" outlineLevel="0" collapsed="false">
      <c r="A5" s="104" t="s">
        <v>3</v>
      </c>
      <c r="B5" s="104" t="s">
        <v>4</v>
      </c>
      <c r="C5" s="104" t="s">
        <v>320</v>
      </c>
      <c r="D5" s="104" t="s">
        <v>6</v>
      </c>
      <c r="E5" s="104" t="s">
        <v>7</v>
      </c>
      <c r="F5" s="104" t="s">
        <v>8</v>
      </c>
      <c r="G5" s="104"/>
      <c r="H5" s="104" t="s">
        <v>120</v>
      </c>
      <c r="I5" s="104" t="s">
        <v>10</v>
      </c>
      <c r="J5" s="104"/>
      <c r="K5" s="104" t="s">
        <v>11</v>
      </c>
      <c r="L5" s="104"/>
      <c r="M5" s="104" t="s">
        <v>12</v>
      </c>
      <c r="N5" s="104" t="s">
        <v>13</v>
      </c>
      <c r="O5" s="104"/>
      <c r="P5" s="104" t="s">
        <v>14</v>
      </c>
      <c r="Q5" s="104" t="s">
        <v>15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</row>
    <row r="6" customFormat="false" ht="42.2" hidden="false" customHeight="true" outlineLevel="0" collapsed="false">
      <c r="A6" s="104"/>
      <c r="B6" s="104"/>
      <c r="C6" s="104"/>
      <c r="D6" s="104"/>
      <c r="E6" s="104"/>
      <c r="F6" s="104" t="s">
        <v>44</v>
      </c>
      <c r="G6" s="104" t="s">
        <v>45</v>
      </c>
      <c r="H6" s="104"/>
      <c r="I6" s="104" t="s">
        <v>18</v>
      </c>
      <c r="J6" s="104" t="s">
        <v>19</v>
      </c>
      <c r="K6" s="104" t="s">
        <v>20</v>
      </c>
      <c r="L6" s="104" t="s">
        <v>19</v>
      </c>
      <c r="M6" s="104"/>
      <c r="N6" s="105" t="s">
        <v>19</v>
      </c>
      <c r="O6" s="105" t="s">
        <v>21</v>
      </c>
      <c r="P6" s="104"/>
      <c r="Q6" s="104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</row>
    <row r="7" customFormat="false" ht="28.9" hidden="false" customHeight="false" outlineLevel="0" collapsed="false">
      <c r="A7" s="241" t="n">
        <v>1</v>
      </c>
      <c r="B7" s="241" t="n">
        <v>2</v>
      </c>
      <c r="C7" s="241" t="n">
        <v>3</v>
      </c>
      <c r="D7" s="241" t="n">
        <v>4</v>
      </c>
      <c r="E7" s="241" t="n">
        <v>5</v>
      </c>
      <c r="F7" s="241" t="n">
        <v>6</v>
      </c>
      <c r="G7" s="241" t="n">
        <v>7</v>
      </c>
      <c r="H7" s="241" t="n">
        <v>8</v>
      </c>
      <c r="I7" s="241" t="n">
        <v>9</v>
      </c>
      <c r="J7" s="241" t="n">
        <v>10</v>
      </c>
      <c r="K7" s="241" t="n">
        <v>11</v>
      </c>
      <c r="L7" s="241" t="n">
        <v>12</v>
      </c>
      <c r="M7" s="241" t="n">
        <v>13</v>
      </c>
      <c r="N7" s="241" t="n">
        <v>14</v>
      </c>
      <c r="O7" s="241" t="n">
        <v>15</v>
      </c>
      <c r="P7" s="241" t="n">
        <v>16</v>
      </c>
      <c r="Q7" s="241" t="n">
        <v>17</v>
      </c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  <c r="IQ7" s="242"/>
      <c r="IR7" s="242"/>
      <c r="IS7" s="242"/>
      <c r="IT7" s="242"/>
      <c r="IU7" s="242"/>
      <c r="IV7" s="242"/>
      <c r="IW7" s="242"/>
      <c r="IX7" s="242"/>
      <c r="IY7" s="242"/>
      <c r="IZ7" s="242"/>
      <c r="JA7" s="242"/>
      <c r="JB7" s="242"/>
      <c r="JC7" s="242"/>
      <c r="JD7" s="242"/>
      <c r="JE7" s="242"/>
      <c r="JF7" s="242"/>
      <c r="JG7" s="242"/>
      <c r="JH7" s="242"/>
      <c r="JI7" s="242"/>
      <c r="JJ7" s="242"/>
      <c r="JK7" s="242"/>
      <c r="JL7" s="242"/>
      <c r="JM7" s="242"/>
      <c r="JN7" s="242"/>
      <c r="JO7" s="242"/>
      <c r="JP7" s="242"/>
      <c r="JQ7" s="242"/>
      <c r="JR7" s="242"/>
      <c r="JS7" s="242"/>
      <c r="JT7" s="242"/>
      <c r="JU7" s="242"/>
      <c r="JV7" s="242"/>
      <c r="JW7" s="242"/>
      <c r="JX7" s="242"/>
      <c r="JY7" s="242"/>
      <c r="JZ7" s="242"/>
      <c r="KA7" s="242"/>
      <c r="KB7" s="242"/>
      <c r="KC7" s="242"/>
      <c r="KD7" s="242"/>
      <c r="KE7" s="242"/>
      <c r="KF7" s="242"/>
      <c r="KG7" s="242"/>
      <c r="KH7" s="242"/>
      <c r="KI7" s="242"/>
      <c r="KJ7" s="242"/>
      <c r="KK7" s="242"/>
      <c r="KL7" s="242"/>
      <c r="KM7" s="242"/>
      <c r="KN7" s="242"/>
      <c r="KO7" s="242"/>
      <c r="KP7" s="242"/>
      <c r="KQ7" s="242"/>
      <c r="KR7" s="242"/>
      <c r="KS7" s="242"/>
      <c r="KT7" s="242"/>
      <c r="KU7" s="242"/>
      <c r="KV7" s="242"/>
      <c r="KW7" s="242"/>
      <c r="KX7" s="242"/>
      <c r="KY7" s="242"/>
      <c r="KZ7" s="242"/>
      <c r="LA7" s="242"/>
      <c r="LB7" s="242"/>
      <c r="LC7" s="242"/>
      <c r="LD7" s="242"/>
      <c r="LE7" s="242"/>
      <c r="LF7" s="242"/>
      <c r="LG7" s="242"/>
      <c r="LH7" s="242"/>
      <c r="LI7" s="242"/>
      <c r="LJ7" s="242"/>
      <c r="LK7" s="242"/>
      <c r="LL7" s="242"/>
      <c r="LM7" s="242"/>
      <c r="LN7" s="242"/>
      <c r="LO7" s="242"/>
      <c r="LP7" s="242"/>
      <c r="LQ7" s="242"/>
      <c r="LR7" s="242"/>
      <c r="LS7" s="242"/>
      <c r="LT7" s="242"/>
      <c r="LU7" s="242"/>
      <c r="LV7" s="242"/>
      <c r="LW7" s="242"/>
      <c r="LX7" s="242"/>
      <c r="LY7" s="242"/>
      <c r="LZ7" s="242"/>
      <c r="MA7" s="242"/>
      <c r="MB7" s="242"/>
      <c r="MC7" s="242"/>
      <c r="MD7" s="242"/>
      <c r="ME7" s="242"/>
      <c r="MF7" s="242"/>
      <c r="MG7" s="242"/>
      <c r="MH7" s="242"/>
      <c r="MI7" s="242"/>
      <c r="MJ7" s="242"/>
      <c r="MK7" s="242"/>
      <c r="ML7" s="242"/>
      <c r="MM7" s="242"/>
      <c r="MN7" s="242"/>
      <c r="MO7" s="242"/>
      <c r="MP7" s="242"/>
      <c r="MQ7" s="242"/>
      <c r="MR7" s="242"/>
      <c r="MS7" s="242"/>
      <c r="MT7" s="242"/>
      <c r="MU7" s="242"/>
      <c r="MV7" s="242"/>
      <c r="MW7" s="242"/>
      <c r="MX7" s="242"/>
      <c r="MY7" s="242"/>
      <c r="MZ7" s="242"/>
      <c r="NA7" s="242"/>
      <c r="NB7" s="242"/>
      <c r="NC7" s="242"/>
      <c r="ND7" s="242"/>
      <c r="NE7" s="242"/>
      <c r="NF7" s="242"/>
      <c r="NG7" s="242"/>
      <c r="NH7" s="242"/>
      <c r="NI7" s="242"/>
      <c r="NJ7" s="242"/>
      <c r="NK7" s="242"/>
      <c r="NL7" s="242"/>
      <c r="NM7" s="242"/>
      <c r="NN7" s="242"/>
      <c r="NO7" s="242"/>
      <c r="NP7" s="242"/>
      <c r="NQ7" s="242"/>
      <c r="NR7" s="242"/>
      <c r="NS7" s="242"/>
      <c r="NT7" s="242"/>
      <c r="NU7" s="242"/>
      <c r="NV7" s="242"/>
      <c r="NW7" s="242"/>
      <c r="NX7" s="242"/>
      <c r="NY7" s="242"/>
      <c r="NZ7" s="242"/>
      <c r="OA7" s="242"/>
      <c r="OB7" s="242"/>
      <c r="OC7" s="242"/>
      <c r="OD7" s="242"/>
      <c r="OE7" s="242"/>
      <c r="OF7" s="242"/>
      <c r="OG7" s="242"/>
      <c r="OH7" s="242"/>
      <c r="OI7" s="242"/>
      <c r="OJ7" s="242"/>
      <c r="OK7" s="242"/>
      <c r="OL7" s="242"/>
      <c r="OM7" s="242"/>
      <c r="ON7" s="242"/>
      <c r="OO7" s="242"/>
      <c r="OP7" s="242"/>
      <c r="OQ7" s="242"/>
      <c r="OR7" s="242"/>
      <c r="OS7" s="242"/>
      <c r="OT7" s="242"/>
      <c r="OU7" s="242"/>
      <c r="OV7" s="242"/>
      <c r="OW7" s="242"/>
      <c r="OX7" s="242"/>
      <c r="OY7" s="242"/>
      <c r="OZ7" s="242"/>
      <c r="PA7" s="242"/>
      <c r="PB7" s="242"/>
      <c r="PC7" s="242"/>
      <c r="PD7" s="242"/>
      <c r="PE7" s="242"/>
      <c r="PF7" s="242"/>
      <c r="PG7" s="242"/>
      <c r="PH7" s="242"/>
      <c r="PI7" s="242"/>
      <c r="PJ7" s="242"/>
      <c r="PK7" s="242"/>
      <c r="PL7" s="242"/>
      <c r="PM7" s="242"/>
      <c r="PN7" s="242"/>
      <c r="PO7" s="242"/>
      <c r="PP7" s="242"/>
      <c r="PQ7" s="242"/>
      <c r="PR7" s="242"/>
      <c r="PS7" s="242"/>
      <c r="PT7" s="242"/>
      <c r="PU7" s="242"/>
      <c r="PV7" s="242"/>
      <c r="PW7" s="242"/>
      <c r="PX7" s="242"/>
      <c r="PY7" s="242"/>
      <c r="PZ7" s="242"/>
      <c r="QA7" s="242"/>
      <c r="QB7" s="242"/>
      <c r="QC7" s="242"/>
      <c r="QD7" s="242"/>
      <c r="QE7" s="242"/>
      <c r="QF7" s="242"/>
      <c r="QG7" s="242"/>
      <c r="QH7" s="242"/>
      <c r="QI7" s="242"/>
      <c r="QJ7" s="242"/>
      <c r="QK7" s="242"/>
      <c r="QL7" s="242"/>
      <c r="QM7" s="242"/>
      <c r="QN7" s="242"/>
      <c r="QO7" s="242"/>
      <c r="QP7" s="242"/>
      <c r="QQ7" s="242"/>
      <c r="QR7" s="242"/>
      <c r="QS7" s="242"/>
      <c r="QT7" s="242"/>
      <c r="QU7" s="242"/>
      <c r="QV7" s="242"/>
      <c r="QW7" s="242"/>
      <c r="QX7" s="242"/>
      <c r="QY7" s="242"/>
      <c r="QZ7" s="242"/>
      <c r="RA7" s="242"/>
      <c r="RB7" s="242"/>
      <c r="RC7" s="242"/>
      <c r="RD7" s="242"/>
      <c r="RE7" s="242"/>
      <c r="RF7" s="242"/>
      <c r="RG7" s="242"/>
      <c r="RH7" s="242"/>
      <c r="RI7" s="242"/>
      <c r="RJ7" s="242"/>
      <c r="RK7" s="242"/>
      <c r="RL7" s="242"/>
      <c r="RM7" s="242"/>
      <c r="RN7" s="242"/>
      <c r="RO7" s="242"/>
      <c r="RP7" s="242"/>
      <c r="RQ7" s="242"/>
      <c r="RR7" s="242"/>
      <c r="RS7" s="242"/>
      <c r="RT7" s="242"/>
      <c r="RU7" s="242"/>
      <c r="RV7" s="242"/>
      <c r="RW7" s="242"/>
      <c r="RX7" s="242"/>
      <c r="RY7" s="242"/>
      <c r="RZ7" s="242"/>
      <c r="SA7" s="242"/>
      <c r="SB7" s="242"/>
      <c r="SC7" s="242"/>
      <c r="SD7" s="242"/>
      <c r="SE7" s="242"/>
      <c r="SF7" s="242"/>
      <c r="SG7" s="242"/>
      <c r="SH7" s="242"/>
      <c r="SI7" s="242"/>
      <c r="SJ7" s="242"/>
      <c r="SK7" s="242"/>
      <c r="SL7" s="242"/>
      <c r="SM7" s="242"/>
      <c r="SN7" s="242"/>
      <c r="SO7" s="242"/>
      <c r="SP7" s="242"/>
      <c r="SQ7" s="242"/>
      <c r="SR7" s="242"/>
      <c r="SS7" s="242"/>
      <c r="ST7" s="242"/>
      <c r="SU7" s="242"/>
      <c r="SV7" s="242"/>
      <c r="SW7" s="242"/>
      <c r="SX7" s="242"/>
      <c r="SY7" s="242"/>
      <c r="SZ7" s="242"/>
      <c r="TA7" s="242"/>
      <c r="TB7" s="242"/>
      <c r="TC7" s="242"/>
      <c r="TD7" s="242"/>
      <c r="TE7" s="242"/>
      <c r="TF7" s="242"/>
      <c r="TG7" s="242"/>
      <c r="TH7" s="242"/>
      <c r="TI7" s="242"/>
      <c r="TJ7" s="242"/>
      <c r="TK7" s="242"/>
      <c r="TL7" s="242"/>
      <c r="TM7" s="242"/>
      <c r="TN7" s="242"/>
      <c r="TO7" s="242"/>
      <c r="TP7" s="242"/>
      <c r="TQ7" s="242"/>
      <c r="TR7" s="242"/>
      <c r="TS7" s="242"/>
      <c r="TT7" s="242"/>
      <c r="TU7" s="242"/>
      <c r="TV7" s="242"/>
      <c r="TW7" s="242"/>
      <c r="TX7" s="242"/>
      <c r="TY7" s="242"/>
      <c r="TZ7" s="242"/>
      <c r="UA7" s="242"/>
      <c r="UB7" s="242"/>
      <c r="UC7" s="242"/>
      <c r="UD7" s="242"/>
      <c r="UE7" s="242"/>
      <c r="UF7" s="242"/>
      <c r="UG7" s="242"/>
      <c r="UH7" s="242"/>
      <c r="UI7" s="242"/>
      <c r="UJ7" s="242"/>
      <c r="UK7" s="242"/>
      <c r="UL7" s="242"/>
      <c r="UM7" s="242"/>
      <c r="UN7" s="242"/>
      <c r="UO7" s="242"/>
      <c r="UP7" s="242"/>
      <c r="UQ7" s="242"/>
      <c r="UR7" s="242"/>
      <c r="US7" s="242"/>
      <c r="UT7" s="242"/>
      <c r="UU7" s="242"/>
      <c r="UV7" s="242"/>
      <c r="UW7" s="242"/>
      <c r="UX7" s="242"/>
      <c r="UY7" s="242"/>
      <c r="UZ7" s="242"/>
      <c r="VA7" s="242"/>
      <c r="VB7" s="242"/>
      <c r="VC7" s="242"/>
      <c r="VD7" s="242"/>
      <c r="VE7" s="242"/>
      <c r="VF7" s="242"/>
      <c r="VG7" s="242"/>
      <c r="VH7" s="242"/>
      <c r="VI7" s="242"/>
      <c r="VJ7" s="242"/>
      <c r="VK7" s="242"/>
      <c r="VL7" s="242"/>
      <c r="VM7" s="242"/>
      <c r="VN7" s="242"/>
      <c r="VO7" s="242"/>
      <c r="VP7" s="242"/>
      <c r="VQ7" s="242"/>
      <c r="VR7" s="242"/>
      <c r="VS7" s="242"/>
      <c r="VT7" s="242"/>
      <c r="VU7" s="242"/>
      <c r="VV7" s="242"/>
      <c r="VW7" s="242"/>
      <c r="VX7" s="242"/>
      <c r="VY7" s="242"/>
      <c r="VZ7" s="242"/>
      <c r="WA7" s="242"/>
      <c r="WB7" s="242"/>
      <c r="WC7" s="242"/>
      <c r="WD7" s="242"/>
      <c r="WE7" s="242"/>
      <c r="WF7" s="242"/>
      <c r="WG7" s="242"/>
      <c r="WH7" s="242"/>
      <c r="WI7" s="242"/>
      <c r="WJ7" s="242"/>
      <c r="WK7" s="242"/>
      <c r="WL7" s="242"/>
      <c r="WM7" s="242"/>
      <c r="WN7" s="242"/>
      <c r="WO7" s="242"/>
      <c r="WP7" s="242"/>
      <c r="WQ7" s="242"/>
      <c r="WR7" s="242"/>
      <c r="WS7" s="242"/>
      <c r="WT7" s="242"/>
      <c r="WU7" s="242"/>
      <c r="WV7" s="242"/>
      <c r="WW7" s="242"/>
      <c r="WX7" s="242"/>
      <c r="WY7" s="242"/>
      <c r="WZ7" s="242"/>
      <c r="XA7" s="242"/>
      <c r="XB7" s="242"/>
      <c r="XC7" s="242"/>
      <c r="XD7" s="242"/>
      <c r="XE7" s="242"/>
      <c r="XF7" s="242"/>
      <c r="XG7" s="242"/>
      <c r="XH7" s="242"/>
      <c r="XI7" s="242"/>
      <c r="XJ7" s="242"/>
      <c r="XK7" s="242"/>
      <c r="XL7" s="242"/>
      <c r="XM7" s="242"/>
      <c r="XN7" s="242"/>
      <c r="XO7" s="242"/>
      <c r="XP7" s="242"/>
      <c r="XQ7" s="242"/>
      <c r="XR7" s="242"/>
      <c r="XS7" s="242"/>
      <c r="XT7" s="242"/>
      <c r="XU7" s="242"/>
      <c r="XV7" s="242"/>
      <c r="XW7" s="242"/>
      <c r="XX7" s="242"/>
      <c r="XY7" s="242"/>
      <c r="XZ7" s="242"/>
      <c r="YA7" s="242"/>
      <c r="YB7" s="242"/>
      <c r="YC7" s="242"/>
      <c r="YD7" s="242"/>
      <c r="YE7" s="242"/>
      <c r="YF7" s="242"/>
      <c r="YG7" s="242"/>
      <c r="YH7" s="242"/>
      <c r="YI7" s="242"/>
      <c r="YJ7" s="242"/>
      <c r="YK7" s="242"/>
      <c r="YL7" s="242"/>
      <c r="YM7" s="242"/>
      <c r="YN7" s="242"/>
      <c r="YO7" s="242"/>
      <c r="YP7" s="242"/>
      <c r="YQ7" s="242"/>
      <c r="YR7" s="242"/>
      <c r="YS7" s="242"/>
      <c r="YT7" s="242"/>
      <c r="YU7" s="242"/>
      <c r="YV7" s="242"/>
      <c r="YW7" s="242"/>
      <c r="YX7" s="242"/>
      <c r="YY7" s="242"/>
      <c r="YZ7" s="242"/>
      <c r="ZA7" s="242"/>
      <c r="ZB7" s="242"/>
      <c r="ZC7" s="242"/>
      <c r="ZD7" s="242"/>
      <c r="ZE7" s="242"/>
      <c r="ZF7" s="242"/>
      <c r="ZG7" s="242"/>
      <c r="ZH7" s="242"/>
      <c r="ZI7" s="242"/>
      <c r="ZJ7" s="242"/>
      <c r="ZK7" s="242"/>
      <c r="ZL7" s="242"/>
      <c r="ZM7" s="242"/>
      <c r="ZN7" s="242"/>
      <c r="ZO7" s="242"/>
      <c r="ZP7" s="242"/>
      <c r="ZQ7" s="242"/>
      <c r="ZR7" s="242"/>
      <c r="ZS7" s="242"/>
      <c r="ZT7" s="242"/>
      <c r="ZU7" s="242"/>
      <c r="ZV7" s="242"/>
      <c r="ZW7" s="242"/>
      <c r="ZX7" s="242"/>
      <c r="ZY7" s="242"/>
      <c r="ZZ7" s="242"/>
      <c r="AAA7" s="242"/>
      <c r="AAB7" s="242"/>
      <c r="AAC7" s="242"/>
      <c r="AAD7" s="242"/>
      <c r="AAE7" s="242"/>
      <c r="AAF7" s="242"/>
      <c r="AAG7" s="242"/>
      <c r="AAH7" s="242"/>
      <c r="AAI7" s="242"/>
      <c r="AAJ7" s="242"/>
      <c r="AAK7" s="242"/>
      <c r="AAL7" s="242"/>
      <c r="AAM7" s="242"/>
      <c r="AAN7" s="242"/>
      <c r="AAO7" s="242"/>
      <c r="AAP7" s="242"/>
      <c r="AAQ7" s="242"/>
      <c r="AAR7" s="242"/>
      <c r="AAS7" s="242"/>
      <c r="AAT7" s="242"/>
      <c r="AAU7" s="242"/>
      <c r="AAV7" s="242"/>
      <c r="AAW7" s="242"/>
      <c r="AAX7" s="242"/>
      <c r="AAY7" s="242"/>
      <c r="AAZ7" s="242"/>
      <c r="ABA7" s="242"/>
      <c r="ABB7" s="242"/>
      <c r="ABC7" s="242"/>
      <c r="ABD7" s="242"/>
      <c r="ABE7" s="242"/>
      <c r="ABF7" s="242"/>
      <c r="ABG7" s="242"/>
      <c r="ABH7" s="242"/>
      <c r="ABI7" s="242"/>
      <c r="ABJ7" s="242"/>
      <c r="ABK7" s="242"/>
      <c r="ABL7" s="242"/>
      <c r="ABM7" s="242"/>
      <c r="ABN7" s="242"/>
      <c r="ABO7" s="242"/>
      <c r="ABP7" s="242"/>
      <c r="ABQ7" s="242"/>
      <c r="ABR7" s="242"/>
      <c r="ABS7" s="242"/>
      <c r="ABT7" s="242"/>
      <c r="ABU7" s="242"/>
      <c r="ABV7" s="242"/>
      <c r="ABW7" s="242"/>
      <c r="ABX7" s="242"/>
      <c r="ABY7" s="242"/>
      <c r="ABZ7" s="242"/>
      <c r="ACA7" s="242"/>
      <c r="ACB7" s="242"/>
      <c r="ACC7" s="242"/>
      <c r="ACD7" s="242"/>
      <c r="ACE7" s="242"/>
      <c r="ACF7" s="242"/>
      <c r="ACG7" s="242"/>
      <c r="ACH7" s="242"/>
      <c r="ACI7" s="242"/>
      <c r="ACJ7" s="242"/>
      <c r="ACK7" s="242"/>
      <c r="ACL7" s="242"/>
      <c r="ACM7" s="242"/>
      <c r="ACN7" s="242"/>
      <c r="ACO7" s="242"/>
      <c r="ACP7" s="242"/>
      <c r="ACQ7" s="242"/>
      <c r="ACR7" s="242"/>
      <c r="ACS7" s="242"/>
      <c r="ACT7" s="242"/>
      <c r="ACU7" s="242"/>
      <c r="ACV7" s="242"/>
      <c r="ACW7" s="242"/>
      <c r="ACX7" s="242"/>
      <c r="ACY7" s="242"/>
      <c r="ACZ7" s="242"/>
      <c r="ADA7" s="242"/>
      <c r="ADB7" s="242"/>
      <c r="ADC7" s="242"/>
      <c r="ADD7" s="242"/>
      <c r="ADE7" s="242"/>
      <c r="ADF7" s="242"/>
      <c r="ADG7" s="242"/>
      <c r="ADH7" s="242"/>
      <c r="ADI7" s="242"/>
      <c r="ADJ7" s="242"/>
      <c r="ADK7" s="242"/>
      <c r="ADL7" s="242"/>
      <c r="ADM7" s="242"/>
      <c r="ADN7" s="242"/>
      <c r="ADO7" s="242"/>
      <c r="ADP7" s="242"/>
      <c r="ADQ7" s="242"/>
      <c r="ADR7" s="242"/>
      <c r="ADS7" s="242"/>
      <c r="ADT7" s="242"/>
      <c r="ADU7" s="242"/>
      <c r="ADV7" s="242"/>
      <c r="ADW7" s="242"/>
      <c r="ADX7" s="242"/>
      <c r="ADY7" s="242"/>
      <c r="ADZ7" s="242"/>
      <c r="AEA7" s="242"/>
      <c r="AEB7" s="242"/>
      <c r="AEC7" s="242"/>
      <c r="AED7" s="242"/>
      <c r="AEE7" s="242"/>
      <c r="AEF7" s="242"/>
      <c r="AEG7" s="242"/>
      <c r="AEH7" s="242"/>
      <c r="AEI7" s="242"/>
      <c r="AEJ7" s="242"/>
      <c r="AEK7" s="242"/>
      <c r="AEL7" s="242"/>
      <c r="AEM7" s="242"/>
      <c r="AEN7" s="242"/>
      <c r="AEO7" s="242"/>
      <c r="AEP7" s="242"/>
      <c r="AEQ7" s="242"/>
      <c r="AER7" s="242"/>
      <c r="AES7" s="242"/>
      <c r="AET7" s="242"/>
      <c r="AEU7" s="242"/>
      <c r="AEV7" s="242"/>
      <c r="AEW7" s="242"/>
      <c r="AEX7" s="242"/>
      <c r="AEY7" s="242"/>
      <c r="AEZ7" s="242"/>
      <c r="AFA7" s="242"/>
      <c r="AFB7" s="242"/>
      <c r="AFC7" s="242"/>
      <c r="AFD7" s="242"/>
      <c r="AFE7" s="242"/>
      <c r="AFF7" s="242"/>
      <c r="AFG7" s="242"/>
      <c r="AFH7" s="242"/>
      <c r="AFI7" s="242"/>
      <c r="AFJ7" s="242"/>
      <c r="AFK7" s="242"/>
      <c r="AFL7" s="242"/>
      <c r="AFM7" s="242"/>
      <c r="AFN7" s="242"/>
      <c r="AFO7" s="242"/>
      <c r="AFP7" s="242"/>
      <c r="AFQ7" s="242"/>
      <c r="AFR7" s="242"/>
      <c r="AFS7" s="242"/>
      <c r="AFT7" s="242"/>
      <c r="AFU7" s="242"/>
      <c r="AFV7" s="242"/>
      <c r="AFW7" s="242"/>
      <c r="AFX7" s="242"/>
      <c r="AFY7" s="242"/>
      <c r="AFZ7" s="242"/>
      <c r="AGA7" s="242"/>
      <c r="AGB7" s="242"/>
      <c r="AGC7" s="242"/>
      <c r="AGD7" s="242"/>
      <c r="AGE7" s="242"/>
      <c r="AGF7" s="242"/>
      <c r="AGG7" s="242"/>
      <c r="AGH7" s="242"/>
      <c r="AGI7" s="242"/>
      <c r="AGJ7" s="242"/>
      <c r="AGK7" s="242"/>
      <c r="AGL7" s="242"/>
      <c r="AGM7" s="242"/>
      <c r="AGN7" s="242"/>
      <c r="AGO7" s="242"/>
      <c r="AGP7" s="242"/>
      <c r="AGQ7" s="242"/>
      <c r="AGR7" s="242"/>
      <c r="AGS7" s="242"/>
      <c r="AGT7" s="242"/>
      <c r="AGU7" s="242"/>
      <c r="AGV7" s="242"/>
      <c r="AGW7" s="242"/>
      <c r="AGX7" s="242"/>
      <c r="AGY7" s="242"/>
      <c r="AGZ7" s="242"/>
      <c r="AHA7" s="242"/>
      <c r="AHB7" s="242"/>
      <c r="AHC7" s="242"/>
      <c r="AHD7" s="242"/>
      <c r="AHE7" s="242"/>
      <c r="AHF7" s="242"/>
      <c r="AHG7" s="242"/>
      <c r="AHH7" s="242"/>
      <c r="AHI7" s="242"/>
      <c r="AHJ7" s="242"/>
      <c r="AHK7" s="242"/>
      <c r="AHL7" s="242"/>
      <c r="AHM7" s="242"/>
      <c r="AHN7" s="242"/>
      <c r="AHO7" s="242"/>
      <c r="AHP7" s="242"/>
      <c r="AHQ7" s="242"/>
      <c r="AHR7" s="242"/>
      <c r="AHS7" s="242"/>
      <c r="AHT7" s="242"/>
      <c r="AHU7" s="242"/>
      <c r="AHV7" s="242"/>
      <c r="AHW7" s="242"/>
      <c r="AHX7" s="242"/>
      <c r="AHY7" s="242"/>
      <c r="AHZ7" s="242"/>
      <c r="AIA7" s="242"/>
      <c r="AIB7" s="242"/>
      <c r="AIC7" s="242"/>
      <c r="AID7" s="242"/>
      <c r="AIE7" s="242"/>
      <c r="AIF7" s="242"/>
      <c r="AIG7" s="242"/>
      <c r="AIH7" s="242"/>
      <c r="AII7" s="242"/>
      <c r="AIJ7" s="242"/>
      <c r="AIK7" s="242"/>
      <c r="AIL7" s="242"/>
      <c r="AIM7" s="242"/>
      <c r="AIN7" s="242"/>
      <c r="AIO7" s="242"/>
      <c r="AIP7" s="242"/>
      <c r="AIQ7" s="242"/>
      <c r="AIR7" s="242"/>
      <c r="AIS7" s="242"/>
      <c r="AIT7" s="242"/>
      <c r="AIU7" s="242"/>
      <c r="AIV7" s="242"/>
      <c r="AIW7" s="242"/>
      <c r="AIX7" s="242"/>
      <c r="AIY7" s="242"/>
      <c r="AIZ7" s="242"/>
      <c r="AJA7" s="242"/>
      <c r="AJB7" s="242"/>
      <c r="AJC7" s="242"/>
      <c r="AJD7" s="242"/>
      <c r="AJE7" s="242"/>
      <c r="AJF7" s="242"/>
      <c r="AJG7" s="242"/>
      <c r="AJH7" s="242"/>
      <c r="AJI7" s="242"/>
      <c r="AJJ7" s="242"/>
      <c r="AJK7" s="242"/>
      <c r="AJL7" s="242"/>
      <c r="AJM7" s="242"/>
      <c r="AJN7" s="242"/>
      <c r="AJO7" s="242"/>
      <c r="AJP7" s="242"/>
      <c r="AJQ7" s="242"/>
      <c r="AJR7" s="242"/>
      <c r="AJS7" s="242"/>
      <c r="AJT7" s="242"/>
      <c r="AJU7" s="242"/>
      <c r="AJV7" s="242"/>
      <c r="AJW7" s="242"/>
      <c r="AJX7" s="242"/>
      <c r="AJY7" s="242"/>
      <c r="AJZ7" s="242"/>
      <c r="AKA7" s="242"/>
      <c r="AKB7" s="242"/>
      <c r="AKC7" s="242"/>
      <c r="AKD7" s="242"/>
      <c r="AKE7" s="242"/>
      <c r="AKF7" s="242"/>
      <c r="AKG7" s="242"/>
      <c r="AKH7" s="242"/>
      <c r="AKI7" s="242"/>
      <c r="AKJ7" s="242"/>
      <c r="AKK7" s="242"/>
      <c r="AKL7" s="242"/>
      <c r="AKM7" s="242"/>
      <c r="AKN7" s="242"/>
      <c r="AKO7" s="242"/>
      <c r="AKP7" s="242"/>
      <c r="AKQ7" s="242"/>
      <c r="AKR7" s="242"/>
      <c r="AKS7" s="242"/>
      <c r="AKT7" s="242"/>
      <c r="AKU7" s="242"/>
      <c r="AKV7" s="242"/>
      <c r="AKW7" s="242"/>
      <c r="AKX7" s="242"/>
      <c r="AKY7" s="242"/>
      <c r="AKZ7" s="242"/>
      <c r="ALA7" s="242"/>
      <c r="ALB7" s="242"/>
      <c r="ALC7" s="242"/>
      <c r="ALD7" s="242"/>
      <c r="ALE7" s="242"/>
      <c r="ALF7" s="242"/>
      <c r="ALG7" s="242"/>
      <c r="ALH7" s="242"/>
      <c r="ALI7" s="242"/>
      <c r="ALJ7" s="242"/>
      <c r="ALK7" s="242"/>
      <c r="ALL7" s="242"/>
      <c r="ALM7" s="242"/>
      <c r="ALN7" s="242"/>
      <c r="ALO7" s="242"/>
      <c r="ALP7" s="242"/>
      <c r="ALQ7" s="242"/>
      <c r="ALR7" s="242"/>
      <c r="ALS7" s="242"/>
      <c r="ALT7" s="242"/>
      <c r="ALU7" s="242"/>
      <c r="ALV7" s="242"/>
      <c r="ALW7" s="242"/>
      <c r="ALX7" s="242"/>
      <c r="ALY7" s="242"/>
      <c r="ALZ7" s="242"/>
      <c r="AMA7" s="242"/>
      <c r="AMB7" s="242"/>
      <c r="AMC7" s="242"/>
      <c r="AMD7" s="242"/>
      <c r="AME7" s="242"/>
      <c r="AMF7" s="242"/>
      <c r="AMG7" s="242"/>
      <c r="AMH7" s="242"/>
      <c r="AMI7" s="242"/>
      <c r="AMJ7" s="242"/>
    </row>
    <row r="8" customFormat="false" ht="92.25" hidden="false" customHeight="true" outlineLevel="0" collapsed="false">
      <c r="A8" s="243" t="n">
        <v>1</v>
      </c>
      <c r="B8" s="244" t="s">
        <v>321</v>
      </c>
      <c r="C8" s="243" t="n">
        <v>119.2</v>
      </c>
      <c r="D8" s="244" t="s">
        <v>322</v>
      </c>
      <c r="E8" s="244" t="s">
        <v>323</v>
      </c>
      <c r="F8" s="110" t="n">
        <v>43518</v>
      </c>
      <c r="G8" s="114" t="s">
        <v>25</v>
      </c>
      <c r="H8" s="245" t="n">
        <v>0</v>
      </c>
      <c r="I8" s="245" t="n">
        <v>10943.77</v>
      </c>
      <c r="J8" s="245" t="n">
        <v>113676.35</v>
      </c>
      <c r="K8" s="245" t="n">
        <v>10943.77</v>
      </c>
      <c r="L8" s="245" t="n">
        <v>113676.35</v>
      </c>
      <c r="M8" s="245" t="n">
        <f aca="false">H8+J8-L8</f>
        <v>0</v>
      </c>
      <c r="N8" s="245" t="n">
        <v>0</v>
      </c>
      <c r="O8" s="245" t="n">
        <v>0</v>
      </c>
      <c r="P8" s="245" t="n">
        <v>0</v>
      </c>
      <c r="Q8" s="245"/>
    </row>
    <row r="9" customFormat="false" ht="78.75" hidden="false" customHeight="true" outlineLevel="0" collapsed="false">
      <c r="A9" s="243" t="n">
        <v>3</v>
      </c>
      <c r="B9" s="244" t="s">
        <v>324</v>
      </c>
      <c r="C9" s="243" t="n">
        <v>149</v>
      </c>
      <c r="D9" s="244" t="s">
        <v>325</v>
      </c>
      <c r="E9" s="244" t="s">
        <v>326</v>
      </c>
      <c r="F9" s="110" t="n">
        <v>44537</v>
      </c>
      <c r="G9" s="246" t="s">
        <v>327</v>
      </c>
      <c r="H9" s="245" t="n">
        <v>0</v>
      </c>
      <c r="I9" s="245" t="n">
        <v>0</v>
      </c>
      <c r="J9" s="245" t="n">
        <f aca="false">9652.38+I9</f>
        <v>9652.38</v>
      </c>
      <c r="K9" s="245" t="n">
        <v>0</v>
      </c>
      <c r="L9" s="245" t="n">
        <f aca="false">9652.38+K9</f>
        <v>9652.38</v>
      </c>
      <c r="M9" s="245" t="n">
        <f aca="false">H9+J9-L9</f>
        <v>0</v>
      </c>
      <c r="N9" s="245" t="n">
        <v>0</v>
      </c>
      <c r="O9" s="245" t="n">
        <v>0</v>
      </c>
      <c r="P9" s="245" t="n">
        <v>0</v>
      </c>
      <c r="Q9" s="245"/>
    </row>
    <row r="10" customFormat="false" ht="97.5" hidden="false" customHeight="true" outlineLevel="0" collapsed="false">
      <c r="A10" s="243" t="n">
        <v>4</v>
      </c>
      <c r="B10" s="108" t="s">
        <v>328</v>
      </c>
      <c r="C10" s="109" t="n">
        <v>591.1</v>
      </c>
      <c r="D10" s="108" t="s">
        <v>329</v>
      </c>
      <c r="E10" s="108" t="s">
        <v>330</v>
      </c>
      <c r="F10" s="110" t="n">
        <v>43860</v>
      </c>
      <c r="G10" s="114" t="s">
        <v>331</v>
      </c>
      <c r="H10" s="245" t="n">
        <v>0</v>
      </c>
      <c r="I10" s="245" t="n">
        <v>0</v>
      </c>
      <c r="J10" s="245" t="n">
        <f aca="false">0+I10</f>
        <v>0</v>
      </c>
      <c r="K10" s="245" t="n">
        <v>0</v>
      </c>
      <c r="L10" s="245" t="n">
        <f aca="false">0+K10</f>
        <v>0</v>
      </c>
      <c r="M10" s="245" t="n">
        <f aca="false">H10+J10-L10</f>
        <v>0</v>
      </c>
      <c r="N10" s="245" t="n">
        <v>0</v>
      </c>
      <c r="O10" s="245" t="n">
        <v>0</v>
      </c>
      <c r="P10" s="245" t="n">
        <v>0</v>
      </c>
      <c r="Q10" s="245"/>
    </row>
    <row r="11" customFormat="false" ht="93.75" hidden="false" customHeight="true" outlineLevel="0" collapsed="false">
      <c r="A11" s="243" t="n">
        <v>5</v>
      </c>
      <c r="B11" s="108" t="s">
        <v>332</v>
      </c>
      <c r="C11" s="109" t="n">
        <v>82.54</v>
      </c>
      <c r="D11" s="108" t="s">
        <v>333</v>
      </c>
      <c r="E11" s="108" t="s">
        <v>334</v>
      </c>
      <c r="F11" s="110" t="n">
        <v>44859</v>
      </c>
      <c r="G11" s="114" t="s">
        <v>335</v>
      </c>
      <c r="H11" s="245" t="n">
        <v>0</v>
      </c>
      <c r="I11" s="245" t="n">
        <v>0</v>
      </c>
      <c r="J11" s="245" t="n">
        <f aca="false">0+I11</f>
        <v>0</v>
      </c>
      <c r="K11" s="245" t="n">
        <v>0</v>
      </c>
      <c r="L11" s="245" t="n">
        <f aca="false">0+K11</f>
        <v>0</v>
      </c>
      <c r="M11" s="245" t="n">
        <f aca="false">H11+J11-L11</f>
        <v>0</v>
      </c>
      <c r="N11" s="245" t="n">
        <v>0</v>
      </c>
      <c r="O11" s="245" t="n">
        <v>0</v>
      </c>
      <c r="P11" s="245" t="n">
        <v>0</v>
      </c>
      <c r="Q11" s="245"/>
    </row>
    <row r="12" customFormat="false" ht="77.25" hidden="false" customHeight="true" outlineLevel="0" collapsed="false">
      <c r="A12" s="243" t="n">
        <v>6</v>
      </c>
      <c r="B12" s="244" t="s">
        <v>336</v>
      </c>
      <c r="C12" s="243" t="n">
        <v>24.4</v>
      </c>
      <c r="D12" s="244" t="s">
        <v>337</v>
      </c>
      <c r="E12" s="244" t="s">
        <v>338</v>
      </c>
      <c r="F12" s="110" t="n">
        <v>45495</v>
      </c>
      <c r="G12" s="246" t="s">
        <v>339</v>
      </c>
      <c r="H12" s="245" t="n">
        <v>0</v>
      </c>
      <c r="I12" s="245" t="n">
        <v>60</v>
      </c>
      <c r="J12" s="245" t="n">
        <f aca="false">199.36+60</f>
        <v>259.36</v>
      </c>
      <c r="K12" s="245" t="n">
        <v>60</v>
      </c>
      <c r="L12" s="245" t="n">
        <f aca="false">199.36+60</f>
        <v>259.36</v>
      </c>
      <c r="M12" s="245" t="n">
        <f aca="false">H12+J12-L12</f>
        <v>0</v>
      </c>
      <c r="N12" s="245" t="n">
        <v>0</v>
      </c>
      <c r="O12" s="245" t="n">
        <v>0</v>
      </c>
      <c r="P12" s="245" t="n">
        <v>0</v>
      </c>
      <c r="Q12" s="245"/>
    </row>
    <row r="13" customFormat="false" ht="77.25" hidden="false" customHeight="true" outlineLevel="0" collapsed="false">
      <c r="A13" s="243" t="n">
        <v>7</v>
      </c>
      <c r="B13" s="244" t="s">
        <v>340</v>
      </c>
      <c r="C13" s="243" t="n">
        <v>26.3</v>
      </c>
      <c r="D13" s="244" t="s">
        <v>325</v>
      </c>
      <c r="E13" s="244" t="s">
        <v>326</v>
      </c>
      <c r="F13" s="110" t="n">
        <v>45580</v>
      </c>
      <c r="G13" s="246" t="s">
        <v>341</v>
      </c>
      <c r="H13" s="245" t="n">
        <v>0</v>
      </c>
      <c r="I13" s="245" t="n">
        <v>9.59</v>
      </c>
      <c r="J13" s="245" t="n">
        <f aca="false">5.26+9.59</f>
        <v>14.85</v>
      </c>
      <c r="K13" s="245" t="n">
        <v>9.59</v>
      </c>
      <c r="L13" s="245" t="n">
        <f aca="false">5.26+9.59</f>
        <v>14.85</v>
      </c>
      <c r="M13" s="245" t="n">
        <f aca="false">H13+J13-L13</f>
        <v>0</v>
      </c>
      <c r="N13" s="245" t="n">
        <v>0</v>
      </c>
      <c r="O13" s="245" t="n">
        <v>0</v>
      </c>
      <c r="P13" s="245" t="n">
        <v>0</v>
      </c>
      <c r="Q13" s="245"/>
    </row>
    <row r="14" customFormat="false" ht="15.8" hidden="false" customHeight="false" outlineLevel="0" collapsed="false">
      <c r="A14" s="243"/>
      <c r="B14" s="247" t="s">
        <v>342</v>
      </c>
      <c r="C14" s="248"/>
      <c r="D14" s="248"/>
      <c r="E14" s="249" t="s">
        <v>38</v>
      </c>
      <c r="F14" s="248"/>
      <c r="G14" s="248"/>
      <c r="H14" s="250" t="n">
        <f aca="false">H8+H9+H10+H11</f>
        <v>0</v>
      </c>
      <c r="I14" s="250" t="n">
        <f aca="false">I8+I9+I10+I11+I12+I13</f>
        <v>11013.36</v>
      </c>
      <c r="J14" s="250" t="n">
        <f aca="false">J8+J9+J10+J11+J12+J13</f>
        <v>123602.94</v>
      </c>
      <c r="K14" s="250" t="n">
        <f aca="false">K8+K9+K10+K11+K12+K13</f>
        <v>11013.36</v>
      </c>
      <c r="L14" s="250" t="n">
        <f aca="false">L8+L9+L10+L11+L12+L13</f>
        <v>123602.94</v>
      </c>
      <c r="M14" s="250" t="n">
        <f aca="false">M8+M9+M10+M11+M12+M13</f>
        <v>0</v>
      </c>
      <c r="N14" s="245" t="n">
        <f aca="false">N8+N9+N10+N11+N12+N13</f>
        <v>0</v>
      </c>
      <c r="O14" s="245" t="n">
        <f aca="false">O8+O9+O10+O11+O12+O13</f>
        <v>0</v>
      </c>
      <c r="P14" s="245" t="n">
        <f aca="false">P8+P9+P10+P11+P12+P13</f>
        <v>0</v>
      </c>
      <c r="Q14" s="245"/>
    </row>
    <row r="15" customFormat="false" ht="15.8" hidden="false" customHeight="false" outlineLevel="0" collapsed="false">
      <c r="A15" s="251"/>
      <c r="B15" s="252"/>
      <c r="C15" s="252"/>
      <c r="D15" s="252"/>
      <c r="E15" s="252"/>
      <c r="F15" s="252"/>
      <c r="G15" s="252"/>
      <c r="H15" s="252"/>
      <c r="I15" s="251"/>
      <c r="J15" s="251"/>
      <c r="K15" s="251"/>
      <c r="L15" s="251"/>
      <c r="M15" s="252"/>
      <c r="N15" s="252"/>
      <c r="O15" s="253"/>
      <c r="P15" s="251"/>
      <c r="Q15" s="251"/>
    </row>
    <row r="16" customFormat="false" ht="15.8" hidden="false" customHeight="false" outlineLevel="0" collapsed="false">
      <c r="A16" s="251"/>
      <c r="B16" s="252"/>
      <c r="C16" s="252"/>
      <c r="D16" s="252"/>
      <c r="E16" s="252"/>
      <c r="F16" s="252"/>
      <c r="G16" s="252"/>
      <c r="H16" s="252"/>
      <c r="I16" s="251"/>
      <c r="J16" s="251"/>
      <c r="K16" s="251"/>
      <c r="L16" s="251"/>
      <c r="M16" s="252"/>
      <c r="N16" s="252"/>
      <c r="O16" s="253"/>
      <c r="P16" s="251"/>
      <c r="Q16" s="251"/>
    </row>
    <row r="17" customFormat="false" ht="15.8" hidden="false" customHeight="false" outlineLevel="0" collapsed="false">
      <c r="A17" s="254"/>
      <c r="B17" s="254"/>
      <c r="C17" s="254"/>
      <c r="D17" s="254"/>
      <c r="E17" s="254"/>
      <c r="F17" s="254"/>
      <c r="G17" s="255"/>
      <c r="H17" s="255"/>
      <c r="I17" s="255"/>
      <c r="J17" s="254"/>
      <c r="K17" s="254"/>
      <c r="L17" s="254"/>
      <c r="M17" s="254"/>
      <c r="N17" s="254"/>
      <c r="O17" s="254"/>
      <c r="P17" s="254"/>
      <c r="Q17" s="254"/>
    </row>
    <row r="18" customFormat="false" ht="39.55" hidden="false" customHeight="false" outlineLevel="0" collapsed="false">
      <c r="A18" s="254"/>
      <c r="B18" s="254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4"/>
      <c r="N18" s="254"/>
      <c r="O18" s="254"/>
      <c r="P18" s="254"/>
      <c r="Q18" s="254"/>
    </row>
    <row r="19" customFormat="false" ht="15.8" hidden="false" customHeight="false" outlineLevel="0" collapsed="false">
      <c r="A19" s="254"/>
      <c r="B19" s="254"/>
      <c r="C19" s="254"/>
      <c r="D19" s="254"/>
      <c r="E19" s="254"/>
      <c r="F19" s="254"/>
      <c r="G19" s="255"/>
      <c r="H19" s="255"/>
      <c r="I19" s="255"/>
      <c r="J19" s="254"/>
      <c r="K19" s="254"/>
      <c r="L19" s="254"/>
      <c r="M19" s="254"/>
      <c r="N19" s="254"/>
      <c r="O19" s="254"/>
      <c r="P19" s="254"/>
      <c r="Q19" s="254"/>
    </row>
    <row r="20" customFormat="false" ht="39.55" hidden="false" customHeight="false" outlineLevel="0" collapsed="false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</row>
    <row r="21" customFormat="false" ht="15.8" hidden="false" customHeight="false" outlineLevel="0" collapsed="false">
      <c r="A21" s="254"/>
      <c r="B21" s="254"/>
      <c r="C21" s="253"/>
      <c r="D21" s="253"/>
      <c r="E21" s="253"/>
      <c r="F21" s="253"/>
      <c r="G21" s="256"/>
      <c r="H21" s="256"/>
      <c r="I21" s="256"/>
      <c r="J21" s="253"/>
      <c r="K21" s="253"/>
      <c r="L21" s="253"/>
      <c r="M21" s="254"/>
      <c r="N21" s="254"/>
      <c r="O21" s="254"/>
      <c r="P21" s="254"/>
      <c r="Q21" s="254"/>
    </row>
    <row r="22" customFormat="false" ht="15" hidden="false" customHeight="false" outlineLevel="0" collapsed="false">
      <c r="A22" s="254"/>
      <c r="B22" s="254"/>
      <c r="C22" s="254"/>
      <c r="D22" s="254"/>
      <c r="E22" s="254"/>
      <c r="F22" s="254"/>
      <c r="G22" s="255"/>
      <c r="H22" s="255"/>
      <c r="I22" s="255"/>
      <c r="J22" s="254"/>
      <c r="K22" s="254"/>
      <c r="L22" s="254"/>
      <c r="M22" s="254"/>
      <c r="N22" s="254"/>
      <c r="O22" s="254"/>
      <c r="P22" s="254"/>
      <c r="Q22" s="254"/>
    </row>
    <row r="23" customFormat="false" ht="13.8" hidden="false" customHeight="false" outlineLevel="0" collapsed="false">
      <c r="G23" s="155"/>
      <c r="H23" s="155"/>
      <c r="I23" s="155"/>
    </row>
    <row r="24" customFormat="false" ht="13.8" hidden="false" customHeight="false" outlineLevel="0" collapsed="false">
      <c r="G24" s="155"/>
      <c r="H24" s="155"/>
      <c r="I24" s="155"/>
    </row>
    <row r="26" customFormat="false" ht="13.8" hidden="false" customHeight="false" outlineLevel="0" collapsed="false">
      <c r="B26" s="257"/>
    </row>
  </sheetData>
  <mergeCells count="24">
    <mergeCell ref="A1:Q1"/>
    <mergeCell ref="A2:Q2"/>
    <mergeCell ref="A3:Q3"/>
    <mergeCell ref="M4:P4"/>
    <mergeCell ref="A5:A6"/>
    <mergeCell ref="B5:B6"/>
    <mergeCell ref="C5:C6"/>
    <mergeCell ref="D5:D6"/>
    <mergeCell ref="E5:E6"/>
    <mergeCell ref="F5:G5"/>
    <mergeCell ref="H5:H6"/>
    <mergeCell ref="I5:J5"/>
    <mergeCell ref="K5:L5"/>
    <mergeCell ref="M5:M6"/>
    <mergeCell ref="N5:O5"/>
    <mergeCell ref="P5:P6"/>
    <mergeCell ref="Q5:Q6"/>
    <mergeCell ref="G17:I17"/>
    <mergeCell ref="C18:F18"/>
    <mergeCell ref="J18:L18"/>
    <mergeCell ref="G19:I19"/>
    <mergeCell ref="C21:F21"/>
    <mergeCell ref="J21:L21"/>
    <mergeCell ref="G22:I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80" zoomScalePageLayoutView="95" workbookViewId="0">
      <selection pane="topLeft" activeCell="C25" activeCellId="0" sqref="C25"/>
    </sheetView>
  </sheetViews>
  <sheetFormatPr defaultColWidth="11.53515625" defaultRowHeight="15.8" zeroHeight="false" outlineLevelRow="0" outlineLevelCol="0"/>
  <cols>
    <col collapsed="false" customWidth="true" hidden="false" outlineLevel="0" max="1" min="1" style="40" width="9.06"/>
    <col collapsed="false" customWidth="true" hidden="false" outlineLevel="0" max="2" min="2" style="40" width="28.14"/>
    <col collapsed="false" customWidth="true" hidden="false" outlineLevel="0" max="3" min="3" style="258" width="8.99"/>
    <col collapsed="false" customWidth="true" hidden="false" outlineLevel="0" max="4" min="4" style="40" width="19.14"/>
    <col collapsed="false" customWidth="true" hidden="false" outlineLevel="0" max="5" min="5" style="40" width="17.56"/>
    <col collapsed="false" customWidth="true" hidden="false" outlineLevel="0" max="6" min="6" style="40" width="11.99"/>
    <col collapsed="false" customWidth="true" hidden="false" outlineLevel="0" max="7" min="7" style="40" width="20.99"/>
    <col collapsed="false" customWidth="true" hidden="false" outlineLevel="0" max="8" min="8" style="259" width="17.85"/>
    <col collapsed="false" customWidth="true" hidden="false" outlineLevel="0" max="9" min="9" style="40" width="9.06"/>
    <col collapsed="false" customWidth="true" hidden="false" outlineLevel="0" max="10" min="10" style="40" width="11.12"/>
    <col collapsed="false" customWidth="true" hidden="false" outlineLevel="0" max="11" min="11" style="40" width="9.06"/>
    <col collapsed="false" customWidth="true" hidden="false" outlineLevel="0" max="12" min="12" style="40" width="11.12"/>
    <col collapsed="false" customWidth="true" hidden="false" outlineLevel="0" max="15" min="14" style="40" width="10.41"/>
    <col collapsed="false" customWidth="true" hidden="false" outlineLevel="0" max="17" min="17" style="40" width="13.28"/>
    <col collapsed="false" customWidth="true" hidden="false" outlineLevel="0" max="18" min="18" style="40" width="9.06"/>
  </cols>
  <sheetData>
    <row r="1" customFormat="false" ht="28.9" hidden="false" customHeight="false" outlineLevel="0" collapsed="false">
      <c r="M1" s="260"/>
      <c r="N1" s="260"/>
      <c r="O1" s="260"/>
      <c r="P1" s="260"/>
    </row>
    <row r="2" customFormat="false" ht="28.9" hidden="false" customHeight="false" outlineLevel="0" collapsed="false">
      <c r="M2" s="260"/>
      <c r="N2" s="260"/>
      <c r="O2" s="260"/>
      <c r="P2" s="260"/>
    </row>
    <row r="3" customFormat="false" ht="28.9" hidden="false" customHeight="false" outlineLevel="0" collapsed="false">
      <c r="M3" s="261"/>
      <c r="N3" s="261"/>
      <c r="O3" s="261"/>
      <c r="P3" s="261"/>
    </row>
    <row r="4" customFormat="false" ht="28.9" hidden="false" customHeight="false" outlineLevel="0" collapsed="false">
      <c r="M4" s="261"/>
      <c r="N4" s="262"/>
      <c r="O4" s="262"/>
      <c r="P4" s="262"/>
    </row>
    <row r="5" customFormat="false" ht="28.9" hidden="false" customHeight="false" outlineLevel="0" collapsed="false">
      <c r="A5" s="236" t="s">
        <v>118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</row>
    <row r="6" customFormat="false" ht="106.7" hidden="false" customHeight="false" outlineLevel="0" collapsed="false">
      <c r="A6" s="263" t="s">
        <v>343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</row>
    <row r="7" customFormat="false" ht="28.9" hidden="false" customHeight="false" outlineLevel="0" collapsed="false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8" customFormat="false" ht="120.85" hidden="false" customHeight="false" outlineLevel="0" collapsed="false"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</row>
    <row r="9" customFormat="false" ht="79.7" hidden="false" customHeight="true" outlineLevel="0" collapsed="false">
      <c r="A9" s="104" t="s">
        <v>3</v>
      </c>
      <c r="B9" s="104" t="s">
        <v>4</v>
      </c>
      <c r="C9" s="104" t="s">
        <v>5</v>
      </c>
      <c r="D9" s="104" t="s">
        <v>6</v>
      </c>
      <c r="E9" s="104" t="s">
        <v>7</v>
      </c>
      <c r="F9" s="104" t="s">
        <v>8</v>
      </c>
      <c r="G9" s="104"/>
      <c r="H9" s="104" t="s">
        <v>120</v>
      </c>
      <c r="I9" s="104" t="s">
        <v>10</v>
      </c>
      <c r="J9" s="104"/>
      <c r="K9" s="104" t="s">
        <v>11</v>
      </c>
      <c r="L9" s="104"/>
      <c r="M9" s="104" t="s">
        <v>344</v>
      </c>
      <c r="N9" s="104" t="s">
        <v>13</v>
      </c>
      <c r="O9" s="104"/>
      <c r="P9" s="104" t="s">
        <v>14</v>
      </c>
      <c r="Q9" s="104" t="s">
        <v>15</v>
      </c>
    </row>
    <row r="10" customFormat="false" ht="56.65" hidden="false" customHeight="true" outlineLevel="0" collapsed="false">
      <c r="A10" s="104"/>
      <c r="B10" s="104"/>
      <c r="C10" s="104"/>
      <c r="D10" s="104"/>
      <c r="E10" s="104"/>
      <c r="F10" s="104" t="s">
        <v>44</v>
      </c>
      <c r="G10" s="104" t="s">
        <v>45</v>
      </c>
      <c r="H10" s="104"/>
      <c r="I10" s="104" t="s">
        <v>18</v>
      </c>
      <c r="J10" s="104" t="s">
        <v>19</v>
      </c>
      <c r="K10" s="104" t="s">
        <v>20</v>
      </c>
      <c r="L10" s="104" t="s">
        <v>19</v>
      </c>
      <c r="M10" s="104"/>
      <c r="N10" s="105" t="s">
        <v>19</v>
      </c>
      <c r="O10" s="105" t="s">
        <v>21</v>
      </c>
      <c r="P10" s="104"/>
      <c r="Q10" s="104"/>
    </row>
    <row r="11" customFormat="false" ht="21.2" hidden="false" customHeight="true" outlineLevel="0" collapsed="false">
      <c r="A11" s="265" t="n">
        <v>1</v>
      </c>
      <c r="B11" s="265" t="n">
        <v>2</v>
      </c>
      <c r="C11" s="265" t="n">
        <v>3</v>
      </c>
      <c r="D11" s="265" t="n">
        <v>4</v>
      </c>
      <c r="E11" s="265" t="n">
        <v>5</v>
      </c>
      <c r="F11" s="265" t="n">
        <v>6</v>
      </c>
      <c r="G11" s="265" t="n">
        <v>7</v>
      </c>
      <c r="H11" s="265" t="n">
        <v>8</v>
      </c>
      <c r="I11" s="265" t="n">
        <v>9</v>
      </c>
      <c r="J11" s="265" t="n">
        <v>10</v>
      </c>
      <c r="K11" s="265" t="n">
        <v>11</v>
      </c>
      <c r="L11" s="265" t="n">
        <v>12</v>
      </c>
      <c r="M11" s="265" t="n">
        <v>13</v>
      </c>
      <c r="N11" s="265" t="n">
        <v>14</v>
      </c>
      <c r="O11" s="265" t="n">
        <v>15</v>
      </c>
      <c r="P11" s="265" t="n">
        <v>16</v>
      </c>
      <c r="Q11" s="265" t="n">
        <v>17</v>
      </c>
      <c r="R11" s="259"/>
    </row>
    <row r="12" customFormat="false" ht="72.6" hidden="false" customHeight="true" outlineLevel="0" collapsed="false">
      <c r="A12" s="243" t="n">
        <v>1</v>
      </c>
      <c r="B12" s="244" t="s">
        <v>345</v>
      </c>
      <c r="C12" s="266" t="n">
        <v>24.5</v>
      </c>
      <c r="D12" s="244" t="s">
        <v>337</v>
      </c>
      <c r="E12" s="244" t="s">
        <v>346</v>
      </c>
      <c r="F12" s="244" t="s">
        <v>347</v>
      </c>
      <c r="G12" s="267" t="n">
        <v>45107</v>
      </c>
      <c r="H12" s="268" t="n">
        <v>0</v>
      </c>
      <c r="I12" s="268" t="n">
        <v>0</v>
      </c>
      <c r="J12" s="268" t="n">
        <f aca="false">431.2+431.2+431.2+431.2</f>
        <v>1724.8</v>
      </c>
      <c r="K12" s="268" t="n">
        <f aca="false">431.2+431.26+431.2+431.2</f>
        <v>1724.86</v>
      </c>
      <c r="L12" s="268" t="n">
        <f aca="false">431.2+431.2+431.2+431.2</f>
        <v>1724.8</v>
      </c>
      <c r="M12" s="268" t="n">
        <v>0</v>
      </c>
      <c r="N12" s="268" t="n">
        <v>0</v>
      </c>
      <c r="O12" s="268" t="n">
        <v>0</v>
      </c>
      <c r="P12" s="269" t="s">
        <v>276</v>
      </c>
      <c r="Q12" s="270" t="n">
        <v>45411</v>
      </c>
      <c r="R12" s="271"/>
    </row>
    <row r="13" customFormat="false" ht="98.25" hidden="false" customHeight="true" outlineLevel="0" collapsed="false">
      <c r="A13" s="243" t="n">
        <v>2</v>
      </c>
      <c r="B13" s="244" t="s">
        <v>345</v>
      </c>
      <c r="C13" s="266" t="n">
        <v>52.8</v>
      </c>
      <c r="D13" s="272" t="s">
        <v>319</v>
      </c>
      <c r="E13" s="272" t="s">
        <v>348</v>
      </c>
      <c r="F13" s="272" t="s">
        <v>349</v>
      </c>
      <c r="G13" s="244" t="s">
        <v>350</v>
      </c>
      <c r="H13" s="268" t="n">
        <v>0</v>
      </c>
      <c r="I13" s="268" t="n">
        <v>0</v>
      </c>
      <c r="J13" s="268" t="n">
        <v>0</v>
      </c>
      <c r="K13" s="268" t="n">
        <v>0</v>
      </c>
      <c r="L13" s="268" t="n">
        <v>0</v>
      </c>
      <c r="M13" s="268" t="n">
        <v>0</v>
      </c>
      <c r="N13" s="268" t="n">
        <v>0</v>
      </c>
      <c r="O13" s="268" t="n">
        <v>0</v>
      </c>
      <c r="P13" s="243" t="s">
        <v>276</v>
      </c>
      <c r="Q13" s="270" t="n">
        <v>45625</v>
      </c>
      <c r="R13" s="271"/>
    </row>
    <row r="14" customFormat="false" ht="97.5" hidden="false" customHeight="true" outlineLevel="0" collapsed="false">
      <c r="A14" s="243" t="n">
        <v>3</v>
      </c>
      <c r="B14" s="244" t="s">
        <v>351</v>
      </c>
      <c r="C14" s="266" t="n">
        <v>53.9</v>
      </c>
      <c r="D14" s="272" t="s">
        <v>319</v>
      </c>
      <c r="E14" s="272" t="s">
        <v>352</v>
      </c>
      <c r="F14" s="272" t="s">
        <v>353</v>
      </c>
      <c r="G14" s="244" t="s">
        <v>176</v>
      </c>
      <c r="H14" s="268" t="n">
        <v>0</v>
      </c>
      <c r="I14" s="268" t="n">
        <v>0</v>
      </c>
      <c r="J14" s="268" t="n">
        <v>0</v>
      </c>
      <c r="K14" s="268" t="n">
        <v>0</v>
      </c>
      <c r="L14" s="268" t="n">
        <v>0</v>
      </c>
      <c r="M14" s="268" t="n">
        <v>0</v>
      </c>
      <c r="N14" s="268" t="n">
        <v>0</v>
      </c>
      <c r="O14" s="268" t="n">
        <v>0</v>
      </c>
      <c r="P14" s="243" t="s">
        <v>276</v>
      </c>
      <c r="Q14" s="270" t="n">
        <v>45625</v>
      </c>
      <c r="R14" s="271"/>
    </row>
    <row r="15" customFormat="false" ht="94.5" hidden="false" customHeight="true" outlineLevel="0" collapsed="false">
      <c r="A15" s="243" t="n">
        <v>4</v>
      </c>
      <c r="B15" s="272" t="s">
        <v>354</v>
      </c>
      <c r="C15" s="273" t="n">
        <v>2</v>
      </c>
      <c r="D15" s="272" t="s">
        <v>355</v>
      </c>
      <c r="E15" s="272" t="s">
        <v>356</v>
      </c>
      <c r="F15" s="272" t="s">
        <v>357</v>
      </c>
      <c r="G15" s="244" t="s">
        <v>358</v>
      </c>
      <c r="H15" s="268" t="n">
        <v>0</v>
      </c>
      <c r="I15" s="268" t="n">
        <v>23.4</v>
      </c>
      <c r="J15" s="268" t="n">
        <f aca="false">23.4+23.4+23.4+23.4+23.4+23.4+23.4+23.4+23.4+23.4+23.4</f>
        <v>257.4</v>
      </c>
      <c r="K15" s="268" t="n">
        <v>0</v>
      </c>
      <c r="L15" s="268" t="n">
        <f aca="false">23.4+70.2+93.6+93.6</f>
        <v>280.8</v>
      </c>
      <c r="M15" s="268" t="n">
        <v>0</v>
      </c>
      <c r="N15" s="268" t="n">
        <v>0</v>
      </c>
      <c r="O15" s="268" t="n">
        <v>0</v>
      </c>
      <c r="P15" s="269" t="s">
        <v>276</v>
      </c>
      <c r="Q15" s="270" t="n">
        <v>45625</v>
      </c>
      <c r="R15" s="271"/>
    </row>
    <row r="16" customFormat="false" ht="109.5" hidden="false" customHeight="true" outlineLevel="0" collapsed="false">
      <c r="A16" s="243" t="n">
        <v>5</v>
      </c>
      <c r="B16" s="244" t="s">
        <v>359</v>
      </c>
      <c r="C16" s="266" t="n">
        <v>17.3</v>
      </c>
      <c r="D16" s="272" t="s">
        <v>360</v>
      </c>
      <c r="E16" s="272" t="s">
        <v>361</v>
      </c>
      <c r="F16" s="272" t="s">
        <v>362</v>
      </c>
      <c r="G16" s="244" t="s">
        <v>363</v>
      </c>
      <c r="H16" s="268" t="n">
        <v>0</v>
      </c>
      <c r="I16" s="268" t="n">
        <v>882.84</v>
      </c>
      <c r="J16" s="268" t="n">
        <f aca="false">882.84+882.84+882.84+882.84+882.84+882.84+882.84+882.84+882.84+882.84+882.84</f>
        <v>9711.24</v>
      </c>
      <c r="K16" s="268" t="n">
        <v>882.84</v>
      </c>
      <c r="L16" s="268" t="n">
        <f aca="false">882.84+882.84+882.84+882.84+882.84+882.84+882.84+882.84+882.84+882.84+882.84</f>
        <v>9711.24</v>
      </c>
      <c r="M16" s="268" t="n">
        <v>0</v>
      </c>
      <c r="N16" s="268" t="n">
        <v>0</v>
      </c>
      <c r="O16" s="268" t="n">
        <v>0</v>
      </c>
      <c r="P16" s="243" t="s">
        <v>276</v>
      </c>
      <c r="Q16" s="270" t="n">
        <v>45625</v>
      </c>
      <c r="R16" s="271"/>
    </row>
    <row r="17" customFormat="false" ht="98.25" hidden="false" customHeight="true" outlineLevel="0" collapsed="false">
      <c r="A17" s="243" t="n">
        <v>6</v>
      </c>
      <c r="B17" s="272" t="s">
        <v>364</v>
      </c>
      <c r="C17" s="273" t="n">
        <v>56.7</v>
      </c>
      <c r="D17" s="272" t="s">
        <v>365</v>
      </c>
      <c r="E17" s="272" t="s">
        <v>366</v>
      </c>
      <c r="F17" s="272" t="s">
        <v>367</v>
      </c>
      <c r="G17" s="244" t="s">
        <v>368</v>
      </c>
      <c r="H17" s="268" t="n">
        <v>0</v>
      </c>
      <c r="I17" s="268" t="n">
        <v>0</v>
      </c>
      <c r="J17" s="268" t="n">
        <v>0</v>
      </c>
      <c r="K17" s="268" t="n">
        <v>0</v>
      </c>
      <c r="L17" s="268" t="n">
        <v>0</v>
      </c>
      <c r="M17" s="268" t="n">
        <v>0</v>
      </c>
      <c r="N17" s="268" t="n">
        <v>0</v>
      </c>
      <c r="O17" s="268" t="n">
        <v>0</v>
      </c>
      <c r="P17" s="243" t="s">
        <v>276</v>
      </c>
      <c r="Q17" s="270" t="n">
        <v>45625</v>
      </c>
      <c r="R17" s="271"/>
    </row>
    <row r="18" customFormat="false" ht="96.75" hidden="false" customHeight="true" outlineLevel="0" collapsed="false">
      <c r="A18" s="243" t="n">
        <v>7</v>
      </c>
      <c r="B18" s="244" t="s">
        <v>369</v>
      </c>
      <c r="C18" s="273" t="n">
        <v>19.5</v>
      </c>
      <c r="D18" s="272" t="s">
        <v>370</v>
      </c>
      <c r="E18" s="272" t="s">
        <v>371</v>
      </c>
      <c r="F18" s="272" t="s">
        <v>372</v>
      </c>
      <c r="G18" s="244" t="s">
        <v>373</v>
      </c>
      <c r="H18" s="268" t="n">
        <v>0</v>
      </c>
      <c r="I18" s="268" t="n">
        <v>468.94</v>
      </c>
      <c r="J18" s="268" t="n">
        <f aca="false">468.94+468.94+468.94+468.94+468.94+468.94+468.94+468.94+468.94+468.94+468.94</f>
        <v>5158.34</v>
      </c>
      <c r="K18" s="268" t="n">
        <v>468.94</v>
      </c>
      <c r="L18" s="268" t="n">
        <f aca="false">937.88+468.94+468.94+468.94+468.94+937.88+468.94+468.94+468.94</f>
        <v>5158.34</v>
      </c>
      <c r="M18" s="268" t="n">
        <v>0</v>
      </c>
      <c r="N18" s="268" t="n">
        <v>0</v>
      </c>
      <c r="O18" s="268" t="n">
        <v>0</v>
      </c>
      <c r="P18" s="243" t="s">
        <v>276</v>
      </c>
      <c r="Q18" s="270" t="n">
        <v>45625</v>
      </c>
      <c r="R18" s="271"/>
    </row>
    <row r="19" customFormat="false" ht="49.5" hidden="false" customHeight="true" outlineLevel="0" collapsed="false">
      <c r="A19" s="247"/>
      <c r="B19" s="249" t="s">
        <v>38</v>
      </c>
      <c r="C19" s="274"/>
      <c r="D19" s="275"/>
      <c r="E19" s="275"/>
      <c r="F19" s="275"/>
      <c r="G19" s="276"/>
      <c r="H19" s="247"/>
      <c r="I19" s="201" t="n">
        <f aca="false">SUM(I12:I18)</f>
        <v>1375.18</v>
      </c>
      <c r="J19" s="201" t="n">
        <f aca="false">SUM(J12:J18)</f>
        <v>16851.78</v>
      </c>
      <c r="K19" s="201" t="n">
        <f aca="false">SUM(K12:K18)</f>
        <v>3076.64</v>
      </c>
      <c r="L19" s="201" t="n">
        <f aca="false">SUM(L12:L18)</f>
        <v>16875.18</v>
      </c>
      <c r="M19" s="277" t="n">
        <v>0</v>
      </c>
      <c r="N19" s="277" t="n">
        <v>0</v>
      </c>
      <c r="O19" s="277" t="n">
        <v>0</v>
      </c>
      <c r="P19" s="275"/>
      <c r="Q19" s="276"/>
      <c r="R19" s="271"/>
    </row>
    <row r="20" customFormat="false" ht="49.5" hidden="false" customHeight="true" outlineLevel="0" collapsed="false">
      <c r="A20" s="251"/>
      <c r="B20" s="252"/>
      <c r="C20" s="278"/>
      <c r="D20" s="253"/>
      <c r="E20" s="253"/>
      <c r="F20" s="253"/>
      <c r="G20" s="279"/>
      <c r="H20" s="251"/>
      <c r="I20" s="280"/>
      <c r="J20" s="280"/>
      <c r="K20" s="280"/>
      <c r="L20" s="280"/>
      <c r="M20" s="281"/>
      <c r="N20" s="281"/>
      <c r="O20" s="281"/>
      <c r="P20" s="253"/>
      <c r="Q20" s="279"/>
      <c r="R20" s="271"/>
    </row>
    <row r="21" customFormat="false" ht="25.5" hidden="false" customHeight="true" outlineLevel="0" collapsed="false">
      <c r="A21" s="254"/>
      <c r="B21" s="254"/>
      <c r="C21" s="282"/>
      <c r="D21" s="254"/>
      <c r="E21" s="254"/>
      <c r="F21" s="254"/>
      <c r="G21" s="254"/>
      <c r="H21" s="283"/>
      <c r="I21" s="254"/>
      <c r="J21" s="254"/>
      <c r="K21" s="254"/>
      <c r="L21" s="254"/>
      <c r="M21" s="254"/>
      <c r="N21" s="254"/>
      <c r="O21" s="254"/>
      <c r="P21" s="254"/>
      <c r="Q21" s="254"/>
    </row>
    <row r="22" customFormat="false" ht="17" hidden="false" customHeight="false" outlineLevel="0" collapsed="false">
      <c r="A22" s="254"/>
      <c r="B22" s="254"/>
      <c r="C22" s="284"/>
      <c r="D22" s="284"/>
      <c r="E22" s="284"/>
      <c r="F22" s="284"/>
      <c r="G22" s="284"/>
      <c r="H22" s="284"/>
      <c r="I22" s="284"/>
      <c r="J22" s="254"/>
      <c r="K22" s="254"/>
      <c r="L22" s="254"/>
      <c r="M22" s="254"/>
      <c r="N22" s="254"/>
      <c r="O22" s="254"/>
      <c r="P22" s="254"/>
      <c r="Q22" s="254"/>
    </row>
    <row r="23" customFormat="false" ht="17" hidden="false" customHeight="false" outlineLevel="0" collapsed="false">
      <c r="A23" s="254"/>
      <c r="B23" s="254"/>
      <c r="C23" s="282"/>
      <c r="D23" s="254"/>
      <c r="E23" s="254"/>
      <c r="F23" s="254"/>
      <c r="G23" s="254"/>
      <c r="H23" s="283"/>
      <c r="I23" s="254"/>
      <c r="J23" s="254"/>
      <c r="K23" s="254"/>
      <c r="L23" s="254"/>
      <c r="M23" s="254"/>
      <c r="N23" s="254"/>
      <c r="O23" s="254"/>
      <c r="P23" s="254"/>
      <c r="Q23" s="254"/>
    </row>
    <row r="24" customFormat="false" ht="17" hidden="false" customHeight="false" outlineLevel="0" collapsed="false">
      <c r="A24" s="254"/>
      <c r="B24" s="254"/>
      <c r="C24" s="282"/>
      <c r="D24" s="254"/>
      <c r="E24" s="254"/>
      <c r="F24" s="254"/>
      <c r="G24" s="254"/>
      <c r="H24" s="283"/>
      <c r="I24" s="254"/>
      <c r="J24" s="254"/>
      <c r="K24" s="254"/>
      <c r="L24" s="254"/>
      <c r="M24" s="254"/>
      <c r="N24" s="254"/>
      <c r="O24" s="254"/>
      <c r="P24" s="254"/>
      <c r="Q24" s="254"/>
    </row>
    <row r="25" customFormat="false" ht="17" hidden="false" customHeight="false" outlineLevel="0" collapsed="false">
      <c r="A25" s="254"/>
      <c r="B25" s="254"/>
      <c r="C25" s="284"/>
      <c r="D25" s="284"/>
      <c r="E25" s="284"/>
      <c r="F25" s="284"/>
      <c r="G25" s="284"/>
      <c r="H25" s="284"/>
      <c r="I25" s="284"/>
      <c r="J25" s="254"/>
      <c r="K25" s="254"/>
      <c r="L25" s="254"/>
      <c r="M25" s="254"/>
      <c r="N25" s="254"/>
      <c r="O25" s="254"/>
      <c r="P25" s="254"/>
      <c r="Q25" s="254"/>
    </row>
    <row r="26" customFormat="false" ht="17" hidden="false" customHeight="false" outlineLevel="0" collapsed="false">
      <c r="A26" s="254"/>
      <c r="B26" s="254"/>
      <c r="C26" s="282"/>
      <c r="D26" s="254"/>
      <c r="E26" s="254"/>
      <c r="F26" s="254"/>
      <c r="G26" s="254"/>
      <c r="H26" s="283"/>
      <c r="I26" s="254"/>
      <c r="J26" s="254"/>
      <c r="K26" s="254"/>
      <c r="L26" s="254"/>
      <c r="M26" s="254"/>
      <c r="N26" s="254"/>
      <c r="O26" s="254"/>
      <c r="P26" s="254"/>
      <c r="Q26" s="254"/>
    </row>
    <row r="27" customFormat="false" ht="17" hidden="false" customHeight="false" outlineLevel="0" collapsed="false">
      <c r="A27" s="254"/>
      <c r="B27" s="254"/>
      <c r="C27" s="282"/>
      <c r="D27" s="254"/>
      <c r="E27" s="254"/>
      <c r="F27" s="254"/>
      <c r="G27" s="254"/>
      <c r="H27" s="283"/>
      <c r="I27" s="254"/>
      <c r="J27" s="254"/>
      <c r="K27" s="254"/>
      <c r="L27" s="254"/>
      <c r="M27" s="254"/>
      <c r="N27" s="254"/>
      <c r="O27" s="254"/>
      <c r="P27" s="254"/>
      <c r="Q27" s="254"/>
    </row>
    <row r="28" customFormat="false" ht="17" hidden="false" customHeight="false" outlineLevel="0" collapsed="false">
      <c r="A28" s="254"/>
      <c r="B28" s="254"/>
      <c r="C28" s="282"/>
      <c r="D28" s="254"/>
      <c r="E28" s="254"/>
      <c r="F28" s="254"/>
      <c r="G28" s="254"/>
      <c r="H28" s="283"/>
      <c r="I28" s="254"/>
      <c r="J28" s="254"/>
      <c r="K28" s="254"/>
      <c r="L28" s="254"/>
      <c r="M28" s="254"/>
      <c r="N28" s="254"/>
      <c r="O28" s="254"/>
      <c r="P28" s="254"/>
      <c r="Q28" s="254"/>
    </row>
    <row r="29" customFormat="false" ht="17" hidden="false" customHeight="false" outlineLevel="0" collapsed="false">
      <c r="A29" s="254"/>
      <c r="B29" s="254"/>
      <c r="C29" s="282"/>
      <c r="D29" s="254"/>
      <c r="E29" s="254"/>
      <c r="F29" s="254"/>
      <c r="G29" s="254"/>
      <c r="H29" s="283"/>
      <c r="I29" s="254"/>
      <c r="J29" s="254"/>
      <c r="K29" s="254"/>
      <c r="L29" s="254"/>
      <c r="M29" s="254"/>
      <c r="N29" s="254"/>
      <c r="O29" s="254"/>
      <c r="P29" s="254"/>
      <c r="Q29" s="254"/>
    </row>
    <row r="1048576" customFormat="false" ht="12.8" hidden="false" customHeight="false" outlineLevel="0" collapsed="false"/>
  </sheetData>
  <mergeCells count="22">
    <mergeCell ref="M1:P1"/>
    <mergeCell ref="M2:P2"/>
    <mergeCell ref="M3:P3"/>
    <mergeCell ref="A5:Q5"/>
    <mergeCell ref="A6:Q6"/>
    <mergeCell ref="A7:Q7"/>
    <mergeCell ref="D8:O8"/>
    <mergeCell ref="A9:A10"/>
    <mergeCell ref="B9:B10"/>
    <mergeCell ref="C9:C10"/>
    <mergeCell ref="D9:D10"/>
    <mergeCell ref="E9:E10"/>
    <mergeCell ref="F9:G9"/>
    <mergeCell ref="H9:H10"/>
    <mergeCell ref="I9:J9"/>
    <mergeCell ref="K9:L9"/>
    <mergeCell ref="M9:M10"/>
    <mergeCell ref="N9:O9"/>
    <mergeCell ref="P9:P10"/>
    <mergeCell ref="Q9:Q10"/>
    <mergeCell ref="C22:I22"/>
    <mergeCell ref="C25:I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2024-12-19T14:05:27Z</dcterms:modified>
  <cp:revision>183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