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45" windowWidth="12000" windowHeight="6420" tabRatio="844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результат'!$A$1:$H$109</definedName>
    <definedName name="_xlnm.Print_Area" localSheetId="2">'2. Розрахунки з бюджетом'!$A$1:$G$43</definedName>
    <definedName name="_xlnm.Print_Area" localSheetId="3">'3. Рух грошових коштів'!$A$1:$G$84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7">'6.2. Інша інфо_2'!$A$1:$AF$69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E36" i="19" l="1"/>
  <c r="E6" i="3" l="1"/>
  <c r="Q44" i="9" l="1"/>
  <c r="AC44" i="9" s="1"/>
  <c r="R44" i="9"/>
  <c r="AD44" i="9" s="1"/>
  <c r="E19" i="18"/>
  <c r="E18" i="18" s="1"/>
  <c r="E72" i="18"/>
  <c r="E59" i="18"/>
  <c r="F30" i="19"/>
  <c r="G30" i="19"/>
  <c r="F37" i="19"/>
  <c r="G37" i="19"/>
  <c r="F38" i="19"/>
  <c r="G38" i="19"/>
  <c r="G25" i="19"/>
  <c r="F25" i="19"/>
  <c r="T35" i="9"/>
  <c r="AF35" i="9" s="1"/>
  <c r="T36" i="9"/>
  <c r="AF36" i="9" s="1"/>
  <c r="T37" i="9"/>
  <c r="AF37" i="9" s="1"/>
  <c r="T38" i="9"/>
  <c r="AF38" i="9" s="1"/>
  <c r="T39" i="9"/>
  <c r="AF39" i="9" s="1"/>
  <c r="T34" i="9"/>
  <c r="AF34" i="9" s="1"/>
  <c r="AD34" i="9"/>
  <c r="AD35" i="9"/>
  <c r="AD36" i="9"/>
  <c r="AD37" i="9"/>
  <c r="AD38" i="9"/>
  <c r="AD39" i="9"/>
  <c r="AD40" i="9"/>
  <c r="AD41" i="9"/>
  <c r="AE41" i="9"/>
  <c r="AD42" i="9"/>
  <c r="AE42" i="9"/>
  <c r="AD43" i="9"/>
  <c r="AE43" i="9"/>
  <c r="AC35" i="9"/>
  <c r="AC36" i="9"/>
  <c r="AC37" i="9"/>
  <c r="AC38" i="9"/>
  <c r="AC39" i="9"/>
  <c r="AC40" i="9"/>
  <c r="AC41" i="9"/>
  <c r="AC42" i="9"/>
  <c r="AC43" i="9"/>
  <c r="AC34" i="9"/>
  <c r="S35" i="9"/>
  <c r="AE35" i="9" s="1"/>
  <c r="S36" i="9"/>
  <c r="AE36" i="9" s="1"/>
  <c r="S37" i="9"/>
  <c r="AE37" i="9" s="1"/>
  <c r="S38" i="9"/>
  <c r="AE38" i="9" s="1"/>
  <c r="S39" i="9"/>
  <c r="AE39" i="9" s="1"/>
  <c r="S40" i="9"/>
  <c r="AE40" i="9" s="1"/>
  <c r="S34" i="9"/>
  <c r="S44" i="9" s="1"/>
  <c r="AE44" i="9" s="1"/>
  <c r="J27" i="10"/>
  <c r="J25" i="10"/>
  <c r="J26" i="10" s="1"/>
  <c r="H34" i="10"/>
  <c r="H35" i="10"/>
  <c r="H33" i="10"/>
  <c r="H30" i="10"/>
  <c r="H31" i="10"/>
  <c r="H29" i="10"/>
  <c r="AE34" i="9" l="1"/>
  <c r="H26" i="10"/>
  <c r="H27" i="10"/>
  <c r="H25" i="10"/>
  <c r="H22" i="10"/>
  <c r="H23" i="10"/>
  <c r="H21" i="10"/>
  <c r="E34" i="18"/>
  <c r="E46" i="18" s="1"/>
  <c r="D34" i="18"/>
  <c r="D31" i="14"/>
  <c r="E31" i="14"/>
  <c r="D32" i="14"/>
  <c r="E32" i="14"/>
  <c r="D35" i="14"/>
  <c r="E35" i="14"/>
  <c r="D41" i="14"/>
  <c r="E41" i="14"/>
  <c r="D43" i="14"/>
  <c r="E43" i="14"/>
  <c r="E16" i="18" l="1"/>
  <c r="E99" i="2"/>
  <c r="E100" i="2"/>
  <c r="E101" i="2"/>
  <c r="E102" i="2"/>
  <c r="E103" i="2"/>
  <c r="D26" i="10"/>
  <c r="D25" i="10"/>
  <c r="E52" i="10"/>
  <c r="F52" i="10"/>
  <c r="D52" i="10"/>
  <c r="D8" i="3"/>
  <c r="D7" i="3"/>
  <c r="D72" i="18"/>
  <c r="D59" i="18"/>
  <c r="C59" i="18"/>
  <c r="D41" i="18"/>
  <c r="C41" i="18"/>
  <c r="C34" i="18"/>
  <c r="C46" i="18" s="1"/>
  <c r="C18" i="18"/>
  <c r="C16" i="18"/>
  <c r="C36" i="19"/>
  <c r="D36" i="19"/>
  <c r="D70" i="2"/>
  <c r="G36" i="19" l="1"/>
  <c r="F36" i="19"/>
  <c r="E98" i="2"/>
  <c r="D48" i="2"/>
  <c r="C48" i="2"/>
  <c r="D73" i="14"/>
  <c r="C73" i="14"/>
  <c r="D70" i="14"/>
  <c r="C70" i="14"/>
  <c r="D54" i="14" l="1"/>
  <c r="E54" i="14"/>
  <c r="D49" i="14"/>
  <c r="E49" i="14"/>
  <c r="D51" i="14"/>
  <c r="E51" i="14"/>
  <c r="G13" i="2" l="1"/>
  <c r="N27" i="10" l="1"/>
  <c r="N26" i="10"/>
  <c r="L25" i="10"/>
  <c r="N35" i="10"/>
  <c r="N34" i="10"/>
  <c r="N33" i="10"/>
  <c r="N31" i="10"/>
  <c r="N30" i="10"/>
  <c r="N29" i="10"/>
  <c r="N25" i="10"/>
  <c r="N23" i="10"/>
  <c r="N22" i="10"/>
  <c r="N21" i="10"/>
  <c r="N15" i="10"/>
  <c r="N16" i="10"/>
  <c r="N17" i="10"/>
  <c r="N18" i="10"/>
  <c r="N19" i="10"/>
  <c r="N14" i="10"/>
  <c r="L35" i="10"/>
  <c r="L34" i="10"/>
  <c r="L33" i="10"/>
  <c r="L31" i="10"/>
  <c r="L30" i="10"/>
  <c r="L29" i="10"/>
  <c r="L27" i="10"/>
  <c r="L23" i="10"/>
  <c r="L22" i="10"/>
  <c r="L21" i="10"/>
  <c r="L15" i="10"/>
  <c r="L16" i="10"/>
  <c r="L17" i="10"/>
  <c r="L18" i="10"/>
  <c r="L19" i="10"/>
  <c r="L14" i="10"/>
  <c r="F93" i="2"/>
  <c r="G93" i="2"/>
  <c r="F94" i="2"/>
  <c r="G94" i="2"/>
  <c r="F95" i="2"/>
  <c r="G95" i="2"/>
  <c r="M51" i="10"/>
  <c r="N51" i="10"/>
  <c r="O51" i="10"/>
  <c r="O50" i="10"/>
  <c r="M50" i="10"/>
  <c r="J51" i="10"/>
  <c r="K51" i="10"/>
  <c r="L51" i="10"/>
  <c r="L50" i="10"/>
  <c r="J50" i="10"/>
  <c r="F10" i="2"/>
  <c r="G10" i="2"/>
  <c r="F12" i="2"/>
  <c r="G12" i="2"/>
  <c r="F13" i="2"/>
  <c r="F14" i="2"/>
  <c r="G14" i="2"/>
  <c r="F15" i="2"/>
  <c r="G15" i="2"/>
  <c r="F16" i="2"/>
  <c r="G16" i="2"/>
  <c r="F17" i="2"/>
  <c r="F18" i="2"/>
  <c r="G18" i="2"/>
  <c r="F20" i="2"/>
  <c r="F21" i="2"/>
  <c r="F22" i="2"/>
  <c r="G22" i="2"/>
  <c r="F24" i="2"/>
  <c r="G24" i="2"/>
  <c r="F25" i="2"/>
  <c r="G25" i="2"/>
  <c r="F27" i="2"/>
  <c r="F28" i="2"/>
  <c r="F29" i="2"/>
  <c r="F30" i="2"/>
  <c r="F31" i="2"/>
  <c r="F32" i="2"/>
  <c r="F33" i="2"/>
  <c r="F34" i="2"/>
  <c r="G34" i="2"/>
  <c r="F35" i="2"/>
  <c r="G35" i="2"/>
  <c r="F36" i="2"/>
  <c r="F37" i="2"/>
  <c r="G37" i="2"/>
  <c r="F38" i="2"/>
  <c r="F39" i="2"/>
  <c r="F40" i="2"/>
  <c r="F41" i="2"/>
  <c r="F42" i="2"/>
  <c r="F43" i="2"/>
  <c r="F44" i="2"/>
  <c r="F45" i="2"/>
  <c r="F46" i="2"/>
  <c r="F47" i="2"/>
  <c r="F49" i="2"/>
  <c r="G49" i="2"/>
  <c r="F51" i="2"/>
  <c r="F52" i="2"/>
  <c r="F53" i="2"/>
  <c r="F54" i="2"/>
  <c r="F55" i="2"/>
  <c r="F56" i="2"/>
  <c r="F57" i="2"/>
  <c r="F59" i="2"/>
  <c r="F60" i="2"/>
  <c r="F61" i="2"/>
  <c r="F62" i="2"/>
  <c r="F64" i="2"/>
  <c r="F65" i="2"/>
  <c r="F67" i="2"/>
  <c r="F68" i="2"/>
  <c r="F69" i="2"/>
  <c r="F70" i="2"/>
  <c r="F73" i="2"/>
  <c r="F74" i="2"/>
  <c r="F75" i="2"/>
  <c r="F76" i="2"/>
  <c r="F78" i="2"/>
  <c r="G78" i="2"/>
  <c r="F79" i="2"/>
  <c r="N50" i="10"/>
  <c r="D23" i="19"/>
  <c r="D48" i="14" s="1"/>
  <c r="E23" i="19"/>
  <c r="E48" i="14" s="1"/>
  <c r="C23" i="19"/>
  <c r="C48" i="14" s="1"/>
  <c r="D21" i="19"/>
  <c r="E21" i="19"/>
  <c r="E20" i="19" s="1"/>
  <c r="D22" i="19"/>
  <c r="D20" i="19" s="1"/>
  <c r="E22" i="19"/>
  <c r="C22" i="19"/>
  <c r="C21" i="19"/>
  <c r="D99" i="2"/>
  <c r="F99" i="2" s="1"/>
  <c r="D100" i="2"/>
  <c r="G100" i="2" s="1"/>
  <c r="D101" i="2"/>
  <c r="D102" i="2"/>
  <c r="D103" i="2"/>
  <c r="D92" i="2" s="1"/>
  <c r="E11" i="18"/>
  <c r="G48" i="2"/>
  <c r="E19" i="2"/>
  <c r="C103" i="2"/>
  <c r="C92" i="2" s="1"/>
  <c r="C102" i="2"/>
  <c r="C101" i="2"/>
  <c r="C100" i="2"/>
  <c r="C99" i="2"/>
  <c r="D63" i="2"/>
  <c r="D58" i="2" s="1"/>
  <c r="D36" i="14" s="1"/>
  <c r="E63" i="2"/>
  <c r="C63" i="2"/>
  <c r="C11" i="2"/>
  <c r="C9" i="2"/>
  <c r="G8" i="19"/>
  <c r="F8" i="19"/>
  <c r="F68" i="14"/>
  <c r="G68" i="14"/>
  <c r="F71" i="14"/>
  <c r="G71" i="14"/>
  <c r="F72" i="14"/>
  <c r="G72" i="14"/>
  <c r="F74" i="14"/>
  <c r="G74" i="14"/>
  <c r="F75" i="14"/>
  <c r="G75" i="14"/>
  <c r="F76" i="14"/>
  <c r="G76" i="14"/>
  <c r="G67" i="14"/>
  <c r="F67" i="14"/>
  <c r="E73" i="14"/>
  <c r="D14" i="11"/>
  <c r="C65" i="14" s="1"/>
  <c r="E70" i="14"/>
  <c r="F70" i="14" s="1"/>
  <c r="F58" i="14"/>
  <c r="G58" i="14"/>
  <c r="C54" i="14"/>
  <c r="G51" i="14"/>
  <c r="C51" i="14"/>
  <c r="C49" i="14"/>
  <c r="F31" i="14"/>
  <c r="C43" i="14"/>
  <c r="C41" i="14"/>
  <c r="C35" i="14"/>
  <c r="E15" i="11"/>
  <c r="D15" i="11"/>
  <c r="D6" i="3"/>
  <c r="G6" i="3" s="1"/>
  <c r="C6" i="3"/>
  <c r="D46" i="18"/>
  <c r="D56" i="14" s="1"/>
  <c r="E56" i="14"/>
  <c r="C56" i="14"/>
  <c r="D21" i="18"/>
  <c r="E21" i="18"/>
  <c r="C21" i="18"/>
  <c r="D11" i="18"/>
  <c r="D9" i="19"/>
  <c r="D47" i="14" s="1"/>
  <c r="E9" i="19"/>
  <c r="E47" i="14" s="1"/>
  <c r="C9" i="19"/>
  <c r="C62" i="18" s="1"/>
  <c r="C74" i="18" s="1"/>
  <c r="C57" i="14" s="1"/>
  <c r="C20" i="19"/>
  <c r="C39" i="19" s="1"/>
  <c r="D26" i="19"/>
  <c r="D50" i="14" s="1"/>
  <c r="E26" i="19"/>
  <c r="C26" i="19"/>
  <c r="E92" i="2"/>
  <c r="E58" i="2"/>
  <c r="E36" i="14" s="1"/>
  <c r="C58" i="2"/>
  <c r="C85" i="2" s="1"/>
  <c r="D26" i="2"/>
  <c r="E26" i="2"/>
  <c r="C26" i="2"/>
  <c r="C34" i="14" s="1"/>
  <c r="D23" i="2"/>
  <c r="D33" i="14" s="1"/>
  <c r="D88" i="2"/>
  <c r="D87" i="2"/>
  <c r="G87" i="2" s="1"/>
  <c r="E87" i="2"/>
  <c r="C87" i="2"/>
  <c r="D86" i="2"/>
  <c r="D40" i="14" s="1"/>
  <c r="E86" i="2"/>
  <c r="C86" i="2"/>
  <c r="C40" i="14" s="1"/>
  <c r="E85" i="2"/>
  <c r="AC45" i="9"/>
  <c r="Y45" i="9"/>
  <c r="U45" i="9"/>
  <c r="Q45" i="9"/>
  <c r="M45" i="9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F6" i="3"/>
  <c r="E61" i="14"/>
  <c r="F61" i="14" s="1"/>
  <c r="E88" i="2"/>
  <c r="F54" i="14"/>
  <c r="C36" i="14"/>
  <c r="G35" i="14"/>
  <c r="F35" i="14"/>
  <c r="E23" i="2"/>
  <c r="E33" i="14" s="1"/>
  <c r="G9" i="2"/>
  <c r="F48" i="2"/>
  <c r="K50" i="10"/>
  <c r="F100" i="2"/>
  <c r="G103" i="2"/>
  <c r="E34" i="14" l="1"/>
  <c r="F34" i="14" s="1"/>
  <c r="E89" i="2"/>
  <c r="D34" i="14"/>
  <c r="D89" i="2"/>
  <c r="E50" i="14"/>
  <c r="G50" i="14" s="1"/>
  <c r="F26" i="19"/>
  <c r="G26" i="19"/>
  <c r="F87" i="2"/>
  <c r="E40" i="14"/>
  <c r="G40" i="14" s="1"/>
  <c r="F103" i="2"/>
  <c r="C50" i="14"/>
  <c r="C52" i="14"/>
  <c r="E17" i="11"/>
  <c r="F102" i="2"/>
  <c r="F19" i="2"/>
  <c r="F92" i="2"/>
  <c r="G73" i="14"/>
  <c r="G70" i="14"/>
  <c r="G101" i="2"/>
  <c r="G26" i="2"/>
  <c r="G61" i="14"/>
  <c r="F51" i="14"/>
  <c r="F88" i="2"/>
  <c r="C23" i="2"/>
  <c r="C33" i="14" s="1"/>
  <c r="C98" i="2"/>
  <c r="C105" i="2" s="1"/>
  <c r="F86" i="2"/>
  <c r="C11" i="18"/>
  <c r="G43" i="14"/>
  <c r="F49" i="14"/>
  <c r="F63" i="2"/>
  <c r="D98" i="2"/>
  <c r="D105" i="2" s="1"/>
  <c r="G92" i="2"/>
  <c r="G99" i="2"/>
  <c r="G86" i="2"/>
  <c r="E62" i="18"/>
  <c r="E74" i="18" s="1"/>
  <c r="E57" i="14" s="1"/>
  <c r="F26" i="2"/>
  <c r="D17" i="11"/>
  <c r="F43" i="14"/>
  <c r="F41" i="14"/>
  <c r="G54" i="14"/>
  <c r="E39" i="19"/>
  <c r="F56" i="14"/>
  <c r="G56" i="14"/>
  <c r="C66" i="2"/>
  <c r="D66" i="2"/>
  <c r="D37" i="14" s="1"/>
  <c r="F23" i="2"/>
  <c r="G98" i="2"/>
  <c r="G36" i="14"/>
  <c r="D85" i="2"/>
  <c r="F85" i="2" s="1"/>
  <c r="F58" i="2"/>
  <c r="F47" i="14"/>
  <c r="G47" i="14"/>
  <c r="C89" i="2"/>
  <c r="C32" i="14"/>
  <c r="G48" i="14"/>
  <c r="F48" i="14"/>
  <c r="F11" i="2"/>
  <c r="E18" i="11"/>
  <c r="D62" i="18"/>
  <c r="D74" i="18" s="1"/>
  <c r="D57" i="14" s="1"/>
  <c r="F73" i="14"/>
  <c r="C88" i="2"/>
  <c r="G11" i="2"/>
  <c r="C61" i="14"/>
  <c r="E14" i="11"/>
  <c r="E65" i="14" s="1"/>
  <c r="C31" i="14"/>
  <c r="F9" i="2"/>
  <c r="E66" i="2"/>
  <c r="E37" i="14" s="1"/>
  <c r="G88" i="2"/>
  <c r="G19" i="2"/>
  <c r="G102" i="2"/>
  <c r="G31" i="14"/>
  <c r="G41" i="14"/>
  <c r="D39" i="19"/>
  <c r="D52" i="14" s="1"/>
  <c r="C47" i="14"/>
  <c r="G49" i="14"/>
  <c r="L26" i="10"/>
  <c r="G23" i="2"/>
  <c r="F101" i="2"/>
  <c r="G34" i="14" l="1"/>
  <c r="F50" i="14"/>
  <c r="F40" i="14"/>
  <c r="E52" i="14"/>
  <c r="G52" i="14" s="1"/>
  <c r="F39" i="19"/>
  <c r="G39" i="19"/>
  <c r="G104" i="2"/>
  <c r="F104" i="2"/>
  <c r="E105" i="2"/>
  <c r="F105" i="2" s="1"/>
  <c r="F98" i="2"/>
  <c r="F57" i="14"/>
  <c r="F52" i="14"/>
  <c r="F89" i="2"/>
  <c r="D18" i="11"/>
  <c r="G85" i="2"/>
  <c r="D7" i="11"/>
  <c r="G32" i="14"/>
  <c r="F32" i="14"/>
  <c r="F33" i="14"/>
  <c r="G33" i="14"/>
  <c r="E7" i="11"/>
  <c r="F36" i="14"/>
  <c r="C77" i="2"/>
  <c r="C91" i="2"/>
  <c r="C96" i="2" s="1"/>
  <c r="C38" i="14" s="1"/>
  <c r="C37" i="14"/>
  <c r="G57" i="14"/>
  <c r="E91" i="2"/>
  <c r="F66" i="2"/>
  <c r="G66" i="2"/>
  <c r="E77" i="2"/>
  <c r="G89" i="2"/>
  <c r="D91" i="2"/>
  <c r="D96" i="2" s="1"/>
  <c r="D38" i="14" s="1"/>
  <c r="D39" i="14" s="1"/>
  <c r="D77" i="2"/>
  <c r="D42" i="14" s="1"/>
  <c r="E9" i="18" l="1"/>
  <c r="E42" i="14"/>
  <c r="G105" i="2"/>
  <c r="D80" i="2"/>
  <c r="D44" i="14" s="1"/>
  <c r="D45" i="14" s="1"/>
  <c r="D9" i="18"/>
  <c r="D15" i="18" s="1"/>
  <c r="D20" i="18" s="1"/>
  <c r="D22" i="18" s="1"/>
  <c r="D55" i="14" s="1"/>
  <c r="F37" i="14"/>
  <c r="G37" i="14"/>
  <c r="D8" i="11"/>
  <c r="D13" i="11"/>
  <c r="C39" i="14"/>
  <c r="F77" i="2"/>
  <c r="E80" i="2"/>
  <c r="G77" i="2"/>
  <c r="G91" i="2"/>
  <c r="E96" i="2"/>
  <c r="E38" i="14" s="1"/>
  <c r="E39" i="14" s="1"/>
  <c r="F91" i="2"/>
  <c r="C9" i="18"/>
  <c r="C15" i="18" s="1"/>
  <c r="C20" i="18" s="1"/>
  <c r="C22" i="18" s="1"/>
  <c r="C80" i="2"/>
  <c r="C42" i="14"/>
  <c r="E18" i="19" l="1"/>
  <c r="E44" i="14"/>
  <c r="E45" i="14" s="1"/>
  <c r="D18" i="19"/>
  <c r="G42" i="14"/>
  <c r="F42" i="14"/>
  <c r="G96" i="2"/>
  <c r="F96" i="2"/>
  <c r="E15" i="18"/>
  <c r="E20" i="18" s="1"/>
  <c r="E22" i="18" s="1"/>
  <c r="G9" i="18"/>
  <c r="F9" i="18"/>
  <c r="D78" i="18"/>
  <c r="C82" i="2"/>
  <c r="C18" i="19"/>
  <c r="C44" i="14"/>
  <c r="F80" i="2"/>
  <c r="E82" i="2"/>
  <c r="F82" i="2" s="1"/>
  <c r="G80" i="2"/>
  <c r="C55" i="14"/>
  <c r="C78" i="18"/>
  <c r="C69" i="14" s="1"/>
  <c r="D81" i="2"/>
  <c r="D59" i="14" l="1"/>
  <c r="D69" i="14"/>
  <c r="G18" i="19"/>
  <c r="F18" i="19"/>
  <c r="E55" i="14"/>
  <c r="E78" i="18"/>
  <c r="C59" i="14"/>
  <c r="C79" i="18"/>
  <c r="G44" i="14"/>
  <c r="E11" i="11"/>
  <c r="E10" i="11"/>
  <c r="E64" i="14" s="1"/>
  <c r="E9" i="11"/>
  <c r="E63" i="14" s="1"/>
  <c r="F44" i="14"/>
  <c r="D79" i="18"/>
  <c r="F81" i="2"/>
  <c r="G81" i="2"/>
  <c r="D10" i="11"/>
  <c r="C64" i="14" s="1"/>
  <c r="D11" i="11"/>
  <c r="C45" i="14"/>
  <c r="D9" i="11"/>
  <c r="C63" i="14" s="1"/>
  <c r="E8" i="11"/>
  <c r="G38" i="14"/>
  <c r="E13" i="11"/>
  <c r="F38" i="14"/>
  <c r="E59" i="14" l="1"/>
  <c r="E69" i="14"/>
  <c r="F39" i="14"/>
  <c r="G39" i="14"/>
  <c r="E79" i="18"/>
  <c r="G45" i="14"/>
  <c r="F45" i="14"/>
  <c r="F55" i="14"/>
  <c r="G55" i="14"/>
  <c r="F69" i="14" l="1"/>
  <c r="G69" i="14"/>
  <c r="F59" i="14"/>
  <c r="G59" i="14"/>
</calcChain>
</file>

<file path=xl/sharedStrings.xml><?xml version="1.0" encoding="utf-8"?>
<sst xmlns="http://schemas.openxmlformats.org/spreadsheetml/2006/main" count="632" uniqueCount="464">
  <si>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</si>
  <si>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</si>
  <si>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</si>
  <si>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</si>
  <si>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</si>
  <si>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</si>
  <si>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</si>
  <si>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</si>
  <si>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</si>
  <si>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</si>
  <si>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</si>
  <si>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</si>
  <si>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</si>
  <si>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</si>
  <si>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</si>
  <si>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</si>
  <si>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</si>
  <si>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</si>
  <si>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</si>
  <si>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</si>
  <si>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</si>
  <si>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</si>
  <si>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</si>
  <si>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</si>
  <si>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</si>
  <si>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</si>
  <si>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</si>
  <si>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</si>
  <si>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</si>
  <si>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</si>
  <si>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</si>
  <si>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</si>
  <si>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</si>
  <si>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</si>
  <si>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</si>
  <si>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</si>
  <si>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</si>
  <si>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</si>
  <si>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</si>
  <si>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</si>
  <si>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</si>
  <si>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</si>
  <si>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</si>
  <si>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</si>
  <si>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</si>
  <si>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</si>
  <si>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</si>
  <si>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</si>
  <si>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</si>
  <si>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</si>
  <si>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</si>
  <si>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</si>
  <si>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</si>
  <si>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</si>
  <si>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</si>
  <si>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</si>
  <si>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</si>
  <si>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</si>
  <si>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</si>
  <si>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</si>
  <si>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</si>
  <si>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</si>
  <si>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</si>
  <si>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</si>
  <si>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</si>
  <si>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</si>
  <si>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</si>
  <si>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</si>
  <si>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</si>
  <si>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</si>
  <si>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</si>
  <si>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</si>
  <si>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</si>
  <si>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</si>
  <si>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</si>
  <si>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</si>
  <si>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</si>
  <si>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__________________________________________________________________________________________________________________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</si>
  <si>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</si>
  <si>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</si>
  <si>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</si>
  <si>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</si>
  <si>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</si>
  <si>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</si>
  <si>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</si>
  <si>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</si>
  <si>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</si>
  <si>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</si>
  <si>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</si>
  <si>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</si>
  <si>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</si>
  <si>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</si>
  <si>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</si>
  <si>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</si>
  <si>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</si>
  <si>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</si>
  <si>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</si>
  <si>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</si>
  <si>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</si>
  <si>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</si>
  <si>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</si>
  <si>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</si>
  <si>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</si>
  <si>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</si>
  <si>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</si>
  <si>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</si>
  <si>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</si>
  <si>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</si>
  <si>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</si>
  <si>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</si>
  <si>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</si>
  <si>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</si>
  <si>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</si>
  <si>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</si>
  <si>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</si>
  <si>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</si>
  <si>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</si>
  <si>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</si>
  <si>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</si>
  <si>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</si>
  <si>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</si>
  <si>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</si>
  <si>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</si>
  <si>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</si>
  <si>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</si>
  <si>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</si>
  <si>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</si>
  <si>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</si>
  <si>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</si>
  <si>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</si>
  <si>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</si>
  <si>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</si>
  <si>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</si>
  <si>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</si>
  <si>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</si>
  <si>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</si>
  <si>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</si>
  <si>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</si>
  <si>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</si>
  <si>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</si>
  <si>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</si>
  <si>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</si>
  <si>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</si>
  <si>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</si>
  <si>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</si>
  <si>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</si>
  <si>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</si>
  <si>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</si>
  <si>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</si>
  <si>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</si>
  <si>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</si>
  <si>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</si>
  <si>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</si>
  <si>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</si>
  <si>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</si>
  <si>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</si>
  <si>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</si>
  <si>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</si>
  <si>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</si>
  <si>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</si>
  <si>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</si>
  <si>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</si>
  <si>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</si>
  <si>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</si>
  <si>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</si>
  <si>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</si>
  <si>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</si>
  <si>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</si>
  <si>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</si>
  <si>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</si>
  <si>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</si>
  <si>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</si>
  <si>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</si>
  <si>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</si>
  <si>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</si>
  <si>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</si>
  <si>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</si>
  <si>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</si>
  <si>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</si>
  <si>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</si>
  <si>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</si>
  <si>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</si>
  <si>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</si>
  <si>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</si>
  <si>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</si>
  <si>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</si>
  <si>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</si>
  <si>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</si>
  <si>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</si>
  <si>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</si>
  <si>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</si>
  <si>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</si>
  <si>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</si>
  <si>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</si>
  <si>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</si>
  <si>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</si>
  <si>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</si>
  <si>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</si>
  <si>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</si>
  <si>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</si>
  <si>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</si>
  <si>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</si>
  <si>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</si>
  <si>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</si>
  <si>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</si>
  <si>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</si>
  <si>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</si>
  <si>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</si>
  <si>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</si>
  <si>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</si>
  <si>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</si>
  <si>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</si>
  <si>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</si>
  <si>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</si>
  <si>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</si>
  <si>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</si>
  <si>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</si>
  <si>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</si>
  <si>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</si>
  <si>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</si>
  <si>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</si>
  <si>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</si>
  <si>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</si>
  <si>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</si>
  <si>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</si>
  <si>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</si>
  <si>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</si>
  <si>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</si>
  <si>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</si>
  <si>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</si>
  <si>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</si>
  <si>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</si>
  <si>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</si>
  <si>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</si>
  <si>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</si>
  <si>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</si>
  <si>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</si>
  <si>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</si>
  <si>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</si>
  <si>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</si>
  <si>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</si>
  <si>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</si>
  <si>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</si>
  <si>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</si>
  <si>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</si>
  <si>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</si>
  <si>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</si>
  <si>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</si>
  <si>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</si>
  <si>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</si>
  <si>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</si>
  <si>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</si>
  <si>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</si>
  <si>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</si>
  <si>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</si>
  <si>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</si>
  <si>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</si>
  <si>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</si>
  <si>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</si>
  <si>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</si>
  <si>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</si>
  <si>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</si>
  <si>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</si>
  <si>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</si>
  <si>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</si>
  <si>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</si>
  <si>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</si>
  <si>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</si>
  <si>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</si>
  <si>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</si>
  <si>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</si>
  <si>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</si>
  <si>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</si>
  <si>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</si>
  <si>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</si>
  <si>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</si>
  <si>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</si>
  <si>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</si>
  <si>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</si>
  <si>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</si>
  <si>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</si>
  <si>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</si>
  <si>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</si>
  <si>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</si>
  <si>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</si>
  <si>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</si>
  <si>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</si>
  <si>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</si>
  <si>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</si>
  <si>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</si>
  <si>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</si>
  <si>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</si>
  <si>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</si>
  <si>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</si>
  <si>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</si>
  <si>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</si>
  <si>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</si>
  <si>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</si>
  <si>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</si>
  <si>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</si>
  <si>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</si>
  <si>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</si>
  <si>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</si>
  <si>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</si>
  <si>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</si>
  <si>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</si>
  <si>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</si>
  <si>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</si>
  <si>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</si>
  <si>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</si>
  <si>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</si>
  <si>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</si>
  <si>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</si>
  <si>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</si>
  <si>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</si>
  <si>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</si>
  <si>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</si>
  <si>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</si>
  <si>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</si>
  <si>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</si>
  <si>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</si>
  <si>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</si>
  <si>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</si>
  <si>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</si>
  <si>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</si>
  <si>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</si>
  <si>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</si>
  <si>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</si>
  <si>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</si>
  <si>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</si>
  <si>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</si>
  <si>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</si>
  <si>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</si>
  <si>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</si>
  <si>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</si>
  <si>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</si>
  <si>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</si>
  <si>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</si>
  <si>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</si>
  <si>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</si>
  <si>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</si>
  <si>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</si>
  <si>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</si>
  <si>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</si>
  <si>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</si>
  <si>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</si>
  <si>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</si>
  <si>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</si>
  <si>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</si>
  <si>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</si>
  <si>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</si>
  <si>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</si>
  <si>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</si>
  <si>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</si>
  <si>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</si>
  <si>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</si>
  <si>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</si>
  <si>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</si>
  <si>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</si>
  <si>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</si>
  <si>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</si>
  <si>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</si>
  <si>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</si>
  <si>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</si>
  <si>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</si>
  <si>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</si>
  <si>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</si>
  <si>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</si>
  <si>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</si>
  <si>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</si>
  <si>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</si>
  <si>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</si>
  <si>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</si>
  <si>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</si>
  <si>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</si>
  <si>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</si>
  <si>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</si>
  <si>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</si>
  <si>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</si>
  <si>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</si>
  <si>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</si>
  <si>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</si>
  <si>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</si>
  <si>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</si>
  <si>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</si>
  <si>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</si>
  <si>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</si>
  <si>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</si>
  <si>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</si>
  <si>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</si>
  <si>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</si>
  <si>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</si>
  <si>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</si>
  <si>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</si>
  <si>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</si>
  <si>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</si>
  <si>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</si>
  <si>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Керівник  </t>
  </si>
  <si>
    <t>Коефіцієнт рентабельності активів
(чистий фінансовий результат, рядок 1200 / вартість активів, рядок 6030)</t>
  </si>
  <si>
    <t>x</t>
  </si>
  <si>
    <t>Допоміжне обслуговування наземного транспорту</t>
  </si>
  <si>
    <t>1000/1</t>
  </si>
  <si>
    <t>оренда приміщення, відшкодування комунальних витрат</t>
  </si>
  <si>
    <t>1018/1</t>
  </si>
  <si>
    <t>банківські послуги,Еквайрінг</t>
  </si>
  <si>
    <t>1018/2</t>
  </si>
  <si>
    <t>поштові витрати</t>
  </si>
  <si>
    <t>1018/3</t>
  </si>
  <si>
    <t>РКО</t>
  </si>
  <si>
    <t>1062/1</t>
  </si>
  <si>
    <t>збір за місця для паркування транспортних засобів</t>
  </si>
  <si>
    <t>1085/1</t>
  </si>
  <si>
    <t>штрафи,пені</t>
  </si>
  <si>
    <t>1085/2</t>
  </si>
  <si>
    <t>2146/1</t>
  </si>
  <si>
    <t>військовий збір</t>
  </si>
  <si>
    <t>2147/1</t>
  </si>
  <si>
    <t>Таблиця VI. Інформація до фінансового плану на 2019 рік</t>
  </si>
  <si>
    <t>Послуга з організації та провадження діяльності із забезпечення паркування транспортних засобів на майданчиках комунальної форми власності</t>
  </si>
  <si>
    <t>Придбання евакуаторів</t>
  </si>
  <si>
    <t>будівництво майданчика</t>
  </si>
  <si>
    <t>КП "Міськавтопарк" ДМР</t>
  </si>
  <si>
    <t>Комунальне підприємство</t>
  </si>
  <si>
    <t>52.21</t>
  </si>
  <si>
    <t>Шевченківський район</t>
  </si>
  <si>
    <t>Міські,районні у місті рада та їх виконавчи комітети</t>
  </si>
  <si>
    <t>допоміжне обслуговування наземного транспорту</t>
  </si>
  <si>
    <t>4900, м. Дніпро, площа Герої Майдану,б.1,офіс 324</t>
  </si>
  <si>
    <t>(056) 791-16-36,791-16-46</t>
  </si>
  <si>
    <t>Омельченко Д.А.</t>
  </si>
  <si>
    <t xml:space="preserve"> (ініціали, прізвище)    </t>
  </si>
  <si>
    <t>Евакуація та зберігання транспорних засобів на спецмайданчику</t>
  </si>
  <si>
    <t>Рік  2019</t>
  </si>
  <si>
    <t>за   2019рік</t>
  </si>
  <si>
    <t>1062/2</t>
  </si>
  <si>
    <t>1140/1</t>
  </si>
  <si>
    <t>1140/2</t>
  </si>
  <si>
    <t>комісія щомісячна від фактичного рівня заборгованості</t>
  </si>
  <si>
    <t>сплата відсотків по лізингу (4 евакуатори)</t>
  </si>
  <si>
    <t>динаміка зміни запасів, дебіторської заборгованості, витрат майбутніх періодів, інших оборотних активів</t>
  </si>
  <si>
    <t>3050/1</t>
  </si>
  <si>
    <t>динаміка зміни поточних зобоязань, кредиторської заборгованості, доходів майбутніх періодів</t>
  </si>
  <si>
    <t>3060/1</t>
  </si>
  <si>
    <t>мінімийка</t>
  </si>
  <si>
    <t>3270/1</t>
  </si>
  <si>
    <t>сейф</t>
  </si>
  <si>
    <t>3270/2</t>
  </si>
  <si>
    <t>холодильник</t>
  </si>
  <si>
    <t>3270/3</t>
  </si>
  <si>
    <t>кондиціонери</t>
  </si>
  <si>
    <t>3270/4</t>
  </si>
  <si>
    <t>Компютери, орг.техніка та програмне забезпечення</t>
  </si>
  <si>
    <t>3270/5</t>
  </si>
  <si>
    <t>3270/6</t>
  </si>
  <si>
    <t>3280/1</t>
  </si>
  <si>
    <t>внески органів місцевого самоврядування до статутного капіталу</t>
  </si>
  <si>
    <t>3480/1</t>
  </si>
  <si>
    <t>лізингові платежі (4 евакуатори)</t>
  </si>
  <si>
    <t>3570/1</t>
  </si>
  <si>
    <t>комисия и % по лизингу были?</t>
  </si>
  <si>
    <t>расшифруйте строки баланса 1005,1010 по приобретению и списанию</t>
  </si>
  <si>
    <t>списання</t>
  </si>
  <si>
    <t>придбання</t>
  </si>
  <si>
    <t>евакуатори (7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</si>
</sst>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#,##0&quot;р.&quot;;[Red]\-#,##0&quot;р.&quot;"/>
    <numFmt numFmtId="167" formatCode="#,##0.00&quot;р.&quot;;\-#,##0.00&quot;р.&quot;"/>
    <numFmt numFmtId="168" formatCode="_-* #,##0.00_р_._-;\-* #,##0.00_р_._-;_-* &quot;-&quot;??_р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50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3" fontId="68" fillId="0" borderId="3" xfId="245" applyNumberFormat="1" applyFont="1" applyFill="1" applyBorder="1" applyAlignment="1">
      <alignment horizontal="center" vertical="center" wrapText="1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17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0" fontId="70" fillId="0" borderId="0" xfId="0" quotePrefix="1" applyFont="1" applyFill="1" applyBorder="1" applyAlignment="1">
      <alignment horizontal="center" vertical="center"/>
    </xf>
    <xf numFmtId="0" fontId="80" fillId="29" borderId="3" xfId="0" applyFont="1" applyFill="1" applyBorder="1" applyAlignment="1">
      <alignment horizontal="left" vertical="center" wrapText="1"/>
    </xf>
    <xf numFmtId="0" fontId="80" fillId="29" borderId="3" xfId="0" quotePrefix="1" applyFont="1" applyFill="1" applyBorder="1" applyAlignment="1">
      <alignment horizontal="center" vertical="center"/>
    </xf>
    <xf numFmtId="3" fontId="80" fillId="29" borderId="3" xfId="0" applyNumberFormat="1" applyFont="1" applyFill="1" applyBorder="1" applyAlignment="1">
      <alignment horizontal="center" vertical="center" wrapText="1"/>
    </xf>
    <xf numFmtId="0" fontId="80" fillId="29" borderId="3" xfId="0" applyFont="1" applyFill="1" applyBorder="1" applyAlignment="1">
      <alignment horizontal="center" vertical="center" wrapText="1"/>
    </xf>
    <xf numFmtId="3" fontId="80" fillId="29" borderId="3" xfId="0" quotePrefix="1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68" fillId="0" borderId="0" xfId="0" quotePrefix="1" applyFont="1" applyFill="1" applyBorder="1" applyAlignment="1">
      <alignment horizontal="center"/>
    </xf>
    <xf numFmtId="0" fontId="65" fillId="29" borderId="3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left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0" fontId="65" fillId="29" borderId="3" xfId="0" applyNumberFormat="1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vertical="center"/>
    </xf>
    <xf numFmtId="3" fontId="68" fillId="0" borderId="3" xfId="0" quotePrefix="1" applyNumberFormat="1" applyFont="1" applyFill="1" applyBorder="1" applyAlignment="1">
      <alignment horizontal="center" vertical="center" wrapText="1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2" fontId="70" fillId="0" borderId="3" xfId="0" applyNumberFormat="1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3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29" borderId="3" xfId="0" quotePrefix="1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79" fillId="29" borderId="3" xfId="0" quotePrefix="1" applyNumberFormat="1" applyFont="1" applyFill="1" applyBorder="1" applyAlignment="1">
      <alignment horizontal="center" vertical="center" wrapText="1"/>
    </xf>
    <xf numFmtId="3" fontId="65" fillId="29" borderId="3" xfId="245" applyNumberFormat="1" applyFont="1" applyFill="1" applyBorder="1" applyAlignment="1">
      <alignment horizontal="center" vertical="center" wrapText="1"/>
    </xf>
    <xf numFmtId="0" fontId="5" fillId="29" borderId="0" xfId="0" applyFont="1" applyFill="1" applyAlignment="1">
      <alignment vertical="center"/>
    </xf>
    <xf numFmtId="0" fontId="5" fillId="29" borderId="0" xfId="0" applyFont="1" applyFill="1" applyBorder="1" applyAlignment="1">
      <alignment horizontal="right" vertical="center"/>
    </xf>
    <xf numFmtId="0" fontId="5" fillId="29" borderId="3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 shrinkToFit="1"/>
    </xf>
    <xf numFmtId="3" fontId="5" fillId="29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vertical="center"/>
    </xf>
    <xf numFmtId="0" fontId="4" fillId="29" borderId="0" xfId="0" quotePrefix="1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vertical="center"/>
    </xf>
    <xf numFmtId="3" fontId="65" fillId="30" borderId="3" xfId="0" quotePrefix="1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>
      <alignment vertical="center"/>
    </xf>
    <xf numFmtId="0" fontId="68" fillId="29" borderId="0" xfId="0" applyFont="1" applyFill="1" applyBorder="1" applyAlignment="1">
      <alignment vertical="center"/>
    </xf>
    <xf numFmtId="3" fontId="65" fillId="29" borderId="0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left" vertical="center" wrapText="1" shrinkToFit="1"/>
    </xf>
    <xf numFmtId="49" fontId="65" fillId="29" borderId="0" xfId="0" applyNumberFormat="1" applyFont="1" applyFill="1" applyBorder="1" applyAlignment="1">
      <alignment horizontal="left" vertical="center" wrapText="1"/>
    </xf>
    <xf numFmtId="3" fontId="68" fillId="29" borderId="3" xfId="0" applyNumberFormat="1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right" vertical="center"/>
    </xf>
    <xf numFmtId="1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3" fontId="68" fillId="30" borderId="3" xfId="0" quotePrefix="1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left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0" fillId="0" borderId="17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center" vertical="center"/>
    </xf>
    <xf numFmtId="0" fontId="74" fillId="0" borderId="17" xfId="0" applyFont="1" applyBorder="1" applyAlignment="1">
      <alignment horizontal="left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178" fontId="5" fillId="29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29" borderId="17" xfId="0" applyNumberFormat="1" applyFont="1" applyFill="1" applyBorder="1" applyAlignment="1" applyProtection="1">
      <alignment horizontal="center" vertical="center" wrapText="1"/>
      <protection locked="0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3" xfId="0" applyFont="1" applyFill="1" applyBorder="1" applyAlignment="1">
      <alignment horizontal="left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29" borderId="14" xfId="0" applyNumberFormat="1" applyFont="1" applyFill="1" applyBorder="1" applyAlignment="1">
      <alignment horizontal="center" vertical="center" wrapText="1"/>
    </xf>
    <xf numFmtId="0" fontId="65" fillId="29" borderId="18" xfId="0" applyNumberFormat="1" applyFont="1" applyFill="1" applyBorder="1" applyAlignment="1">
      <alignment horizontal="center" vertical="center" wrapText="1"/>
    </xf>
    <xf numFmtId="0" fontId="65" fillId="29" borderId="17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3" xfId="0" applyNumberFormat="1" applyFont="1" applyFill="1" applyBorder="1" applyAlignment="1">
      <alignment horizontal="center" vertical="center" wrapText="1"/>
    </xf>
    <xf numFmtId="0" fontId="65" fillId="29" borderId="14" xfId="0" applyFont="1" applyFill="1" applyBorder="1" applyAlignment="1">
      <alignment horizontal="center" vertical="center"/>
    </xf>
    <xf numFmtId="0" fontId="65" fillId="29" borderId="17" xfId="0" applyFont="1" applyFill="1" applyBorder="1" applyAlignment="1">
      <alignment horizontal="center" vertical="center"/>
    </xf>
    <xf numFmtId="170" fontId="65" fillId="29" borderId="3" xfId="0" applyNumberFormat="1" applyFont="1" applyFill="1" applyBorder="1" applyAlignment="1">
      <alignment horizontal="center" vertical="center" wrapText="1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/>
    </xf>
    <xf numFmtId="0" fontId="68" fillId="29" borderId="14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7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177" fontId="65" fillId="0" borderId="3" xfId="0" applyNumberFormat="1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65" fillId="0" borderId="0" xfId="0" applyFont="1" applyFill="1" applyAlignment="1">
      <alignment horizontal="right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65" fillId="0" borderId="3" xfId="0" applyNumberFormat="1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3" fontId="65" fillId="0" borderId="18" xfId="0" applyNumberFormat="1" applyFont="1" applyFill="1" applyBorder="1" applyAlignment="1">
      <alignment horizontal="center" vertical="center" wrapText="1" shrinkToFi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15" xfId="0" applyFont="1" applyFill="1" applyBorder="1" applyAlignment="1">
      <alignment horizontal="righ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29" borderId="3" xfId="0" applyNumberFormat="1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29" borderId="14" xfId="0" applyNumberFormat="1" applyFont="1" applyFill="1" applyBorder="1" applyAlignment="1">
      <alignment horizontal="left" vertical="center" wrapText="1" shrinkToFit="1"/>
    </xf>
    <xf numFmtId="0" fontId="65" fillId="29" borderId="18" xfId="0" applyNumberFormat="1" applyFont="1" applyFill="1" applyBorder="1" applyAlignment="1">
      <alignment horizontal="left" vertical="center" wrapText="1" shrinkToFit="1"/>
    </xf>
    <xf numFmtId="0" fontId="65" fillId="29" borderId="17" xfId="0" applyNumberFormat="1" applyFont="1" applyFill="1" applyBorder="1" applyAlignment="1">
      <alignment horizontal="left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127" name="Line 1"/>
        <xdr:cNvSpPr>
          <a:spLocks noChangeShapeType="1"/>
        </xdr:cNvSpPr>
      </xdr:nvSpPr>
      <xdr:spPr bwMode="auto">
        <a:xfrm>
          <a:off x="1352550" y="280701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128" name="Line 2"/>
        <xdr:cNvSpPr>
          <a:spLocks noChangeShapeType="1"/>
        </xdr:cNvSpPr>
      </xdr:nvSpPr>
      <xdr:spPr bwMode="auto">
        <a:xfrm>
          <a:off x="6096000" y="280701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129" name="Line 3"/>
        <xdr:cNvSpPr>
          <a:spLocks noChangeShapeType="1"/>
        </xdr:cNvSpPr>
      </xdr:nvSpPr>
      <xdr:spPr bwMode="auto">
        <a:xfrm>
          <a:off x="10915650" y="280701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107</xdr:row>
      <xdr:rowOff>0</xdr:rowOff>
    </xdr:from>
    <xdr:to>
      <xdr:col>0</xdr:col>
      <xdr:colOff>4972050</xdr:colOff>
      <xdr:row>107</xdr:row>
      <xdr:rowOff>0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>
          <a:off x="1295400" y="39500175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107</xdr:row>
      <xdr:rowOff>0</xdr:rowOff>
    </xdr:from>
    <xdr:to>
      <xdr:col>4</xdr:col>
      <xdr:colOff>552450</xdr:colOff>
      <xdr:row>107</xdr:row>
      <xdr:rowOff>0</xdr:rowOff>
    </xdr:to>
    <xdr:sp macro="" textlink="">
      <xdr:nvSpPr>
        <xdr:cNvPr id="1080" name="Line 2"/>
        <xdr:cNvSpPr>
          <a:spLocks noChangeShapeType="1"/>
        </xdr:cNvSpPr>
      </xdr:nvSpPr>
      <xdr:spPr bwMode="auto">
        <a:xfrm>
          <a:off x="5810250" y="3950017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107</xdr:row>
      <xdr:rowOff>0</xdr:rowOff>
    </xdr:from>
    <xdr:to>
      <xdr:col>7</xdr:col>
      <xdr:colOff>1619250</xdr:colOff>
      <xdr:row>107</xdr:row>
      <xdr:rowOff>0</xdr:rowOff>
    </xdr:to>
    <xdr:sp macro="" textlink="">
      <xdr:nvSpPr>
        <xdr:cNvPr id="1081" name="Line 3"/>
        <xdr:cNvSpPr>
          <a:spLocks noChangeShapeType="1"/>
        </xdr:cNvSpPr>
      </xdr:nvSpPr>
      <xdr:spPr bwMode="auto">
        <a:xfrm>
          <a:off x="9410700" y="39500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2103" name="Line 1"/>
        <xdr:cNvSpPr>
          <a:spLocks noChangeShapeType="1"/>
        </xdr:cNvSpPr>
      </xdr:nvSpPr>
      <xdr:spPr bwMode="auto">
        <a:xfrm>
          <a:off x="1228725" y="165925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66675</xdr:colOff>
      <xdr:row>41</xdr:row>
      <xdr:rowOff>0</xdr:rowOff>
    </xdr:to>
    <xdr:sp macro="" textlink="">
      <xdr:nvSpPr>
        <xdr:cNvPr id="2104" name="Line 2"/>
        <xdr:cNvSpPr>
          <a:spLocks noChangeShapeType="1"/>
        </xdr:cNvSpPr>
      </xdr:nvSpPr>
      <xdr:spPr bwMode="auto">
        <a:xfrm>
          <a:off x="5295900" y="165925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41</xdr:row>
      <xdr:rowOff>0</xdr:rowOff>
    </xdr:from>
    <xdr:to>
      <xdr:col>6</xdr:col>
      <xdr:colOff>962025</xdr:colOff>
      <xdr:row>41</xdr:row>
      <xdr:rowOff>0</xdr:rowOff>
    </xdr:to>
    <xdr:sp macro="" textlink="">
      <xdr:nvSpPr>
        <xdr:cNvPr id="2105" name="Line 3"/>
        <xdr:cNvSpPr>
          <a:spLocks noChangeShapeType="1"/>
        </xdr:cNvSpPr>
      </xdr:nvSpPr>
      <xdr:spPr bwMode="auto">
        <a:xfrm>
          <a:off x="8439150" y="165925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82</xdr:row>
      <xdr:rowOff>0</xdr:rowOff>
    </xdr:from>
    <xdr:to>
      <xdr:col>0</xdr:col>
      <xdr:colOff>3971925</xdr:colOff>
      <xdr:row>82</xdr:row>
      <xdr:rowOff>0</xdr:rowOff>
    </xdr:to>
    <xdr:sp macro="" textlink="">
      <xdr:nvSpPr>
        <xdr:cNvPr id="4151" name="Line 1"/>
        <xdr:cNvSpPr>
          <a:spLocks noChangeShapeType="1"/>
        </xdr:cNvSpPr>
      </xdr:nvSpPr>
      <xdr:spPr bwMode="auto">
        <a:xfrm>
          <a:off x="1019175" y="2051685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82</xdr:row>
      <xdr:rowOff>0</xdr:rowOff>
    </xdr:from>
    <xdr:to>
      <xdr:col>3</xdr:col>
      <xdr:colOff>723900</xdr:colOff>
      <xdr:row>82</xdr:row>
      <xdr:rowOff>0</xdr:rowOff>
    </xdr:to>
    <xdr:sp macro="" textlink="">
      <xdr:nvSpPr>
        <xdr:cNvPr id="4152" name="Line 2"/>
        <xdr:cNvSpPr>
          <a:spLocks noChangeShapeType="1"/>
        </xdr:cNvSpPr>
      </xdr:nvSpPr>
      <xdr:spPr bwMode="auto">
        <a:xfrm>
          <a:off x="4810125" y="20516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82</xdr:row>
      <xdr:rowOff>0</xdr:rowOff>
    </xdr:from>
    <xdr:to>
      <xdr:col>7</xdr:col>
      <xdr:colOff>38100</xdr:colOff>
      <xdr:row>82</xdr:row>
      <xdr:rowOff>0</xdr:rowOff>
    </xdr:to>
    <xdr:sp macro="" textlink="">
      <xdr:nvSpPr>
        <xdr:cNvPr id="4153" name="Line 3"/>
        <xdr:cNvSpPr>
          <a:spLocks noChangeShapeType="1"/>
        </xdr:cNvSpPr>
      </xdr:nvSpPr>
      <xdr:spPr bwMode="auto">
        <a:xfrm>
          <a:off x="7477125" y="205168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175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176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177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199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200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201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66</xdr:row>
      <xdr:rowOff>0</xdr:rowOff>
    </xdr:from>
    <xdr:to>
      <xdr:col>9</xdr:col>
      <xdr:colOff>266700</xdr:colOff>
      <xdr:row>66</xdr:row>
      <xdr:rowOff>0</xdr:rowOff>
    </xdr:to>
    <xdr:sp macro="" textlink="">
      <xdr:nvSpPr>
        <xdr:cNvPr id="7223" name="Line 1"/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66</xdr:row>
      <xdr:rowOff>0</xdr:rowOff>
    </xdr:from>
    <xdr:to>
      <xdr:col>19</xdr:col>
      <xdr:colOff>800100</xdr:colOff>
      <xdr:row>66</xdr:row>
      <xdr:rowOff>0</xdr:rowOff>
    </xdr:to>
    <xdr:sp macro="" textlink="">
      <xdr:nvSpPr>
        <xdr:cNvPr id="7224" name="Line 2"/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66</xdr:row>
      <xdr:rowOff>0</xdr:rowOff>
    </xdr:from>
    <xdr:to>
      <xdr:col>31</xdr:col>
      <xdr:colOff>904875</xdr:colOff>
      <xdr:row>66</xdr:row>
      <xdr:rowOff>0</xdr:rowOff>
    </xdr:to>
    <xdr:sp macro="" textlink="">
      <xdr:nvSpPr>
        <xdr:cNvPr id="7225" name="Line 3"/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7;&#1030;&#1055;&#1045;&#1053;&#1050;&#1054;%20&#1070;.&#1057;/&#1060;&#1030;&#1053;.%20&#1055;&#1051;&#1040;&#1053;&#1048;%20&#1085;&#1072;%202020%20&#1088;&#1110;&#1082;/&#1052;&#1110;&#1089;&#1100;&#1082;&#1072;&#1074;&#1090;&#1086;&#1087;&#1072;&#1088;&#1082;/20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ка"/>
      <sheetName val="Осн. фін. пок."/>
      <sheetName val="I. Фін результат"/>
      <sheetName val="ІІ. Розр. з бюджетом"/>
      <sheetName val="ІІІ. Рух грош. коштів"/>
      <sheetName val="IV. Кап. інвестиції"/>
      <sheetName val=" V. Коефіцієнти"/>
      <sheetName val="6.1. Інша інфо_1"/>
      <sheetName val="6.2. Інша інфо_2"/>
      <sheetName val="лизинг"/>
      <sheetName val="штатка"/>
    </sheetNames>
    <sheetDataSet>
      <sheetData sheetId="0"/>
      <sheetData sheetId="1"/>
      <sheetData sheetId="2"/>
      <sheetData sheetId="3"/>
      <sheetData sheetId="4"/>
      <sheetData sheetId="5">
        <row r="32">
          <cell r="C32">
            <v>6068</v>
          </cell>
          <cell r="D32">
            <v>279</v>
          </cell>
        </row>
        <row r="42">
          <cell r="D42">
            <v>4653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tabSelected="1" view="pageBreakPreview" topLeftCell="A37" zoomScale="80" zoomScaleNormal="60" zoomScaleSheetLayoutView="80" workbookViewId="0">
      <selection activeCell="C76" sqref="C76"/>
    </sheetView>
  </sheetViews>
  <sheetFormatPr defaultRowHeight="23.25"/>
  <cols>
    <col min="1" max="1" width="72.5703125" style="51" customWidth="1"/>
    <col min="2" max="2" width="17.140625" style="117" customWidth="1"/>
    <col min="3" max="4" width="25.28515625" style="117" customWidth="1"/>
    <col min="5" max="5" width="23.42578125" style="117" customWidth="1"/>
    <col min="6" max="6" width="23.85546875" style="117" customWidth="1"/>
    <col min="7" max="7" width="22.42578125" style="117" customWidth="1"/>
    <col min="8" max="8" width="10" style="51" customWidth="1"/>
    <col min="9" max="9" width="9.5703125" style="51" customWidth="1"/>
    <col min="10" max="16384" width="9.140625" style="51"/>
  </cols>
  <sheetData>
    <row r="1" spans="1:11" ht="23.25" customHeight="1">
      <c r="B1" s="122"/>
      <c r="D1" s="51"/>
      <c r="E1" s="51" t="s">
        <v>240</v>
      </c>
      <c r="F1" s="51"/>
      <c r="G1" s="51"/>
      <c r="H1" s="123"/>
      <c r="I1" s="123"/>
      <c r="J1" s="123"/>
      <c r="K1" s="123"/>
    </row>
    <row r="2" spans="1:11" ht="18.75" customHeight="1">
      <c r="A2" s="124"/>
      <c r="D2" s="125"/>
      <c r="E2" s="254" t="s">
        <v>361</v>
      </c>
      <c r="F2" s="254"/>
      <c r="G2" s="254"/>
      <c r="H2" s="123"/>
      <c r="I2" s="123"/>
      <c r="J2" s="123"/>
      <c r="K2" s="123"/>
    </row>
    <row r="3" spans="1:11" ht="18.75" customHeight="1">
      <c r="A3" s="117"/>
      <c r="C3" s="125"/>
      <c r="D3" s="125"/>
      <c r="E3" s="254"/>
      <c r="F3" s="254"/>
      <c r="G3" s="254"/>
      <c r="H3" s="123"/>
      <c r="I3" s="123"/>
      <c r="J3" s="123"/>
      <c r="K3" s="123"/>
    </row>
    <row r="4" spans="1:11" ht="18.75" customHeight="1">
      <c r="A4" s="117"/>
      <c r="C4" s="125"/>
      <c r="D4" s="125"/>
      <c r="E4" s="254"/>
      <c r="F4" s="254"/>
      <c r="G4" s="254"/>
      <c r="H4" s="123"/>
      <c r="I4" s="123"/>
      <c r="J4" s="123"/>
      <c r="K4" s="123"/>
    </row>
    <row r="5" spans="1:11" ht="84" customHeight="1">
      <c r="B5" s="126"/>
      <c r="C5" s="126"/>
      <c r="E5" s="255"/>
      <c r="F5" s="255"/>
      <c r="G5" s="255"/>
    </row>
    <row r="6" spans="1:11" ht="25.5" customHeight="1">
      <c r="A6" s="127"/>
      <c r="B6" s="261"/>
      <c r="C6" s="261"/>
      <c r="D6" s="261"/>
      <c r="E6" s="128"/>
      <c r="F6" s="129" t="s">
        <v>432</v>
      </c>
      <c r="G6" s="119" t="s">
        <v>261</v>
      </c>
    </row>
    <row r="7" spans="1:11" ht="25.5" customHeight="1">
      <c r="A7" s="130" t="s">
        <v>14</v>
      </c>
      <c r="B7" s="261" t="s">
        <v>421</v>
      </c>
      <c r="C7" s="261"/>
      <c r="D7" s="261"/>
      <c r="E7" s="131"/>
      <c r="F7" s="132" t="s">
        <v>133</v>
      </c>
      <c r="G7" s="119">
        <v>23357437</v>
      </c>
    </row>
    <row r="8" spans="1:11" ht="25.5" customHeight="1">
      <c r="A8" s="127" t="s">
        <v>15</v>
      </c>
      <c r="B8" s="261" t="s">
        <v>422</v>
      </c>
      <c r="C8" s="261"/>
      <c r="D8" s="261"/>
      <c r="E8" s="128"/>
      <c r="F8" s="132" t="s">
        <v>132</v>
      </c>
      <c r="G8" s="119">
        <v>150</v>
      </c>
    </row>
    <row r="9" spans="1:11" ht="25.5" customHeight="1">
      <c r="A9" s="127" t="s">
        <v>19</v>
      </c>
      <c r="B9" s="261" t="s">
        <v>424</v>
      </c>
      <c r="C9" s="261"/>
      <c r="D9" s="261"/>
      <c r="E9" s="128"/>
      <c r="F9" s="132" t="s">
        <v>131</v>
      </c>
      <c r="G9" s="119">
        <v>1210136900</v>
      </c>
    </row>
    <row r="10" spans="1:11" ht="38.25" customHeight="1">
      <c r="A10" s="130" t="s">
        <v>386</v>
      </c>
      <c r="B10" s="261" t="s">
        <v>425</v>
      </c>
      <c r="C10" s="261"/>
      <c r="D10" s="261"/>
      <c r="E10" s="131"/>
      <c r="F10" s="132" t="s">
        <v>9</v>
      </c>
      <c r="G10" s="119">
        <v>1009</v>
      </c>
    </row>
    <row r="11" spans="1:11" ht="15.75" customHeight="1">
      <c r="A11" s="130" t="s">
        <v>17</v>
      </c>
      <c r="B11" s="261"/>
      <c r="C11" s="261"/>
      <c r="D11" s="261"/>
      <c r="E11" s="131"/>
      <c r="F11" s="132" t="s">
        <v>8</v>
      </c>
      <c r="G11" s="119"/>
    </row>
    <row r="12" spans="1:11" ht="42" customHeight="1">
      <c r="A12" s="130" t="s">
        <v>16</v>
      </c>
      <c r="B12" s="261" t="s">
        <v>426</v>
      </c>
      <c r="C12" s="261"/>
      <c r="D12" s="261"/>
      <c r="E12" s="131"/>
      <c r="F12" s="132" t="s">
        <v>10</v>
      </c>
      <c r="G12" s="119" t="s">
        <v>423</v>
      </c>
    </row>
    <row r="13" spans="1:11" ht="25.5" customHeight="1">
      <c r="A13" s="130" t="s">
        <v>331</v>
      </c>
      <c r="B13" s="261"/>
      <c r="C13" s="261"/>
      <c r="D13" s="261"/>
      <c r="E13" s="261" t="s">
        <v>194</v>
      </c>
      <c r="F13" s="265"/>
      <c r="G13" s="133"/>
    </row>
    <row r="14" spans="1:11" ht="25.5" customHeight="1">
      <c r="A14" s="130" t="s">
        <v>20</v>
      </c>
      <c r="B14" s="261"/>
      <c r="C14" s="261"/>
      <c r="D14" s="261"/>
      <c r="E14" s="261" t="s">
        <v>195</v>
      </c>
      <c r="F14" s="267"/>
      <c r="G14" s="133"/>
    </row>
    <row r="15" spans="1:11" ht="25.5" customHeight="1">
      <c r="A15" s="130" t="s">
        <v>107</v>
      </c>
      <c r="B15" s="261">
        <v>57</v>
      </c>
      <c r="C15" s="261"/>
      <c r="D15" s="261"/>
      <c r="E15" s="134"/>
      <c r="F15" s="134"/>
      <c r="G15" s="134"/>
    </row>
    <row r="16" spans="1:11" ht="41.25" customHeight="1">
      <c r="A16" s="127" t="s">
        <v>11</v>
      </c>
      <c r="B16" s="261" t="s">
        <v>427</v>
      </c>
      <c r="C16" s="261"/>
      <c r="D16" s="261"/>
      <c r="E16" s="135"/>
      <c r="F16" s="135"/>
      <c r="G16" s="135"/>
    </row>
    <row r="17" spans="1:17" ht="25.5" customHeight="1">
      <c r="A17" s="130" t="s">
        <v>12</v>
      </c>
      <c r="B17" s="261" t="s">
        <v>428</v>
      </c>
      <c r="C17" s="261"/>
      <c r="D17" s="261"/>
      <c r="E17" s="134"/>
      <c r="F17" s="134"/>
      <c r="G17" s="134"/>
    </row>
    <row r="18" spans="1:17" ht="25.5" customHeight="1">
      <c r="A18" s="127" t="s">
        <v>13</v>
      </c>
      <c r="B18" s="261" t="s">
        <v>429</v>
      </c>
      <c r="C18" s="261"/>
      <c r="D18" s="261"/>
      <c r="E18" s="135"/>
      <c r="F18" s="135"/>
      <c r="G18" s="135"/>
    </row>
    <row r="19" spans="1:17" ht="13.5" customHeight="1">
      <c r="A19" s="136"/>
      <c r="B19" s="51"/>
      <c r="C19" s="51"/>
      <c r="D19" s="51"/>
      <c r="E19" s="51"/>
      <c r="F19" s="51"/>
      <c r="G19" s="51"/>
    </row>
    <row r="20" spans="1:17" ht="46.5" customHeight="1">
      <c r="A20" s="272" t="s">
        <v>241</v>
      </c>
      <c r="B20" s="272"/>
      <c r="C20" s="272"/>
      <c r="D20" s="272"/>
      <c r="E20" s="272"/>
      <c r="F20" s="272"/>
      <c r="G20" s="272"/>
    </row>
    <row r="21" spans="1:17" ht="27">
      <c r="A21" s="272" t="s">
        <v>385</v>
      </c>
      <c r="B21" s="272"/>
      <c r="C21" s="272"/>
      <c r="D21" s="272"/>
      <c r="E21" s="272"/>
      <c r="F21" s="272"/>
      <c r="G21" s="272"/>
    </row>
    <row r="22" spans="1:17">
      <c r="A22" s="270" t="s">
        <v>433</v>
      </c>
      <c r="B22" s="270"/>
      <c r="C22" s="270"/>
      <c r="D22" s="270"/>
      <c r="E22" s="270"/>
      <c r="F22" s="270"/>
      <c r="G22" s="270"/>
    </row>
    <row r="23" spans="1:17">
      <c r="A23" s="253" t="s">
        <v>359</v>
      </c>
      <c r="B23" s="253"/>
      <c r="C23" s="253"/>
      <c r="D23" s="253"/>
      <c r="E23" s="253"/>
      <c r="F23" s="253"/>
      <c r="G23" s="253"/>
    </row>
    <row r="24" spans="1:17" ht="9" customHeight="1">
      <c r="A24" s="137"/>
      <c r="B24" s="137"/>
      <c r="C24" s="137"/>
      <c r="D24" s="137"/>
      <c r="E24" s="137"/>
      <c r="F24" s="137"/>
      <c r="G24" s="137"/>
    </row>
    <row r="25" spans="1:17">
      <c r="A25" s="270" t="s">
        <v>207</v>
      </c>
      <c r="B25" s="270"/>
      <c r="C25" s="270"/>
      <c r="D25" s="270"/>
      <c r="E25" s="270"/>
      <c r="F25" s="270"/>
      <c r="G25" s="270"/>
    </row>
    <row r="26" spans="1:17" ht="12" customHeight="1">
      <c r="B26" s="138"/>
      <c r="C26" s="138"/>
      <c r="D26" s="138"/>
      <c r="E26" s="138"/>
      <c r="F26" s="138"/>
      <c r="G26" s="138"/>
    </row>
    <row r="27" spans="1:17" ht="43.5" customHeight="1">
      <c r="A27" s="271" t="s">
        <v>288</v>
      </c>
      <c r="B27" s="260" t="s">
        <v>18</v>
      </c>
      <c r="C27" s="268" t="s">
        <v>360</v>
      </c>
      <c r="D27" s="266" t="s">
        <v>358</v>
      </c>
      <c r="E27" s="266"/>
      <c r="F27" s="266"/>
      <c r="G27" s="266"/>
      <c r="Q27" s="51" t="s">
        <v>378</v>
      </c>
    </row>
    <row r="28" spans="1:17" ht="44.25" customHeight="1">
      <c r="A28" s="271"/>
      <c r="B28" s="260"/>
      <c r="C28" s="269"/>
      <c r="D28" s="139" t="s">
        <v>266</v>
      </c>
      <c r="E28" s="139" t="s">
        <v>249</v>
      </c>
      <c r="F28" s="139" t="s">
        <v>276</v>
      </c>
      <c r="G28" s="139" t="s">
        <v>277</v>
      </c>
    </row>
    <row r="29" spans="1:17" ht="30" customHeight="1">
      <c r="A29" s="119">
        <v>1</v>
      </c>
      <c r="B29" s="118">
        <v>2</v>
      </c>
      <c r="C29" s="119">
        <v>3</v>
      </c>
      <c r="D29" s="119">
        <v>4</v>
      </c>
      <c r="E29" s="118">
        <v>5</v>
      </c>
      <c r="F29" s="119">
        <v>6</v>
      </c>
      <c r="G29" s="118">
        <v>7</v>
      </c>
    </row>
    <row r="30" spans="1:17" ht="24.95" customHeight="1">
      <c r="A30" s="259" t="s">
        <v>100</v>
      </c>
      <c r="B30" s="259"/>
      <c r="C30" s="259"/>
      <c r="D30" s="259"/>
      <c r="E30" s="259"/>
      <c r="F30" s="259"/>
      <c r="G30" s="259"/>
    </row>
    <row r="31" spans="1:17" ht="46.5">
      <c r="A31" s="140" t="s">
        <v>208</v>
      </c>
      <c r="B31" s="196">
        <f>'1. Фін результат'!B9</f>
        <v>1000</v>
      </c>
      <c r="C31" s="141">
        <f>'1. Фін результат'!C9</f>
        <v>2042</v>
      </c>
      <c r="D31" s="141">
        <f>'1. Фін результат'!D9</f>
        <v>6690</v>
      </c>
      <c r="E31" s="141">
        <f>'1. Фін результат'!E9</f>
        <v>5731</v>
      </c>
      <c r="F31" s="141">
        <f>E31-D31</f>
        <v>-959</v>
      </c>
      <c r="G31" s="142">
        <f>E31/D31*100</f>
        <v>85.665171898355752</v>
      </c>
    </row>
    <row r="32" spans="1:17" ht="46.5">
      <c r="A32" s="140" t="s">
        <v>177</v>
      </c>
      <c r="B32" s="196">
        <f>'1. Фін результат'!B11</f>
        <v>1010</v>
      </c>
      <c r="C32" s="141">
        <f>'1. Фін результат'!C11</f>
        <v>3350</v>
      </c>
      <c r="D32" s="141">
        <f>'1. Фін результат'!D11</f>
        <v>8541</v>
      </c>
      <c r="E32" s="141">
        <f>'1. Фін результат'!E11</f>
        <v>7523</v>
      </c>
      <c r="F32" s="141">
        <f t="shared" ref="F32:F45" si="0">E32-D32</f>
        <v>-1018</v>
      </c>
      <c r="G32" s="142">
        <f t="shared" ref="G32:G45" si="1">E32/D32*100</f>
        <v>88.081020957733287</v>
      </c>
    </row>
    <row r="33" spans="1:7">
      <c r="A33" s="143" t="s">
        <v>267</v>
      </c>
      <c r="B33" s="196">
        <f>'1. Фін результат'!B23</f>
        <v>1020</v>
      </c>
      <c r="C33" s="141">
        <f>'1. Фін результат'!C23</f>
        <v>-1308</v>
      </c>
      <c r="D33" s="141">
        <f>'1. Фін результат'!D23</f>
        <v>-1851</v>
      </c>
      <c r="E33" s="141">
        <f>'1. Фін результат'!E23</f>
        <v>-1792</v>
      </c>
      <c r="F33" s="141">
        <f t="shared" si="0"/>
        <v>59</v>
      </c>
      <c r="G33" s="142">
        <f t="shared" si="1"/>
        <v>96.812533765532152</v>
      </c>
    </row>
    <row r="34" spans="1:7">
      <c r="A34" s="140" t="s">
        <v>143</v>
      </c>
      <c r="B34" s="196">
        <f>'1. Фін результат'!B26</f>
        <v>1040</v>
      </c>
      <c r="C34" s="141">
        <f>'1. Фін результат'!C26</f>
        <v>1295</v>
      </c>
      <c r="D34" s="141">
        <f>'1. Фін результат'!D26</f>
        <v>3217</v>
      </c>
      <c r="E34" s="141">
        <f>'1. Фін результат'!E26</f>
        <v>2556</v>
      </c>
      <c r="F34" s="141">
        <f t="shared" si="0"/>
        <v>-661</v>
      </c>
      <c r="G34" s="142">
        <f t="shared" si="1"/>
        <v>79.452906434566358</v>
      </c>
    </row>
    <row r="35" spans="1:7">
      <c r="A35" s="140" t="s">
        <v>140</v>
      </c>
      <c r="B35" s="196">
        <f>'1. Фін результат'!B51</f>
        <v>1070</v>
      </c>
      <c r="C35" s="141">
        <f>'1. Фін результат'!C51</f>
        <v>0</v>
      </c>
      <c r="D35" s="141">
        <f>'1. Фін результат'!D51</f>
        <v>0</v>
      </c>
      <c r="E35" s="141">
        <f>'1. Фін результат'!E51</f>
        <v>0</v>
      </c>
      <c r="F35" s="141">
        <f t="shared" si="0"/>
        <v>0</v>
      </c>
      <c r="G35" s="142" t="e">
        <f t="shared" si="1"/>
        <v>#DIV/0!</v>
      </c>
    </row>
    <row r="36" spans="1:7">
      <c r="A36" s="140" t="s">
        <v>144</v>
      </c>
      <c r="B36" s="196">
        <f>'1. Фін результат'!B85</f>
        <v>1300</v>
      </c>
      <c r="C36" s="141">
        <f>'1. Фін результат'!C24-'1. Фін результат'!C58</f>
        <v>0</v>
      </c>
      <c r="D36" s="141">
        <f>'1. Фін результат'!D24-'1. Фін результат'!D58</f>
        <v>0</v>
      </c>
      <c r="E36" s="141">
        <f>'1. Фін результат'!E24-'1. Фін результат'!E58</f>
        <v>0</v>
      </c>
      <c r="F36" s="141">
        <f t="shared" si="0"/>
        <v>0</v>
      </c>
      <c r="G36" s="142" t="e">
        <f t="shared" si="1"/>
        <v>#DIV/0!</v>
      </c>
    </row>
    <row r="37" spans="1:7" ht="45">
      <c r="A37" s="144" t="s">
        <v>4</v>
      </c>
      <c r="B37" s="196">
        <f>'1. Фін результат'!B66</f>
        <v>1100</v>
      </c>
      <c r="C37" s="141">
        <f>'1. Фін результат'!C66</f>
        <v>-2603</v>
      </c>
      <c r="D37" s="141">
        <f>'1. Фін результат'!D66</f>
        <v>-5068</v>
      </c>
      <c r="E37" s="141">
        <f>'1. Фін результат'!E66</f>
        <v>-4348</v>
      </c>
      <c r="F37" s="141">
        <f t="shared" si="0"/>
        <v>720</v>
      </c>
      <c r="G37" s="142">
        <f t="shared" si="1"/>
        <v>85.793212312549329</v>
      </c>
    </row>
    <row r="38" spans="1:7">
      <c r="A38" s="145" t="s">
        <v>145</v>
      </c>
      <c r="B38" s="196">
        <f>'1. Фін результат'!B96</f>
        <v>1410</v>
      </c>
      <c r="C38" s="141">
        <f>'1. Фін результат'!C96</f>
        <v>-2559</v>
      </c>
      <c r="D38" s="141">
        <f>'1. Фін результат'!D96</f>
        <v>-4183</v>
      </c>
      <c r="E38" s="141">
        <f>'1. Фін результат'!E96</f>
        <v>-2656</v>
      </c>
      <c r="F38" s="141">
        <f t="shared" si="0"/>
        <v>1527</v>
      </c>
      <c r="G38" s="142">
        <f t="shared" si="1"/>
        <v>63.495099211092523</v>
      </c>
    </row>
    <row r="39" spans="1:7">
      <c r="A39" s="146" t="s">
        <v>231</v>
      </c>
      <c r="B39" s="196">
        <f>' 5. Коефіцієнти'!B8</f>
        <v>5010</v>
      </c>
      <c r="C39" s="141">
        <f>'фінплан - зведені показники'!C38/'фінплан - зведені показники'!C31</f>
        <v>-1.2531831537708129</v>
      </c>
      <c r="D39" s="141">
        <f>'фінплан - зведені показники'!D38/'фінплан - зведені показники'!D31</f>
        <v>-0.6252615844544096</v>
      </c>
      <c r="E39" s="141">
        <f>'фінплан - зведені показники'!E38/'фінплан - зведені показники'!E31</f>
        <v>-0.46344442505670913</v>
      </c>
      <c r="F39" s="141">
        <f t="shared" si="0"/>
        <v>0.16181715939770047</v>
      </c>
      <c r="G39" s="142">
        <f t="shared" si="1"/>
        <v>74.120086149399569</v>
      </c>
    </row>
    <row r="40" spans="1:7" ht="46.5">
      <c r="A40" s="146" t="s">
        <v>146</v>
      </c>
      <c r="B40" s="196">
        <f>'1. Фін результат'!B86</f>
        <v>1310</v>
      </c>
      <c r="C40" s="141">
        <f>'1. Фін результат'!C86</f>
        <v>0</v>
      </c>
      <c r="D40" s="141">
        <f>'1. Фін результат'!D86</f>
        <v>-646</v>
      </c>
      <c r="E40" s="141">
        <f>'1. Фін результат'!E86</f>
        <v>-483</v>
      </c>
      <c r="F40" s="141">
        <f t="shared" si="0"/>
        <v>163</v>
      </c>
      <c r="G40" s="142">
        <f t="shared" si="1"/>
        <v>74.767801857585141</v>
      </c>
    </row>
    <row r="41" spans="1:7">
      <c r="A41" s="140" t="s">
        <v>235</v>
      </c>
      <c r="B41" s="196">
        <f>'1. Фін результат'!B87</f>
        <v>1320</v>
      </c>
      <c r="C41" s="141">
        <f>'1. Фін результат'!C73-'1. Фін результат'!C75</f>
        <v>0</v>
      </c>
      <c r="D41" s="141">
        <f>'1. Фін результат'!D73-'1. Фін результат'!D75</f>
        <v>0</v>
      </c>
      <c r="E41" s="141">
        <f>'1. Фін результат'!E73-'1. Фін результат'!E75</f>
        <v>0</v>
      </c>
      <c r="F41" s="141">
        <f t="shared" si="0"/>
        <v>0</v>
      </c>
      <c r="G41" s="142" t="e">
        <f t="shared" si="1"/>
        <v>#DIV/0!</v>
      </c>
    </row>
    <row r="42" spans="1:7">
      <c r="A42" s="145" t="s">
        <v>98</v>
      </c>
      <c r="B42" s="196">
        <f>'1. Фін результат'!B77</f>
        <v>1170</v>
      </c>
      <c r="C42" s="141">
        <f>'1. Фін результат'!C77</f>
        <v>-2603</v>
      </c>
      <c r="D42" s="141">
        <f>'1. Фін результат'!D77</f>
        <v>-5714</v>
      </c>
      <c r="E42" s="141">
        <f>'1. Фін результат'!E77</f>
        <v>-4831</v>
      </c>
      <c r="F42" s="141">
        <f t="shared" si="0"/>
        <v>883</v>
      </c>
      <c r="G42" s="142">
        <f t="shared" si="1"/>
        <v>84.546727336366828</v>
      </c>
    </row>
    <row r="43" spans="1:7">
      <c r="A43" s="147" t="s">
        <v>141</v>
      </c>
      <c r="B43" s="196">
        <f>'1. Фін результат'!B78</f>
        <v>1180</v>
      </c>
      <c r="C43" s="141">
        <f>'1. Фін результат'!C78</f>
        <v>0</v>
      </c>
      <c r="D43" s="141">
        <f>'1. Фін результат'!D78</f>
        <v>0</v>
      </c>
      <c r="E43" s="141">
        <f>'1. Фін результат'!E78</f>
        <v>0</v>
      </c>
      <c r="F43" s="141">
        <f t="shared" si="0"/>
        <v>0</v>
      </c>
      <c r="G43" s="142" t="e">
        <f t="shared" si="1"/>
        <v>#DIV/0!</v>
      </c>
    </row>
    <row r="44" spans="1:7">
      <c r="A44" s="144" t="s">
        <v>232</v>
      </c>
      <c r="B44" s="196">
        <f>'1. Фін результат'!B80</f>
        <v>1200</v>
      </c>
      <c r="C44" s="141">
        <f>'1. Фін результат'!C80</f>
        <v>-2603</v>
      </c>
      <c r="D44" s="141">
        <f>'1. Фін результат'!D80</f>
        <v>-5714</v>
      </c>
      <c r="E44" s="141">
        <f>'1. Фін результат'!E80</f>
        <v>-4831</v>
      </c>
      <c r="F44" s="141">
        <f t="shared" si="0"/>
        <v>883</v>
      </c>
      <c r="G44" s="142">
        <f t="shared" si="1"/>
        <v>84.546727336366828</v>
      </c>
    </row>
    <row r="45" spans="1:7">
      <c r="A45" s="146" t="s">
        <v>233</v>
      </c>
      <c r="B45" s="196">
        <f>' 5. Коефіцієнти'!B11</f>
        <v>5040</v>
      </c>
      <c r="C45" s="141">
        <f>C44/C31</f>
        <v>-1.2747306562193927</v>
      </c>
      <c r="D45" s="141">
        <f t="shared" ref="D45:E45" si="2">D44/D31</f>
        <v>-0.85411061285500744</v>
      </c>
      <c r="E45" s="141">
        <f t="shared" si="2"/>
        <v>-0.84295934391903682</v>
      </c>
      <c r="F45" s="141">
        <f t="shared" si="0"/>
        <v>1.1151268935970626E-2</v>
      </c>
      <c r="G45" s="142">
        <f t="shared" si="1"/>
        <v>98.694399909316715</v>
      </c>
    </row>
    <row r="46" spans="1:7">
      <c r="A46" s="256" t="s">
        <v>158</v>
      </c>
      <c r="B46" s="257"/>
      <c r="C46" s="257"/>
      <c r="D46" s="257"/>
      <c r="E46" s="257"/>
      <c r="F46" s="257"/>
      <c r="G46" s="258"/>
    </row>
    <row r="47" spans="1:7">
      <c r="A47" s="146" t="s">
        <v>362</v>
      </c>
      <c r="B47" s="196">
        <f>'2. Розрахунки з бюджетом'!B20</f>
        <v>2100</v>
      </c>
      <c r="C47" s="141">
        <f>'2. Розрахунки з бюджетом'!C9</f>
        <v>0</v>
      </c>
      <c r="D47" s="141">
        <f>'2. Розрахунки з бюджетом'!D9</f>
        <v>0</v>
      </c>
      <c r="E47" s="141">
        <f>'2. Розрахунки з бюджетом'!E9</f>
        <v>0</v>
      </c>
      <c r="F47" s="141">
        <f t="shared" ref="F47:F52" si="3">E47-D47</f>
        <v>0</v>
      </c>
      <c r="G47" s="142" t="e">
        <f t="shared" ref="G47:G52" si="4">E47/D47*100</f>
        <v>#DIV/0!</v>
      </c>
    </row>
    <row r="48" spans="1:7">
      <c r="A48" s="148" t="s">
        <v>157</v>
      </c>
      <c r="B48" s="196">
        <f>'2. Розрахунки з бюджетом'!B23</f>
        <v>2110</v>
      </c>
      <c r="C48" s="141">
        <f>'2. Розрахунки з бюджетом'!C23</f>
        <v>0</v>
      </c>
      <c r="D48" s="141">
        <f>'2. Розрахунки з бюджетом'!D23</f>
        <v>0</v>
      </c>
      <c r="E48" s="141">
        <f>'2. Розрахунки з бюджетом'!E23</f>
        <v>0</v>
      </c>
      <c r="F48" s="141">
        <f t="shared" si="3"/>
        <v>0</v>
      </c>
      <c r="G48" s="142" t="e">
        <f t="shared" si="4"/>
        <v>#DIV/0!</v>
      </c>
    </row>
    <row r="49" spans="1:7" ht="46.5">
      <c r="A49" s="148" t="s">
        <v>353</v>
      </c>
      <c r="B49" s="196" t="s">
        <v>324</v>
      </c>
      <c r="C49" s="141">
        <f>'2. Розрахунки з бюджетом'!C24+'2. Розрахунки з бюджетом'!C25</f>
        <v>292</v>
      </c>
      <c r="D49" s="141">
        <f>'2. Розрахунки з бюджетом'!D24+'2. Розрахунки з бюджетом'!D25</f>
        <v>1838</v>
      </c>
      <c r="E49" s="141">
        <f>'2. Розрахунки з бюджетом'!E24+'2. Розрахунки з бюджетом'!E25</f>
        <v>6165</v>
      </c>
      <c r="F49" s="141">
        <f t="shared" si="3"/>
        <v>4327</v>
      </c>
      <c r="G49" s="142">
        <f t="shared" si="4"/>
        <v>335.41893362350379</v>
      </c>
    </row>
    <row r="50" spans="1:7" ht="46.5">
      <c r="A50" s="146" t="s">
        <v>259</v>
      </c>
      <c r="B50" s="196">
        <f>'2. Розрахунки з бюджетом'!B26</f>
        <v>2140</v>
      </c>
      <c r="C50" s="141">
        <f>'2. Розрахунки з бюджетом'!C26</f>
        <v>266</v>
      </c>
      <c r="D50" s="141">
        <f>'2. Розрахунки з бюджетом'!D26</f>
        <v>1154</v>
      </c>
      <c r="E50" s="141">
        <f>'2. Розрахунки з бюджетом'!E26</f>
        <v>1185</v>
      </c>
      <c r="F50" s="141">
        <f t="shared" si="3"/>
        <v>31</v>
      </c>
      <c r="G50" s="142">
        <f t="shared" si="4"/>
        <v>102.68630849220104</v>
      </c>
    </row>
    <row r="51" spans="1:7" ht="46.5">
      <c r="A51" s="146" t="s">
        <v>85</v>
      </c>
      <c r="B51" s="196">
        <f>'2. Розрахунки з бюджетом'!B38</f>
        <v>2150</v>
      </c>
      <c r="C51" s="141">
        <f>'2. Розрахунки з бюджетом'!C38</f>
        <v>289</v>
      </c>
      <c r="D51" s="141">
        <f>'2. Розрахунки з бюджетом'!D38</f>
        <v>1283</v>
      </c>
      <c r="E51" s="141">
        <f>'2. Розрахунки з бюджетом'!E38</f>
        <v>1297</v>
      </c>
      <c r="F51" s="141">
        <f t="shared" si="3"/>
        <v>14</v>
      </c>
      <c r="G51" s="142">
        <f t="shared" si="4"/>
        <v>101.09119251753702</v>
      </c>
    </row>
    <row r="52" spans="1:7">
      <c r="A52" s="145" t="s">
        <v>268</v>
      </c>
      <c r="B52" s="196">
        <f>'2. Розрахунки з бюджетом'!B39</f>
        <v>2200</v>
      </c>
      <c r="C52" s="141">
        <f>'2. Розрахунки з бюджетом'!C39</f>
        <v>847</v>
      </c>
      <c r="D52" s="141">
        <f>'2. Розрахунки з бюджетом'!D39</f>
        <v>599</v>
      </c>
      <c r="E52" s="141">
        <f>'2. Розрахунки з бюджетом'!E39</f>
        <v>-3683</v>
      </c>
      <c r="F52" s="141">
        <f t="shared" si="3"/>
        <v>-4282</v>
      </c>
      <c r="G52" s="142">
        <f t="shared" si="4"/>
        <v>-614.85809682804677</v>
      </c>
    </row>
    <row r="53" spans="1:7">
      <c r="A53" s="256" t="s">
        <v>156</v>
      </c>
      <c r="B53" s="257"/>
      <c r="C53" s="257"/>
      <c r="D53" s="257"/>
      <c r="E53" s="257"/>
      <c r="F53" s="257"/>
      <c r="G53" s="258"/>
    </row>
    <row r="54" spans="1:7">
      <c r="A54" s="145" t="s">
        <v>147</v>
      </c>
      <c r="B54" s="196">
        <f>'3. Рух грошових коштів'!B76</f>
        <v>3600</v>
      </c>
      <c r="C54" s="141">
        <f>'3. Рух грошових коштів'!C76</f>
        <v>13</v>
      </c>
      <c r="D54" s="141">
        <f>'3. Рух грошових коштів'!D76</f>
        <v>7539</v>
      </c>
      <c r="E54" s="141">
        <f>'3. Рух грошових коштів'!E76</f>
        <v>7540</v>
      </c>
      <c r="F54" s="141">
        <f t="shared" ref="F54:F59" si="5">E54-D54</f>
        <v>1</v>
      </c>
      <c r="G54" s="142">
        <f t="shared" ref="G54:G59" si="6">E54/D54*100</f>
        <v>100.01326435866827</v>
      </c>
    </row>
    <row r="55" spans="1:7" ht="46.5">
      <c r="A55" s="146" t="s">
        <v>148</v>
      </c>
      <c r="B55" s="196">
        <f>'3. Рух грошових коштів'!B22</f>
        <v>3090</v>
      </c>
      <c r="C55" s="141">
        <f>'3. Рух грошових коштів'!C22</f>
        <v>-3266</v>
      </c>
      <c r="D55" s="141">
        <f>'3. Рух грошових коштів'!D22</f>
        <v>-4829</v>
      </c>
      <c r="E55" s="141">
        <f>'3. Рух грошових коштів'!E22</f>
        <v>-4526</v>
      </c>
      <c r="F55" s="141">
        <f t="shared" si="5"/>
        <v>303</v>
      </c>
      <c r="G55" s="142">
        <f t="shared" si="6"/>
        <v>93.725408987367985</v>
      </c>
    </row>
    <row r="56" spans="1:7" ht="46.5">
      <c r="A56" s="146" t="s">
        <v>236</v>
      </c>
      <c r="B56" s="196">
        <f>'3. Рух грошових коштів'!B46</f>
        <v>3320</v>
      </c>
      <c r="C56" s="141">
        <f>'3. Рух грошових коштів'!C46</f>
        <v>-8690</v>
      </c>
      <c r="D56" s="141">
        <f>'3. Рух грошових коштів'!D46</f>
        <v>-4932</v>
      </c>
      <c r="E56" s="141">
        <f>'3. Рух грошових коштів'!E46</f>
        <v>-25993</v>
      </c>
      <c r="F56" s="141">
        <f t="shared" si="5"/>
        <v>-21061</v>
      </c>
      <c r="G56" s="142">
        <f t="shared" si="6"/>
        <v>527.02757502027578</v>
      </c>
    </row>
    <row r="57" spans="1:7" ht="46.5">
      <c r="A57" s="146" t="s">
        <v>149</v>
      </c>
      <c r="B57" s="196">
        <f>'3. Рух грошових коштів'!B74</f>
        <v>3580</v>
      </c>
      <c r="C57" s="141">
        <f>'3. Рух грошових коштів'!C74</f>
        <v>19482</v>
      </c>
      <c r="D57" s="141">
        <f>'3. Рух грошових коштів'!D74</f>
        <v>3538</v>
      </c>
      <c r="E57" s="141">
        <f>'3. Рух грошових коштів'!E74</f>
        <v>26062</v>
      </c>
      <c r="F57" s="141">
        <f t="shared" si="5"/>
        <v>22524</v>
      </c>
      <c r="G57" s="142">
        <f t="shared" si="6"/>
        <v>736.63086489542115</v>
      </c>
    </row>
    <row r="58" spans="1:7" ht="54" customHeight="1">
      <c r="A58" s="146" t="s">
        <v>172</v>
      </c>
      <c r="B58" s="196">
        <f>'3. Рух грошових коштів'!B77</f>
        <v>3610</v>
      </c>
      <c r="C58" s="141"/>
      <c r="D58" s="141"/>
      <c r="E58" s="141"/>
      <c r="F58" s="141">
        <f t="shared" si="5"/>
        <v>0</v>
      </c>
      <c r="G58" s="142" t="e">
        <f t="shared" si="6"/>
        <v>#DIV/0!</v>
      </c>
    </row>
    <row r="59" spans="1:7" ht="38.25" customHeight="1">
      <c r="A59" s="145" t="s">
        <v>150</v>
      </c>
      <c r="B59" s="196">
        <f>'3. Рух грошових коштів'!B78</f>
        <v>3620</v>
      </c>
      <c r="C59" s="141">
        <f>'3. Рух грошових коштів'!C78</f>
        <v>7539</v>
      </c>
      <c r="D59" s="141">
        <f>'3. Рух грошових коштів'!D78</f>
        <v>1316</v>
      </c>
      <c r="E59" s="141">
        <f>'3. Рух грошових коштів'!E78</f>
        <v>3083</v>
      </c>
      <c r="F59" s="141">
        <f t="shared" si="5"/>
        <v>1767</v>
      </c>
      <c r="G59" s="142">
        <f t="shared" si="6"/>
        <v>234.27051671732522</v>
      </c>
    </row>
    <row r="60" spans="1:7">
      <c r="A60" s="263" t="s">
        <v>215</v>
      </c>
      <c r="B60" s="264"/>
      <c r="C60" s="264"/>
      <c r="D60" s="264"/>
      <c r="E60" s="264"/>
      <c r="F60" s="264"/>
      <c r="G60" s="264"/>
    </row>
    <row r="61" spans="1:7">
      <c r="A61" s="146" t="s">
        <v>214</v>
      </c>
      <c r="B61" s="194">
        <f>'4. Кап. інвестиції'!B6</f>
        <v>4000</v>
      </c>
      <c r="C61" s="141">
        <f>'4. Кап. інвестиції'!C6</f>
        <v>8690</v>
      </c>
      <c r="D61" s="141">
        <v>4111</v>
      </c>
      <c r="E61" s="141">
        <f>'4. Кап. інвестиції'!E6</f>
        <v>25993</v>
      </c>
      <c r="F61" s="141">
        <f>E61-D61</f>
        <v>21882</v>
      </c>
      <c r="G61" s="142">
        <f>E61/D61*100</f>
        <v>632.27925079056183</v>
      </c>
    </row>
    <row r="62" spans="1:7">
      <c r="A62" s="262" t="s">
        <v>217</v>
      </c>
      <c r="B62" s="262"/>
      <c r="C62" s="262"/>
      <c r="D62" s="262"/>
      <c r="E62" s="262"/>
      <c r="F62" s="262"/>
      <c r="G62" s="262"/>
    </row>
    <row r="63" spans="1:7">
      <c r="A63" s="146" t="s">
        <v>175</v>
      </c>
      <c r="B63" s="194">
        <f>' 5. Коефіцієнти'!B9</f>
        <v>5020</v>
      </c>
      <c r="C63" s="141">
        <f>' 5. Коефіцієнти'!D9</f>
        <v>-0.14085497835497834</v>
      </c>
      <c r="D63" s="211">
        <v>-0.4</v>
      </c>
      <c r="E63" s="141">
        <f>' 5. Коефіцієнти'!E9</f>
        <v>-0.10161755116636166</v>
      </c>
      <c r="F63" s="141" t="s">
        <v>399</v>
      </c>
      <c r="G63" s="142" t="s">
        <v>399</v>
      </c>
    </row>
    <row r="64" spans="1:7">
      <c r="A64" s="146" t="s">
        <v>171</v>
      </c>
      <c r="B64" s="194">
        <f>' 5. Коефіцієнти'!B10</f>
        <v>5030</v>
      </c>
      <c r="C64" s="141">
        <f>' 5. Коефіцієнти'!D10</f>
        <v>-0.15332508688225246</v>
      </c>
      <c r="D64" s="141">
        <v>-0.4</v>
      </c>
      <c r="E64" s="141">
        <f>' 5. Коефіцієнти'!E10</f>
        <v>-0.12230999037925971</v>
      </c>
      <c r="F64" s="141" t="s">
        <v>399</v>
      </c>
      <c r="G64" s="142" t="s">
        <v>399</v>
      </c>
    </row>
    <row r="65" spans="1:7">
      <c r="A65" s="146" t="s">
        <v>234</v>
      </c>
      <c r="B65" s="194">
        <f>' 5. Коефіцієнти'!B14</f>
        <v>5110</v>
      </c>
      <c r="C65" s="141">
        <f>' 5. Коефіцієнти'!D14</f>
        <v>11.295409181636726</v>
      </c>
      <c r="D65" s="141">
        <v>113.83</v>
      </c>
      <c r="E65" s="141">
        <f>' 5. Коефіцієнти'!E14</f>
        <v>4.9108541588959342</v>
      </c>
      <c r="F65" s="141" t="s">
        <v>399</v>
      </c>
      <c r="G65" s="142" t="s">
        <v>399</v>
      </c>
    </row>
    <row r="66" spans="1:7">
      <c r="A66" s="256" t="s">
        <v>216</v>
      </c>
      <c r="B66" s="257"/>
      <c r="C66" s="257"/>
      <c r="D66" s="257"/>
      <c r="E66" s="257"/>
      <c r="F66" s="257"/>
      <c r="G66" s="258"/>
    </row>
    <row r="67" spans="1:7">
      <c r="A67" s="146" t="s">
        <v>151</v>
      </c>
      <c r="B67" s="194">
        <v>6000</v>
      </c>
      <c r="C67" s="216">
        <v>8812</v>
      </c>
      <c r="D67" s="217">
        <v>12923</v>
      </c>
      <c r="E67" s="141">
        <v>31780</v>
      </c>
      <c r="F67" s="141">
        <f>E67-D67</f>
        <v>18857</v>
      </c>
      <c r="G67" s="142">
        <f>E67/D67*100</f>
        <v>245.91813046506229</v>
      </c>
    </row>
    <row r="68" spans="1:7">
      <c r="A68" s="146" t="s">
        <v>152</v>
      </c>
      <c r="B68" s="194">
        <v>6010</v>
      </c>
      <c r="C68" s="216">
        <v>9668</v>
      </c>
      <c r="D68" s="217">
        <v>1316</v>
      </c>
      <c r="E68" s="141">
        <v>15761</v>
      </c>
      <c r="F68" s="141">
        <f t="shared" ref="F68:F76" si="7">E68-D68</f>
        <v>14445</v>
      </c>
      <c r="G68" s="142">
        <f t="shared" ref="G68:G76" si="8">E68/D68*100</f>
        <v>1197.644376899696</v>
      </c>
    </row>
    <row r="69" spans="1:7">
      <c r="A69" s="146" t="s">
        <v>271</v>
      </c>
      <c r="B69" s="194">
        <v>6020</v>
      </c>
      <c r="C69" s="250">
        <f>'3. Рух грошових коштів'!C78</f>
        <v>7539</v>
      </c>
      <c r="D69" s="250">
        <f>'3. Рух грошових коштів'!D78</f>
        <v>1316</v>
      </c>
      <c r="E69" s="217">
        <f>'3. Рух грошових коштів'!E78</f>
        <v>3083</v>
      </c>
      <c r="F69" s="141">
        <f t="shared" si="7"/>
        <v>1767</v>
      </c>
      <c r="G69" s="142">
        <f t="shared" si="8"/>
        <v>234.27051671732522</v>
      </c>
    </row>
    <row r="70" spans="1:7" s="149" customFormat="1">
      <c r="A70" s="145" t="s">
        <v>269</v>
      </c>
      <c r="B70" s="194">
        <v>6030</v>
      </c>
      <c r="C70" s="218">
        <f>C67+C68</f>
        <v>18480</v>
      </c>
      <c r="D70" s="218">
        <f>D67+D68</f>
        <v>14239</v>
      </c>
      <c r="E70" s="141">
        <f>E67+E68</f>
        <v>47541</v>
      </c>
      <c r="F70" s="141">
        <f t="shared" si="7"/>
        <v>33302</v>
      </c>
      <c r="G70" s="142">
        <f t="shared" si="8"/>
        <v>333.87878362244538</v>
      </c>
    </row>
    <row r="71" spans="1:7">
      <c r="A71" s="146" t="s">
        <v>173</v>
      </c>
      <c r="B71" s="194">
        <v>6040</v>
      </c>
      <c r="C71" s="217"/>
      <c r="D71" s="217"/>
      <c r="E71" s="141">
        <v>7096</v>
      </c>
      <c r="F71" s="141">
        <f t="shared" si="7"/>
        <v>7096</v>
      </c>
      <c r="G71" s="142" t="e">
        <f t="shared" si="8"/>
        <v>#DIV/0!</v>
      </c>
    </row>
    <row r="72" spans="1:7">
      <c r="A72" s="146" t="s">
        <v>174</v>
      </c>
      <c r="B72" s="194">
        <v>6050</v>
      </c>
      <c r="C72" s="217">
        <v>1503</v>
      </c>
      <c r="D72" s="217">
        <v>124</v>
      </c>
      <c r="E72" s="141">
        <v>947</v>
      </c>
      <c r="F72" s="141">
        <f t="shared" si="7"/>
        <v>823</v>
      </c>
      <c r="G72" s="142">
        <f t="shared" si="8"/>
        <v>763.70967741935476</v>
      </c>
    </row>
    <row r="73" spans="1:7" s="149" customFormat="1">
      <c r="A73" s="145" t="s">
        <v>270</v>
      </c>
      <c r="B73" s="194">
        <v>6060</v>
      </c>
      <c r="C73" s="218">
        <f>SUM(C71:C72)</f>
        <v>1503</v>
      </c>
      <c r="D73" s="218">
        <f>SUM(D71:D72)</f>
        <v>124</v>
      </c>
      <c r="E73" s="141">
        <f>E71+E72</f>
        <v>8043</v>
      </c>
      <c r="F73" s="141">
        <f t="shared" si="7"/>
        <v>7919</v>
      </c>
      <c r="G73" s="142">
        <f t="shared" si="8"/>
        <v>6486.2903225806449</v>
      </c>
    </row>
    <row r="74" spans="1:7">
      <c r="A74" s="146" t="s">
        <v>272</v>
      </c>
      <c r="B74" s="194">
        <v>6070</v>
      </c>
      <c r="C74" s="217"/>
      <c r="D74" s="217"/>
      <c r="E74" s="141"/>
      <c r="F74" s="141">
        <f t="shared" si="7"/>
        <v>0</v>
      </c>
      <c r="G74" s="142" t="e">
        <f t="shared" si="8"/>
        <v>#DIV/0!</v>
      </c>
    </row>
    <row r="75" spans="1:7">
      <c r="A75" s="146" t="s">
        <v>273</v>
      </c>
      <c r="B75" s="194">
        <v>6080</v>
      </c>
      <c r="C75" s="217"/>
      <c r="D75" s="217"/>
      <c r="E75" s="141"/>
      <c r="F75" s="141">
        <f t="shared" si="7"/>
        <v>0</v>
      </c>
      <c r="G75" s="142" t="e">
        <f t="shared" si="8"/>
        <v>#DIV/0!</v>
      </c>
    </row>
    <row r="76" spans="1:7" s="149" customFormat="1">
      <c r="A76" s="145" t="s">
        <v>153</v>
      </c>
      <c r="B76" s="194">
        <v>6090</v>
      </c>
      <c r="C76" s="217">
        <v>16977</v>
      </c>
      <c r="D76" s="217">
        <v>14115</v>
      </c>
      <c r="E76" s="141">
        <v>39498</v>
      </c>
      <c r="F76" s="141">
        <f t="shared" si="7"/>
        <v>25383</v>
      </c>
      <c r="G76" s="142">
        <f t="shared" si="8"/>
        <v>279.82996811902228</v>
      </c>
    </row>
    <row r="77" spans="1:7">
      <c r="A77" s="195"/>
      <c r="B77" s="193"/>
      <c r="C77" s="193"/>
      <c r="D77" s="193"/>
      <c r="E77" s="193"/>
      <c r="F77" s="193"/>
      <c r="G77" s="193"/>
    </row>
    <row r="78" spans="1:7" ht="25.5">
      <c r="A78" s="178" t="s">
        <v>363</v>
      </c>
      <c r="B78" s="180"/>
      <c r="C78" s="51"/>
      <c r="D78" s="51"/>
      <c r="E78" s="51"/>
      <c r="F78" s="51" t="s">
        <v>429</v>
      </c>
      <c r="G78" s="51"/>
    </row>
    <row r="79" spans="1:7" s="114" customFormat="1">
      <c r="A79" s="136" t="s">
        <v>394</v>
      </c>
      <c r="C79" s="253" t="s">
        <v>80</v>
      </c>
      <c r="D79" s="253"/>
      <c r="E79" s="51"/>
      <c r="F79" s="114" t="s">
        <v>104</v>
      </c>
    </row>
    <row r="80" spans="1:7">
      <c r="B80" s="193"/>
      <c r="C80" s="193"/>
      <c r="D80" s="193"/>
      <c r="E80" s="193"/>
      <c r="F80" s="193"/>
      <c r="G80" s="193"/>
    </row>
    <row r="81" spans="1:7" ht="42.75" customHeight="1">
      <c r="A81" s="125"/>
      <c r="B81" s="193"/>
      <c r="C81" s="193"/>
      <c r="D81" s="193"/>
      <c r="E81" s="193"/>
      <c r="F81" s="193"/>
      <c r="G81" s="193"/>
    </row>
    <row r="82" spans="1:7" ht="113.25" customHeight="1">
      <c r="A82" s="252"/>
      <c r="B82" s="252"/>
      <c r="C82" s="252"/>
      <c r="D82" s="252"/>
      <c r="E82" s="252"/>
      <c r="F82" s="252"/>
      <c r="G82" s="252"/>
    </row>
    <row r="83" spans="1:7">
      <c r="A83" s="125"/>
      <c r="B83" s="193"/>
      <c r="C83" s="193"/>
      <c r="D83" s="193"/>
      <c r="E83" s="193"/>
      <c r="F83" s="193"/>
      <c r="G83" s="193"/>
    </row>
    <row r="84" spans="1:7">
      <c r="A84" s="125"/>
      <c r="B84" s="193"/>
      <c r="C84" s="193"/>
      <c r="D84" s="193"/>
      <c r="E84" s="193"/>
      <c r="F84" s="193"/>
      <c r="G84" s="193"/>
    </row>
    <row r="85" spans="1:7">
      <c r="A85" s="125"/>
      <c r="B85" s="193"/>
      <c r="C85" s="193"/>
      <c r="D85" s="193"/>
      <c r="E85" s="193"/>
      <c r="F85" s="193"/>
      <c r="G85" s="193"/>
    </row>
    <row r="86" spans="1:7">
      <c r="A86" s="125"/>
    </row>
    <row r="87" spans="1:7">
      <c r="A87" s="125"/>
    </row>
    <row r="88" spans="1:7">
      <c r="A88" s="125"/>
    </row>
    <row r="89" spans="1:7">
      <c r="A89" s="125"/>
    </row>
    <row r="90" spans="1:7">
      <c r="A90" s="125"/>
    </row>
    <row r="91" spans="1:7">
      <c r="A91" s="125"/>
    </row>
    <row r="92" spans="1:7">
      <c r="A92" s="125"/>
    </row>
    <row r="93" spans="1:7">
      <c r="A93" s="125"/>
    </row>
    <row r="94" spans="1:7">
      <c r="A94" s="125"/>
    </row>
    <row r="95" spans="1:7">
      <c r="A95" s="125"/>
    </row>
    <row r="96" spans="1:7">
      <c r="A96" s="125"/>
    </row>
    <row r="97" spans="1:1">
      <c r="A97" s="125"/>
    </row>
    <row r="98" spans="1:1">
      <c r="A98" s="125"/>
    </row>
    <row r="99" spans="1:1">
      <c r="A99" s="125"/>
    </row>
    <row r="100" spans="1:1">
      <c r="A100" s="125"/>
    </row>
    <row r="101" spans="1:1">
      <c r="A101" s="125"/>
    </row>
    <row r="102" spans="1:1">
      <c r="A102" s="125"/>
    </row>
    <row r="103" spans="1:1">
      <c r="A103" s="125"/>
    </row>
    <row r="104" spans="1:1">
      <c r="A104" s="125"/>
    </row>
    <row r="105" spans="1:1">
      <c r="A105" s="125"/>
    </row>
    <row r="106" spans="1:1">
      <c r="A106" s="125"/>
    </row>
    <row r="107" spans="1:1">
      <c r="A107" s="125"/>
    </row>
    <row r="108" spans="1:1">
      <c r="A108" s="125"/>
    </row>
    <row r="109" spans="1:1">
      <c r="A109" s="125"/>
    </row>
    <row r="110" spans="1:1">
      <c r="A110" s="125"/>
    </row>
    <row r="111" spans="1:1">
      <c r="A111" s="125"/>
    </row>
    <row r="112" spans="1:1">
      <c r="A112" s="125"/>
    </row>
    <row r="113" spans="1:1">
      <c r="A113" s="125"/>
    </row>
    <row r="114" spans="1:1">
      <c r="A114" s="125"/>
    </row>
    <row r="115" spans="1:1">
      <c r="A115" s="125"/>
    </row>
    <row r="116" spans="1:1">
      <c r="A116" s="125"/>
    </row>
    <row r="117" spans="1:1">
      <c r="A117" s="125"/>
    </row>
    <row r="118" spans="1:1">
      <c r="A118" s="125"/>
    </row>
    <row r="119" spans="1:1">
      <c r="A119" s="125"/>
    </row>
    <row r="120" spans="1:1">
      <c r="A120" s="125"/>
    </row>
    <row r="121" spans="1:1">
      <c r="A121" s="125"/>
    </row>
    <row r="122" spans="1:1">
      <c r="A122" s="125"/>
    </row>
    <row r="123" spans="1:1">
      <c r="A123" s="125"/>
    </row>
    <row r="124" spans="1:1">
      <c r="A124" s="125"/>
    </row>
    <row r="125" spans="1:1">
      <c r="A125" s="125"/>
    </row>
    <row r="126" spans="1:1">
      <c r="A126" s="125"/>
    </row>
    <row r="127" spans="1:1">
      <c r="A127" s="125"/>
    </row>
    <row r="128" spans="1:1">
      <c r="A128" s="125"/>
    </row>
    <row r="129" spans="1:1">
      <c r="A129" s="125"/>
    </row>
    <row r="130" spans="1:1">
      <c r="A130" s="125"/>
    </row>
    <row r="131" spans="1:1">
      <c r="A131" s="125"/>
    </row>
    <row r="132" spans="1:1">
      <c r="A132" s="125"/>
    </row>
    <row r="133" spans="1:1">
      <c r="A133" s="125"/>
    </row>
    <row r="134" spans="1:1">
      <c r="A134" s="125"/>
    </row>
    <row r="135" spans="1:1">
      <c r="A135" s="125"/>
    </row>
    <row r="136" spans="1:1">
      <c r="A136" s="125"/>
    </row>
    <row r="137" spans="1:1">
      <c r="A137" s="125"/>
    </row>
    <row r="138" spans="1:1">
      <c r="A138" s="125"/>
    </row>
    <row r="139" spans="1:1">
      <c r="A139" s="125"/>
    </row>
    <row r="140" spans="1:1">
      <c r="A140" s="125"/>
    </row>
    <row r="141" spans="1:1">
      <c r="A141" s="125"/>
    </row>
    <row r="142" spans="1:1">
      <c r="A142" s="125"/>
    </row>
    <row r="143" spans="1:1">
      <c r="A143" s="125"/>
    </row>
    <row r="144" spans="1:1">
      <c r="A144" s="125"/>
    </row>
    <row r="145" spans="1:1">
      <c r="A145" s="125"/>
    </row>
    <row r="146" spans="1:1">
      <c r="A146" s="125"/>
    </row>
    <row r="147" spans="1:1">
      <c r="A147" s="125"/>
    </row>
    <row r="148" spans="1:1">
      <c r="A148" s="125"/>
    </row>
    <row r="149" spans="1:1">
      <c r="A149" s="125"/>
    </row>
    <row r="150" spans="1:1">
      <c r="A150" s="125"/>
    </row>
    <row r="151" spans="1:1">
      <c r="A151" s="125"/>
    </row>
    <row r="152" spans="1:1">
      <c r="A152" s="125"/>
    </row>
    <row r="153" spans="1:1">
      <c r="A153" s="125"/>
    </row>
    <row r="154" spans="1:1">
      <c r="A154" s="125"/>
    </row>
    <row r="155" spans="1:1">
      <c r="A155" s="125"/>
    </row>
    <row r="156" spans="1:1">
      <c r="A156" s="125"/>
    </row>
    <row r="157" spans="1:1">
      <c r="A157" s="125"/>
    </row>
    <row r="158" spans="1:1">
      <c r="A158" s="125"/>
    </row>
    <row r="159" spans="1:1">
      <c r="A159" s="125"/>
    </row>
    <row r="160" spans="1:1">
      <c r="A160" s="125"/>
    </row>
    <row r="161" spans="1:1">
      <c r="A161" s="125"/>
    </row>
    <row r="162" spans="1:1">
      <c r="A162" s="125"/>
    </row>
    <row r="163" spans="1:1">
      <c r="A163" s="125"/>
    </row>
    <row r="164" spans="1:1">
      <c r="A164" s="125"/>
    </row>
    <row r="165" spans="1:1">
      <c r="A165" s="125"/>
    </row>
    <row r="166" spans="1:1">
      <c r="A166" s="125"/>
    </row>
    <row r="167" spans="1:1">
      <c r="A167" s="125"/>
    </row>
    <row r="168" spans="1:1">
      <c r="A168" s="125"/>
    </row>
    <row r="169" spans="1:1">
      <c r="A169" s="125"/>
    </row>
    <row r="170" spans="1:1">
      <c r="A170" s="125"/>
    </row>
    <row r="171" spans="1:1">
      <c r="A171" s="125"/>
    </row>
    <row r="172" spans="1:1">
      <c r="A172" s="125"/>
    </row>
    <row r="173" spans="1:1">
      <c r="A173" s="125"/>
    </row>
    <row r="174" spans="1:1">
      <c r="A174" s="125"/>
    </row>
    <row r="175" spans="1:1">
      <c r="A175" s="125"/>
    </row>
    <row r="176" spans="1:1">
      <c r="A176" s="125"/>
    </row>
    <row r="177" spans="1:1">
      <c r="A177" s="125"/>
    </row>
    <row r="178" spans="1:1">
      <c r="A178" s="125"/>
    </row>
    <row r="179" spans="1:1">
      <c r="A179" s="125"/>
    </row>
    <row r="180" spans="1:1">
      <c r="A180" s="125"/>
    </row>
    <row r="181" spans="1:1">
      <c r="A181" s="125"/>
    </row>
    <row r="182" spans="1:1">
      <c r="A182" s="125"/>
    </row>
    <row r="183" spans="1:1">
      <c r="A183" s="125"/>
    </row>
    <row r="184" spans="1:1">
      <c r="A184" s="125"/>
    </row>
    <row r="185" spans="1:1">
      <c r="A185" s="125"/>
    </row>
    <row r="186" spans="1:1">
      <c r="A186" s="125"/>
    </row>
    <row r="187" spans="1:1">
      <c r="A187" s="125"/>
    </row>
    <row r="188" spans="1:1">
      <c r="A188" s="125"/>
    </row>
    <row r="189" spans="1:1">
      <c r="A189" s="125"/>
    </row>
    <row r="190" spans="1:1">
      <c r="A190" s="125"/>
    </row>
    <row r="191" spans="1:1">
      <c r="A191" s="125"/>
    </row>
    <row r="192" spans="1:1">
      <c r="A192" s="125"/>
    </row>
    <row r="193" spans="1:1">
      <c r="A193" s="125"/>
    </row>
    <row r="194" spans="1:1">
      <c r="A194" s="125"/>
    </row>
    <row r="195" spans="1:1">
      <c r="A195" s="125"/>
    </row>
    <row r="196" spans="1:1">
      <c r="A196" s="125"/>
    </row>
    <row r="197" spans="1:1">
      <c r="A197" s="125"/>
    </row>
    <row r="198" spans="1:1">
      <c r="A198" s="125"/>
    </row>
    <row r="199" spans="1:1">
      <c r="A199" s="125"/>
    </row>
    <row r="200" spans="1:1">
      <c r="A200" s="125"/>
    </row>
    <row r="201" spans="1:1">
      <c r="A201" s="125"/>
    </row>
    <row r="202" spans="1:1">
      <c r="A202" s="125"/>
    </row>
    <row r="203" spans="1:1">
      <c r="A203" s="125"/>
    </row>
    <row r="204" spans="1:1">
      <c r="A204" s="125"/>
    </row>
    <row r="205" spans="1:1">
      <c r="A205" s="125"/>
    </row>
    <row r="206" spans="1:1">
      <c r="A206" s="125"/>
    </row>
    <row r="207" spans="1:1">
      <c r="A207" s="125"/>
    </row>
    <row r="208" spans="1:1">
      <c r="A208" s="125"/>
    </row>
    <row r="209" spans="1:1">
      <c r="A209" s="125"/>
    </row>
    <row r="210" spans="1:1">
      <c r="A210" s="125"/>
    </row>
    <row r="211" spans="1:1">
      <c r="A211" s="125"/>
    </row>
    <row r="212" spans="1:1">
      <c r="A212" s="125"/>
    </row>
    <row r="213" spans="1:1">
      <c r="A213" s="125"/>
    </row>
    <row r="214" spans="1:1">
      <c r="A214" s="125"/>
    </row>
    <row r="215" spans="1:1">
      <c r="A215" s="125"/>
    </row>
    <row r="216" spans="1:1">
      <c r="A216" s="125"/>
    </row>
    <row r="217" spans="1:1">
      <c r="A217" s="125"/>
    </row>
    <row r="218" spans="1:1">
      <c r="A218" s="125"/>
    </row>
    <row r="219" spans="1:1">
      <c r="A219" s="125"/>
    </row>
    <row r="220" spans="1:1">
      <c r="A220" s="125"/>
    </row>
    <row r="221" spans="1:1">
      <c r="A221" s="125"/>
    </row>
    <row r="222" spans="1:1">
      <c r="A222" s="125"/>
    </row>
    <row r="223" spans="1:1">
      <c r="A223" s="125"/>
    </row>
    <row r="224" spans="1:1">
      <c r="A224" s="125"/>
    </row>
    <row r="225" spans="1:1">
      <c r="A225" s="125"/>
    </row>
    <row r="226" spans="1:1">
      <c r="A226" s="125"/>
    </row>
    <row r="227" spans="1:1">
      <c r="A227" s="125"/>
    </row>
    <row r="228" spans="1:1">
      <c r="A228" s="125"/>
    </row>
    <row r="229" spans="1:1">
      <c r="A229" s="125"/>
    </row>
    <row r="230" spans="1:1">
      <c r="A230" s="125"/>
    </row>
    <row r="231" spans="1:1">
      <c r="A231" s="125"/>
    </row>
    <row r="232" spans="1:1">
      <c r="A232" s="125"/>
    </row>
    <row r="233" spans="1:1">
      <c r="A233" s="125"/>
    </row>
    <row r="234" spans="1:1">
      <c r="A234" s="125"/>
    </row>
    <row r="235" spans="1:1">
      <c r="A235" s="125"/>
    </row>
    <row r="236" spans="1:1">
      <c r="A236" s="125"/>
    </row>
    <row r="237" spans="1:1">
      <c r="A237" s="125"/>
    </row>
    <row r="238" spans="1:1">
      <c r="A238" s="125"/>
    </row>
    <row r="239" spans="1:1">
      <c r="A239" s="125"/>
    </row>
    <row r="240" spans="1:1">
      <c r="A240" s="125"/>
    </row>
    <row r="241" spans="1:1">
      <c r="A241" s="125"/>
    </row>
    <row r="242" spans="1:1">
      <c r="A242" s="125"/>
    </row>
    <row r="243" spans="1:1">
      <c r="A243" s="125"/>
    </row>
    <row r="244" spans="1:1">
      <c r="A244" s="125"/>
    </row>
    <row r="245" spans="1:1">
      <c r="A245" s="125"/>
    </row>
    <row r="246" spans="1:1">
      <c r="A246" s="125"/>
    </row>
    <row r="247" spans="1:1">
      <c r="A247" s="125"/>
    </row>
    <row r="248" spans="1:1">
      <c r="A248" s="125"/>
    </row>
  </sheetData>
  <mergeCells count="33"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  <mergeCell ref="B10:D10"/>
    <mergeCell ref="B11:D11"/>
    <mergeCell ref="B12:D12"/>
    <mergeCell ref="E13:F13"/>
    <mergeCell ref="B13:D13"/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3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I333"/>
  <sheetViews>
    <sheetView view="pageBreakPreview" topLeftCell="A87" zoomScale="80" zoomScaleNormal="75" zoomScaleSheetLayoutView="80" workbookViewId="0">
      <selection activeCell="A17" sqref="A17"/>
    </sheetView>
  </sheetViews>
  <sheetFormatPr defaultRowHeight="20.25" outlineLevelRow="1"/>
  <cols>
    <col min="1" max="1" width="75.42578125" style="29" customWidth="1"/>
    <col min="2" max="2" width="12" style="31" customWidth="1"/>
    <col min="3" max="3" width="17" style="31" customWidth="1"/>
    <col min="4" max="4" width="12.7109375" style="31" customWidth="1"/>
    <col min="5" max="5" width="13.5703125" style="31" customWidth="1"/>
    <col min="6" max="6" width="10.42578125" style="31" customWidth="1"/>
    <col min="7" max="7" width="17.5703125" style="31" customWidth="1"/>
    <col min="8" max="8" width="25.7109375" style="31" customWidth="1"/>
    <col min="9" max="16384" width="9.140625" style="29"/>
  </cols>
  <sheetData>
    <row r="1" spans="1:8" hidden="1" outlineLevel="1">
      <c r="B1" s="38"/>
      <c r="C1" s="38"/>
      <c r="D1" s="38"/>
      <c r="E1" s="38"/>
      <c r="F1" s="38"/>
      <c r="G1" s="38"/>
      <c r="H1" s="47" t="s">
        <v>242</v>
      </c>
    </row>
    <row r="2" spans="1:8" hidden="1" outlineLevel="1">
      <c r="B2" s="38"/>
      <c r="C2" s="38"/>
      <c r="D2" s="38"/>
      <c r="E2" s="38"/>
      <c r="F2" s="38"/>
      <c r="G2" s="38"/>
      <c r="H2" s="47" t="s">
        <v>226</v>
      </c>
    </row>
    <row r="3" spans="1:8" s="151" customFormat="1" ht="22.5" collapsed="1">
      <c r="A3" s="273" t="s">
        <v>379</v>
      </c>
      <c r="B3" s="273"/>
      <c r="C3" s="273"/>
      <c r="D3" s="273"/>
      <c r="E3" s="273"/>
      <c r="F3" s="273"/>
      <c r="G3" s="273"/>
      <c r="H3" s="273"/>
    </row>
    <row r="4" spans="1:8" s="151" customFormat="1" ht="12.75" customHeight="1">
      <c r="A4" s="150"/>
      <c r="B4" s="152"/>
      <c r="C4" s="186"/>
      <c r="D4" s="186"/>
      <c r="E4" s="152"/>
      <c r="F4" s="152"/>
      <c r="G4" s="152"/>
      <c r="H4" s="152"/>
    </row>
    <row r="5" spans="1:8" s="151" customFormat="1" ht="25.5" customHeight="1">
      <c r="A5" s="278" t="s">
        <v>288</v>
      </c>
      <c r="B5" s="279" t="s">
        <v>18</v>
      </c>
      <c r="C5" s="280" t="s">
        <v>388</v>
      </c>
      <c r="D5" s="278" t="s">
        <v>358</v>
      </c>
      <c r="E5" s="278"/>
      <c r="F5" s="278"/>
      <c r="G5" s="278"/>
      <c r="H5" s="278"/>
    </row>
    <row r="6" spans="1:8" s="151" customFormat="1" ht="135">
      <c r="A6" s="278"/>
      <c r="B6" s="279"/>
      <c r="C6" s="281"/>
      <c r="D6" s="39" t="s">
        <v>266</v>
      </c>
      <c r="E6" s="120" t="s">
        <v>249</v>
      </c>
      <c r="F6" s="153" t="s">
        <v>387</v>
      </c>
      <c r="G6" s="153" t="s">
        <v>277</v>
      </c>
      <c r="H6" s="120" t="s">
        <v>275</v>
      </c>
    </row>
    <row r="7" spans="1:8" s="151" customFormat="1" ht="22.5">
      <c r="A7" s="121">
        <v>1</v>
      </c>
      <c r="B7" s="120">
        <v>2</v>
      </c>
      <c r="C7" s="39">
        <v>3</v>
      </c>
      <c r="D7" s="39">
        <v>4</v>
      </c>
      <c r="E7" s="120">
        <v>5</v>
      </c>
      <c r="F7" s="120">
        <v>6</v>
      </c>
      <c r="G7" s="120">
        <v>7</v>
      </c>
      <c r="H7" s="120">
        <v>8</v>
      </c>
    </row>
    <row r="8" spans="1:8" s="154" customFormat="1" ht="26.25" customHeight="1">
      <c r="A8" s="282" t="s">
        <v>274</v>
      </c>
      <c r="B8" s="283"/>
      <c r="C8" s="283"/>
      <c r="D8" s="283"/>
      <c r="E8" s="283"/>
      <c r="F8" s="283"/>
      <c r="G8" s="283"/>
      <c r="H8" s="284"/>
    </row>
    <row r="9" spans="1:8" s="154" customFormat="1" ht="45">
      <c r="A9" s="155" t="s">
        <v>109</v>
      </c>
      <c r="B9" s="156">
        <v>1000</v>
      </c>
      <c r="C9" s="48">
        <f>C10</f>
        <v>2042</v>
      </c>
      <c r="D9" s="48">
        <v>6690</v>
      </c>
      <c r="E9" s="157">
        <v>5731</v>
      </c>
      <c r="F9" s="157">
        <f>E9-D9</f>
        <v>-959</v>
      </c>
      <c r="G9" s="158">
        <f t="shared" ref="G9:G16" si="0">E9/D9*100</f>
        <v>85.665171898355752</v>
      </c>
      <c r="H9" s="159"/>
    </row>
    <row r="10" spans="1:8" s="154" customFormat="1" ht="22.5">
      <c r="A10" s="181" t="s">
        <v>400</v>
      </c>
      <c r="B10" s="182" t="s">
        <v>401</v>
      </c>
      <c r="C10" s="217">
        <v>2042</v>
      </c>
      <c r="D10" s="217">
        <v>6690</v>
      </c>
      <c r="E10" s="185">
        <v>5731</v>
      </c>
      <c r="F10" s="157">
        <f t="shared" ref="F10:F76" si="1">E10-D10</f>
        <v>-959</v>
      </c>
      <c r="G10" s="158">
        <f t="shared" si="0"/>
        <v>85.665171898355752</v>
      </c>
      <c r="H10" s="159"/>
    </row>
    <row r="11" spans="1:8" s="151" customFormat="1" ht="45">
      <c r="A11" s="155" t="s">
        <v>127</v>
      </c>
      <c r="B11" s="156">
        <v>1010</v>
      </c>
      <c r="C11" s="48">
        <f>SUM(C12:C19)</f>
        <v>3350</v>
      </c>
      <c r="D11" s="48">
        <v>8541</v>
      </c>
      <c r="E11" s="157">
        <v>7523</v>
      </c>
      <c r="F11" s="157">
        <f t="shared" si="1"/>
        <v>-1018</v>
      </c>
      <c r="G11" s="158">
        <f t="shared" si="0"/>
        <v>88.081020957733287</v>
      </c>
      <c r="H11" s="159"/>
    </row>
    <row r="12" spans="1:8" s="162" customFormat="1" ht="22.5">
      <c r="A12" s="155" t="s">
        <v>287</v>
      </c>
      <c r="B12" s="120">
        <v>1011</v>
      </c>
      <c r="C12" s="219">
        <v>2252</v>
      </c>
      <c r="D12" s="219">
        <v>200</v>
      </c>
      <c r="E12" s="160">
        <v>200</v>
      </c>
      <c r="F12" s="157">
        <f t="shared" si="1"/>
        <v>0</v>
      </c>
      <c r="G12" s="158">
        <f t="shared" si="0"/>
        <v>100</v>
      </c>
      <c r="H12" s="161"/>
    </row>
    <row r="13" spans="1:8" s="162" customFormat="1" ht="22.5">
      <c r="A13" s="155" t="s">
        <v>66</v>
      </c>
      <c r="B13" s="120">
        <v>1012</v>
      </c>
      <c r="C13" s="219">
        <v>526</v>
      </c>
      <c r="D13" s="219">
        <v>2700</v>
      </c>
      <c r="E13" s="160">
        <v>660</v>
      </c>
      <c r="F13" s="157">
        <f t="shared" si="1"/>
        <v>-2040</v>
      </c>
      <c r="G13" s="158">
        <f t="shared" si="0"/>
        <v>24.444444444444443</v>
      </c>
      <c r="H13" s="161"/>
    </row>
    <row r="14" spans="1:8" s="162" customFormat="1" ht="22.5">
      <c r="A14" s="155" t="s">
        <v>65</v>
      </c>
      <c r="B14" s="120">
        <v>1013</v>
      </c>
      <c r="C14" s="219">
        <v>40</v>
      </c>
      <c r="D14" s="219">
        <v>528</v>
      </c>
      <c r="E14" s="183"/>
      <c r="F14" s="157">
        <f t="shared" si="1"/>
        <v>-528</v>
      </c>
      <c r="G14" s="158">
        <f t="shared" si="0"/>
        <v>0</v>
      </c>
      <c r="H14" s="161"/>
    </row>
    <row r="15" spans="1:8" s="162" customFormat="1" ht="22.5">
      <c r="A15" s="155" t="s">
        <v>40</v>
      </c>
      <c r="B15" s="120">
        <v>1014</v>
      </c>
      <c r="C15" s="219">
        <v>400</v>
      </c>
      <c r="D15" s="219">
        <v>3466</v>
      </c>
      <c r="E15" s="183">
        <v>3888</v>
      </c>
      <c r="F15" s="157">
        <f t="shared" si="1"/>
        <v>422</v>
      </c>
      <c r="G15" s="158">
        <f t="shared" si="0"/>
        <v>112.17541834968263</v>
      </c>
      <c r="H15" s="161"/>
    </row>
    <row r="16" spans="1:8" s="162" customFormat="1" ht="22.5">
      <c r="A16" s="155" t="s">
        <v>41</v>
      </c>
      <c r="B16" s="120">
        <v>1015</v>
      </c>
      <c r="C16" s="219">
        <v>88</v>
      </c>
      <c r="D16" s="219">
        <v>762</v>
      </c>
      <c r="E16" s="183">
        <v>839</v>
      </c>
      <c r="F16" s="157">
        <f t="shared" si="1"/>
        <v>77</v>
      </c>
      <c r="G16" s="158">
        <f t="shared" si="0"/>
        <v>110.10498687664041</v>
      </c>
      <c r="H16" s="161"/>
    </row>
    <row r="17" spans="1:8" s="162" customFormat="1" ht="67.5">
      <c r="A17" s="155" t="s">
        <v>263</v>
      </c>
      <c r="B17" s="120">
        <v>1016</v>
      </c>
      <c r="C17" s="219"/>
      <c r="D17" s="219"/>
      <c r="E17" s="183"/>
      <c r="F17" s="157">
        <f t="shared" si="1"/>
        <v>0</v>
      </c>
      <c r="G17" s="158"/>
      <c r="H17" s="161"/>
    </row>
    <row r="18" spans="1:8" s="162" customFormat="1" ht="45">
      <c r="A18" s="155" t="s">
        <v>64</v>
      </c>
      <c r="B18" s="120">
        <v>1017</v>
      </c>
      <c r="C18" s="219">
        <v>44</v>
      </c>
      <c r="D18" s="219">
        <v>885</v>
      </c>
      <c r="E18" s="160">
        <v>1692</v>
      </c>
      <c r="F18" s="157">
        <f t="shared" si="1"/>
        <v>807</v>
      </c>
      <c r="G18" s="158">
        <f>E18/D18*100</f>
        <v>191.18644067796612</v>
      </c>
      <c r="H18" s="161"/>
    </row>
    <row r="19" spans="1:8" s="162" customFormat="1" ht="22.5">
      <c r="A19" s="155" t="s">
        <v>125</v>
      </c>
      <c r="B19" s="120">
        <v>1018</v>
      </c>
      <c r="C19" s="41"/>
      <c r="D19" s="41"/>
      <c r="E19" s="160">
        <f>SUM(E20:E22)</f>
        <v>244</v>
      </c>
      <c r="F19" s="157">
        <f t="shared" si="1"/>
        <v>244</v>
      </c>
      <c r="G19" s="158" t="e">
        <f>E19/D19*100</f>
        <v>#DIV/0!</v>
      </c>
      <c r="H19" s="161"/>
    </row>
    <row r="20" spans="1:8" s="162" customFormat="1" ht="45">
      <c r="A20" s="181" t="s">
        <v>402</v>
      </c>
      <c r="B20" s="184" t="s">
        <v>403</v>
      </c>
      <c r="C20" s="41"/>
      <c r="D20" s="41"/>
      <c r="E20" s="160">
        <v>226</v>
      </c>
      <c r="F20" s="157">
        <f t="shared" si="1"/>
        <v>226</v>
      </c>
      <c r="G20" s="158"/>
      <c r="H20" s="161"/>
    </row>
    <row r="21" spans="1:8" s="162" customFormat="1" ht="22.5">
      <c r="A21" s="181" t="s">
        <v>404</v>
      </c>
      <c r="B21" s="184" t="s">
        <v>405</v>
      </c>
      <c r="C21" s="41"/>
      <c r="D21" s="41"/>
      <c r="E21" s="160"/>
      <c r="F21" s="157">
        <f t="shared" si="1"/>
        <v>0</v>
      </c>
      <c r="G21" s="158"/>
      <c r="H21" s="161"/>
    </row>
    <row r="22" spans="1:8" s="162" customFormat="1" ht="22.5">
      <c r="A22" s="181" t="s">
        <v>406</v>
      </c>
      <c r="B22" s="184" t="s">
        <v>407</v>
      </c>
      <c r="C22" s="41"/>
      <c r="D22" s="41"/>
      <c r="E22" s="160">
        <v>18</v>
      </c>
      <c r="F22" s="157">
        <f t="shared" si="1"/>
        <v>18</v>
      </c>
      <c r="G22" s="158" t="e">
        <f>E22/D22*100</f>
        <v>#DIV/0!</v>
      </c>
      <c r="H22" s="161"/>
    </row>
    <row r="23" spans="1:8" s="154" customFormat="1" ht="22.5">
      <c r="A23" s="163" t="s">
        <v>23</v>
      </c>
      <c r="B23" s="164">
        <v>1020</v>
      </c>
      <c r="C23" s="209">
        <f>C9-C11</f>
        <v>-1308</v>
      </c>
      <c r="D23" s="209">
        <f>D9-D11</f>
        <v>-1851</v>
      </c>
      <c r="E23" s="210">
        <f>E9-E11</f>
        <v>-1792</v>
      </c>
      <c r="F23" s="157">
        <f t="shared" si="1"/>
        <v>59</v>
      </c>
      <c r="G23" s="158">
        <f>E23/D23*100</f>
        <v>96.812533765532152</v>
      </c>
      <c r="H23" s="165"/>
    </row>
    <row r="24" spans="1:8" s="151" customFormat="1" ht="45">
      <c r="A24" s="155" t="s">
        <v>219</v>
      </c>
      <c r="B24" s="156">
        <v>1030</v>
      </c>
      <c r="C24" s="48"/>
      <c r="D24" s="48"/>
      <c r="E24" s="157"/>
      <c r="F24" s="157">
        <f t="shared" si="1"/>
        <v>0</v>
      </c>
      <c r="G24" s="158" t="e">
        <f>E24/D24*100</f>
        <v>#DIV/0!</v>
      </c>
      <c r="H24" s="159"/>
    </row>
    <row r="25" spans="1:8" s="151" customFormat="1" ht="22.5">
      <c r="A25" s="155" t="s">
        <v>220</v>
      </c>
      <c r="B25" s="156">
        <v>1031</v>
      </c>
      <c r="C25" s="48"/>
      <c r="D25" s="48"/>
      <c r="E25" s="157"/>
      <c r="F25" s="157">
        <f t="shared" si="1"/>
        <v>0</v>
      </c>
      <c r="G25" s="158" t="e">
        <f>E25/D25*100</f>
        <v>#DIV/0!</v>
      </c>
      <c r="H25" s="159"/>
    </row>
    <row r="26" spans="1:8" s="151" customFormat="1" ht="22.5">
      <c r="A26" s="155" t="s">
        <v>229</v>
      </c>
      <c r="B26" s="156">
        <v>1040</v>
      </c>
      <c r="C26" s="48">
        <f>SUM(C27:C46,C48)</f>
        <v>1295</v>
      </c>
      <c r="D26" s="48">
        <f>SUM(D27:D46,D48)</f>
        <v>3217</v>
      </c>
      <c r="E26" s="157">
        <f>SUM(E27:E46,E48)</f>
        <v>2556</v>
      </c>
      <c r="F26" s="157">
        <f t="shared" si="1"/>
        <v>-661</v>
      </c>
      <c r="G26" s="158">
        <f>E26/D26*100</f>
        <v>79.452906434566358</v>
      </c>
      <c r="H26" s="159"/>
    </row>
    <row r="27" spans="1:8" s="151" customFormat="1" ht="45">
      <c r="A27" s="155" t="s">
        <v>108</v>
      </c>
      <c r="B27" s="156">
        <v>1041</v>
      </c>
      <c r="C27" s="48"/>
      <c r="D27" s="48"/>
      <c r="E27" s="157"/>
      <c r="F27" s="157">
        <f t="shared" si="1"/>
        <v>0</v>
      </c>
      <c r="G27" s="158"/>
      <c r="H27" s="159"/>
    </row>
    <row r="28" spans="1:8" s="151" customFormat="1" ht="22.5">
      <c r="A28" s="155" t="s">
        <v>210</v>
      </c>
      <c r="B28" s="156">
        <v>1042</v>
      </c>
      <c r="C28" s="219"/>
      <c r="D28" s="219">
        <v>72</v>
      </c>
      <c r="E28" s="157"/>
      <c r="F28" s="157">
        <f t="shared" si="1"/>
        <v>-72</v>
      </c>
      <c r="G28" s="158"/>
      <c r="H28" s="159"/>
    </row>
    <row r="29" spans="1:8" s="151" customFormat="1" ht="22.5">
      <c r="A29" s="155" t="s">
        <v>63</v>
      </c>
      <c r="B29" s="156">
        <v>1043</v>
      </c>
      <c r="C29" s="219"/>
      <c r="D29" s="219"/>
      <c r="E29" s="157"/>
      <c r="F29" s="157">
        <f t="shared" si="1"/>
        <v>0</v>
      </c>
      <c r="G29" s="158"/>
      <c r="H29" s="159"/>
    </row>
    <row r="30" spans="1:8" s="151" customFormat="1" ht="22.5">
      <c r="A30" s="155" t="s">
        <v>21</v>
      </c>
      <c r="B30" s="156">
        <v>1044</v>
      </c>
      <c r="C30" s="219"/>
      <c r="D30" s="219"/>
      <c r="E30" s="157"/>
      <c r="F30" s="157">
        <f t="shared" si="1"/>
        <v>0</v>
      </c>
      <c r="G30" s="158"/>
      <c r="H30" s="159"/>
    </row>
    <row r="31" spans="1:8" s="151" customFormat="1" ht="22.5">
      <c r="A31" s="155" t="s">
        <v>22</v>
      </c>
      <c r="B31" s="156">
        <v>1045</v>
      </c>
      <c r="C31" s="219"/>
      <c r="D31" s="219"/>
      <c r="E31" s="157"/>
      <c r="F31" s="157">
        <f t="shared" si="1"/>
        <v>0</v>
      </c>
      <c r="G31" s="158"/>
      <c r="H31" s="159"/>
    </row>
    <row r="32" spans="1:8" s="162" customFormat="1" ht="22.5">
      <c r="A32" s="155" t="s">
        <v>38</v>
      </c>
      <c r="B32" s="156">
        <v>1046</v>
      </c>
      <c r="C32" s="219"/>
      <c r="D32" s="219"/>
      <c r="E32" s="157"/>
      <c r="F32" s="157">
        <f t="shared" si="1"/>
        <v>0</v>
      </c>
      <c r="G32" s="158"/>
      <c r="H32" s="159"/>
    </row>
    <row r="33" spans="1:8" s="162" customFormat="1" ht="22.5">
      <c r="A33" s="155" t="s">
        <v>39</v>
      </c>
      <c r="B33" s="156">
        <v>1047</v>
      </c>
      <c r="C33" s="219"/>
      <c r="D33" s="219"/>
      <c r="E33" s="157"/>
      <c r="F33" s="157">
        <f t="shared" si="1"/>
        <v>0</v>
      </c>
      <c r="G33" s="158"/>
      <c r="H33" s="159"/>
    </row>
    <row r="34" spans="1:8" s="162" customFormat="1" ht="22.5">
      <c r="A34" s="155" t="s">
        <v>40</v>
      </c>
      <c r="B34" s="156">
        <v>1048</v>
      </c>
      <c r="C34" s="219">
        <v>934</v>
      </c>
      <c r="D34" s="219">
        <v>2450</v>
      </c>
      <c r="E34" s="185">
        <v>2080.4</v>
      </c>
      <c r="F34" s="157">
        <f t="shared" si="1"/>
        <v>-369.59999999999991</v>
      </c>
      <c r="G34" s="158">
        <f>E34/D34*100</f>
        <v>84.914285714285725</v>
      </c>
      <c r="H34" s="159"/>
    </row>
    <row r="35" spans="1:8" s="162" customFormat="1" ht="22.5">
      <c r="A35" s="155" t="s">
        <v>41</v>
      </c>
      <c r="B35" s="156">
        <v>1049</v>
      </c>
      <c r="C35" s="219">
        <v>201</v>
      </c>
      <c r="D35" s="219">
        <v>521</v>
      </c>
      <c r="E35" s="185">
        <v>457.6</v>
      </c>
      <c r="F35" s="157">
        <f t="shared" si="1"/>
        <v>-63.399999999999977</v>
      </c>
      <c r="G35" s="158">
        <f>E35/D35*100</f>
        <v>87.831094049904038</v>
      </c>
      <c r="H35" s="159"/>
    </row>
    <row r="36" spans="1:8" s="162" customFormat="1" ht="45">
      <c r="A36" s="155" t="s">
        <v>42</v>
      </c>
      <c r="B36" s="156">
        <v>1050</v>
      </c>
      <c r="C36" s="219"/>
      <c r="D36" s="219"/>
      <c r="E36" s="185"/>
      <c r="F36" s="157">
        <f t="shared" si="1"/>
        <v>0</v>
      </c>
      <c r="G36" s="158"/>
      <c r="H36" s="159"/>
    </row>
    <row r="37" spans="1:8" s="162" customFormat="1" ht="67.5">
      <c r="A37" s="155" t="s">
        <v>43</v>
      </c>
      <c r="B37" s="156">
        <v>1051</v>
      </c>
      <c r="C37" s="219">
        <v>140</v>
      </c>
      <c r="D37" s="219">
        <v>154</v>
      </c>
      <c r="E37" s="185"/>
      <c r="F37" s="157">
        <f t="shared" si="1"/>
        <v>-154</v>
      </c>
      <c r="G37" s="158">
        <f>E37/D37*100</f>
        <v>0</v>
      </c>
      <c r="H37" s="159"/>
    </row>
    <row r="38" spans="1:8" s="162" customFormat="1" ht="45">
      <c r="A38" s="155" t="s">
        <v>44</v>
      </c>
      <c r="B38" s="156">
        <v>1052</v>
      </c>
      <c r="C38" s="48"/>
      <c r="D38" s="48"/>
      <c r="E38" s="157"/>
      <c r="F38" s="157">
        <f t="shared" si="1"/>
        <v>0</v>
      </c>
      <c r="G38" s="158"/>
      <c r="H38" s="159"/>
    </row>
    <row r="39" spans="1:8" s="162" customFormat="1" ht="45">
      <c r="A39" s="155" t="s">
        <v>45</v>
      </c>
      <c r="B39" s="156">
        <v>1053</v>
      </c>
      <c r="C39" s="48"/>
      <c r="D39" s="48"/>
      <c r="E39" s="157"/>
      <c r="F39" s="157">
        <f t="shared" si="1"/>
        <v>0</v>
      </c>
      <c r="G39" s="158"/>
      <c r="H39" s="159"/>
    </row>
    <row r="40" spans="1:8" s="162" customFormat="1" ht="22.5">
      <c r="A40" s="155" t="s">
        <v>46</v>
      </c>
      <c r="B40" s="156">
        <v>1054</v>
      </c>
      <c r="C40" s="48"/>
      <c r="D40" s="48"/>
      <c r="E40" s="157"/>
      <c r="F40" s="157">
        <f t="shared" si="1"/>
        <v>0</v>
      </c>
      <c r="G40" s="158"/>
      <c r="H40" s="159"/>
    </row>
    <row r="41" spans="1:8" s="162" customFormat="1" ht="22.5">
      <c r="A41" s="155" t="s">
        <v>67</v>
      </c>
      <c r="B41" s="156">
        <v>1055</v>
      </c>
      <c r="C41" s="48"/>
      <c r="D41" s="48"/>
      <c r="E41" s="157"/>
      <c r="F41" s="157">
        <f t="shared" si="1"/>
        <v>0</v>
      </c>
      <c r="G41" s="158"/>
      <c r="H41" s="159"/>
    </row>
    <row r="42" spans="1:8" s="162" customFormat="1" ht="22.5">
      <c r="A42" s="155" t="s">
        <v>47</v>
      </c>
      <c r="B42" s="156">
        <v>1056</v>
      </c>
      <c r="C42" s="48"/>
      <c r="D42" s="48"/>
      <c r="E42" s="157"/>
      <c r="F42" s="157">
        <f t="shared" si="1"/>
        <v>0</v>
      </c>
      <c r="G42" s="158"/>
      <c r="H42" s="159"/>
    </row>
    <row r="43" spans="1:8" s="162" customFormat="1" ht="22.5">
      <c r="A43" s="155" t="s">
        <v>48</v>
      </c>
      <c r="B43" s="156">
        <v>1057</v>
      </c>
      <c r="C43" s="48"/>
      <c r="D43" s="48"/>
      <c r="E43" s="157"/>
      <c r="F43" s="157">
        <f t="shared" si="1"/>
        <v>0</v>
      </c>
      <c r="G43" s="158"/>
      <c r="H43" s="159"/>
    </row>
    <row r="44" spans="1:8" s="162" customFormat="1" ht="45">
      <c r="A44" s="155" t="s">
        <v>49</v>
      </c>
      <c r="B44" s="156">
        <v>1058</v>
      </c>
      <c r="C44" s="48"/>
      <c r="D44" s="48"/>
      <c r="E44" s="157"/>
      <c r="F44" s="157">
        <f t="shared" si="1"/>
        <v>0</v>
      </c>
      <c r="G44" s="158"/>
      <c r="H44" s="159"/>
    </row>
    <row r="45" spans="1:8" s="162" customFormat="1" ht="45">
      <c r="A45" s="155" t="s">
        <v>50</v>
      </c>
      <c r="B45" s="156">
        <v>1059</v>
      </c>
      <c r="C45" s="48"/>
      <c r="D45" s="48"/>
      <c r="E45" s="157"/>
      <c r="F45" s="157">
        <f t="shared" si="1"/>
        <v>0</v>
      </c>
      <c r="G45" s="158"/>
      <c r="H45" s="159"/>
    </row>
    <row r="46" spans="1:8" s="162" customFormat="1" ht="67.5">
      <c r="A46" s="155" t="s">
        <v>78</v>
      </c>
      <c r="B46" s="156">
        <v>1060</v>
      </c>
      <c r="C46" s="48"/>
      <c r="D46" s="48"/>
      <c r="E46" s="157"/>
      <c r="F46" s="157">
        <f t="shared" si="1"/>
        <v>0</v>
      </c>
      <c r="G46" s="158"/>
      <c r="H46" s="159"/>
    </row>
    <row r="47" spans="1:8" s="162" customFormat="1" ht="22.5">
      <c r="A47" s="155" t="s">
        <v>51</v>
      </c>
      <c r="B47" s="156">
        <v>1061</v>
      </c>
      <c r="C47" s="48"/>
      <c r="D47" s="48"/>
      <c r="E47" s="157"/>
      <c r="F47" s="157">
        <f t="shared" si="1"/>
        <v>0</v>
      </c>
      <c r="G47" s="158"/>
      <c r="H47" s="159"/>
    </row>
    <row r="48" spans="1:8" s="162" customFormat="1" ht="22.5">
      <c r="A48" s="155" t="s">
        <v>112</v>
      </c>
      <c r="B48" s="156">
        <v>1062</v>
      </c>
      <c r="C48" s="48">
        <f>C49+C50</f>
        <v>20</v>
      </c>
      <c r="D48" s="48">
        <f>D49+D50</f>
        <v>20</v>
      </c>
      <c r="E48" s="157">
        <v>18</v>
      </c>
      <c r="F48" s="157">
        <f t="shared" si="1"/>
        <v>-2</v>
      </c>
      <c r="G48" s="158">
        <f>E48/D48*100</f>
        <v>90</v>
      </c>
      <c r="H48" s="159"/>
    </row>
    <row r="49" spans="1:8" s="162" customFormat="1" ht="22.5">
      <c r="A49" s="181" t="s">
        <v>408</v>
      </c>
      <c r="B49" s="182" t="s">
        <v>409</v>
      </c>
      <c r="C49" s="48">
        <v>18</v>
      </c>
      <c r="D49" s="48">
        <v>18</v>
      </c>
      <c r="E49" s="157">
        <v>18</v>
      </c>
      <c r="F49" s="157">
        <f t="shared" si="1"/>
        <v>0</v>
      </c>
      <c r="G49" s="158">
        <f>E49/D49*100</f>
        <v>100</v>
      </c>
      <c r="H49" s="159"/>
    </row>
    <row r="50" spans="1:8" s="162" customFormat="1" ht="22.5">
      <c r="A50" s="181" t="s">
        <v>406</v>
      </c>
      <c r="B50" s="182" t="s">
        <v>434</v>
      </c>
      <c r="C50" s="48">
        <v>2</v>
      </c>
      <c r="D50" s="48">
        <v>2</v>
      </c>
      <c r="E50" s="157"/>
      <c r="F50" s="157"/>
      <c r="G50" s="158"/>
      <c r="H50" s="159"/>
    </row>
    <row r="51" spans="1:8" s="151" customFormat="1" ht="22.5">
      <c r="A51" s="155" t="s">
        <v>230</v>
      </c>
      <c r="B51" s="156">
        <v>1070</v>
      </c>
      <c r="C51" s="48"/>
      <c r="D51" s="48"/>
      <c r="E51" s="157"/>
      <c r="F51" s="157">
        <f t="shared" si="1"/>
        <v>0</v>
      </c>
      <c r="G51" s="158"/>
      <c r="H51" s="159"/>
    </row>
    <row r="52" spans="1:8" s="162" customFormat="1" ht="22.5">
      <c r="A52" s="155" t="s">
        <v>189</v>
      </c>
      <c r="B52" s="156">
        <v>1071</v>
      </c>
      <c r="C52" s="48"/>
      <c r="D52" s="48"/>
      <c r="E52" s="157"/>
      <c r="F52" s="157">
        <f t="shared" si="1"/>
        <v>0</v>
      </c>
      <c r="G52" s="158"/>
      <c r="H52" s="159"/>
    </row>
    <row r="53" spans="1:8" s="162" customFormat="1" ht="22.5">
      <c r="A53" s="155" t="s">
        <v>190</v>
      </c>
      <c r="B53" s="156">
        <v>1072</v>
      </c>
      <c r="C53" s="48"/>
      <c r="D53" s="48"/>
      <c r="E53" s="157"/>
      <c r="F53" s="157">
        <f t="shared" si="1"/>
        <v>0</v>
      </c>
      <c r="G53" s="158"/>
      <c r="H53" s="159"/>
    </row>
    <row r="54" spans="1:8" s="162" customFormat="1" ht="22.5">
      <c r="A54" s="155" t="s">
        <v>40</v>
      </c>
      <c r="B54" s="156">
        <v>1073</v>
      </c>
      <c r="C54" s="48"/>
      <c r="D54" s="48"/>
      <c r="E54" s="157"/>
      <c r="F54" s="157">
        <f t="shared" si="1"/>
        <v>0</v>
      </c>
      <c r="G54" s="158"/>
      <c r="H54" s="159"/>
    </row>
    <row r="55" spans="1:8" s="162" customFormat="1" ht="45">
      <c r="A55" s="155" t="s">
        <v>64</v>
      </c>
      <c r="B55" s="156">
        <v>1074</v>
      </c>
      <c r="C55" s="48"/>
      <c r="D55" s="48"/>
      <c r="E55" s="157"/>
      <c r="F55" s="157">
        <f t="shared" si="1"/>
        <v>0</v>
      </c>
      <c r="G55" s="158"/>
      <c r="H55" s="159"/>
    </row>
    <row r="56" spans="1:8" s="162" customFormat="1" ht="22.5">
      <c r="A56" s="155" t="s">
        <v>81</v>
      </c>
      <c r="B56" s="156">
        <v>1075</v>
      </c>
      <c r="C56" s="48"/>
      <c r="D56" s="48"/>
      <c r="E56" s="157"/>
      <c r="F56" s="157">
        <f t="shared" si="1"/>
        <v>0</v>
      </c>
      <c r="G56" s="158"/>
      <c r="H56" s="159"/>
    </row>
    <row r="57" spans="1:8" s="162" customFormat="1" ht="22.5">
      <c r="A57" s="155" t="s">
        <v>126</v>
      </c>
      <c r="B57" s="156">
        <v>1076</v>
      </c>
      <c r="C57" s="48"/>
      <c r="D57" s="48"/>
      <c r="E57" s="157"/>
      <c r="F57" s="157">
        <f t="shared" si="1"/>
        <v>0</v>
      </c>
      <c r="G57" s="158"/>
      <c r="H57" s="159"/>
    </row>
    <row r="58" spans="1:8" s="162" customFormat="1" ht="22.5">
      <c r="A58" s="166" t="s">
        <v>82</v>
      </c>
      <c r="B58" s="156">
        <v>1080</v>
      </c>
      <c r="C58" s="48">
        <f>SUM(C59:C63)</f>
        <v>0</v>
      </c>
      <c r="D58" s="48">
        <f>SUM(D59:D63)</f>
        <v>0</v>
      </c>
      <c r="E58" s="157">
        <f>SUM(E59:E63)</f>
        <v>0</v>
      </c>
      <c r="F58" s="157">
        <f t="shared" si="1"/>
        <v>0</v>
      </c>
      <c r="G58" s="158"/>
      <c r="H58" s="159"/>
    </row>
    <row r="59" spans="1:8" s="162" customFormat="1" ht="22.5">
      <c r="A59" s="155" t="s">
        <v>73</v>
      </c>
      <c r="B59" s="156">
        <v>1081</v>
      </c>
      <c r="C59" s="48"/>
      <c r="D59" s="48"/>
      <c r="E59" s="157"/>
      <c r="F59" s="157">
        <f t="shared" si="1"/>
        <v>0</v>
      </c>
      <c r="G59" s="158"/>
      <c r="H59" s="159"/>
    </row>
    <row r="60" spans="1:8" s="162" customFormat="1" ht="22.5">
      <c r="A60" s="155" t="s">
        <v>52</v>
      </c>
      <c r="B60" s="156">
        <v>1082</v>
      </c>
      <c r="C60" s="48"/>
      <c r="D60" s="48"/>
      <c r="E60" s="157"/>
      <c r="F60" s="157">
        <f t="shared" si="1"/>
        <v>0</v>
      </c>
      <c r="G60" s="158"/>
      <c r="H60" s="159"/>
    </row>
    <row r="61" spans="1:8" s="162" customFormat="1" ht="22.5">
      <c r="A61" s="155" t="s">
        <v>62</v>
      </c>
      <c r="B61" s="156">
        <v>1083</v>
      </c>
      <c r="C61" s="48"/>
      <c r="D61" s="48"/>
      <c r="E61" s="157"/>
      <c r="F61" s="157">
        <f t="shared" si="1"/>
        <v>0</v>
      </c>
      <c r="G61" s="158"/>
      <c r="H61" s="159"/>
    </row>
    <row r="62" spans="1:8" s="162" customFormat="1" ht="22.5">
      <c r="A62" s="155" t="s">
        <v>220</v>
      </c>
      <c r="B62" s="156">
        <v>1084</v>
      </c>
      <c r="C62" s="48"/>
      <c r="D62" s="48"/>
      <c r="E62" s="157"/>
      <c r="F62" s="157">
        <f t="shared" si="1"/>
        <v>0</v>
      </c>
      <c r="G62" s="158"/>
      <c r="H62" s="159"/>
    </row>
    <row r="63" spans="1:8" s="162" customFormat="1" ht="22.5">
      <c r="A63" s="155" t="s">
        <v>264</v>
      </c>
      <c r="B63" s="156">
        <v>1085</v>
      </c>
      <c r="C63" s="48">
        <f>C64+C65</f>
        <v>0</v>
      </c>
      <c r="D63" s="48">
        <f>D64+D65</f>
        <v>0</v>
      </c>
      <c r="E63" s="157">
        <f>E64+E65</f>
        <v>0</v>
      </c>
      <c r="F63" s="157">
        <f t="shared" si="1"/>
        <v>0</v>
      </c>
      <c r="G63" s="158"/>
      <c r="H63" s="159"/>
    </row>
    <row r="64" spans="1:8" s="162" customFormat="1" ht="22.5">
      <c r="A64" s="181" t="s">
        <v>410</v>
      </c>
      <c r="B64" s="182" t="s">
        <v>411</v>
      </c>
      <c r="C64" s="48"/>
      <c r="D64" s="48"/>
      <c r="E64" s="157"/>
      <c r="F64" s="157">
        <f t="shared" si="1"/>
        <v>0</v>
      </c>
      <c r="G64" s="158"/>
      <c r="H64" s="159"/>
    </row>
    <row r="65" spans="1:9" s="162" customFormat="1" ht="22.5">
      <c r="A65" s="181" t="s">
        <v>412</v>
      </c>
      <c r="B65" s="182" t="s">
        <v>413</v>
      </c>
      <c r="C65" s="48"/>
      <c r="D65" s="48"/>
      <c r="E65" s="157"/>
      <c r="F65" s="157">
        <f t="shared" si="1"/>
        <v>0</v>
      </c>
      <c r="G65" s="158"/>
      <c r="H65" s="159"/>
    </row>
    <row r="66" spans="1:9" s="154" customFormat="1" ht="43.5">
      <c r="A66" s="163" t="s">
        <v>4</v>
      </c>
      <c r="B66" s="164">
        <v>1100</v>
      </c>
      <c r="C66" s="209">
        <f>C23+C24-C26-C51-C58</f>
        <v>-2603</v>
      </c>
      <c r="D66" s="209">
        <f>D23+D24-D26-D51-D58</f>
        <v>-5068</v>
      </c>
      <c r="E66" s="210">
        <f>E23+E24-E26-E51-E58</f>
        <v>-4348</v>
      </c>
      <c r="F66" s="157">
        <f t="shared" si="1"/>
        <v>720</v>
      </c>
      <c r="G66" s="158">
        <f>E66/D66*100</f>
        <v>85.793212312549329</v>
      </c>
      <c r="H66" s="165"/>
    </row>
    <row r="67" spans="1:9" s="151" customFormat="1" ht="22.5">
      <c r="A67" s="155" t="s">
        <v>110</v>
      </c>
      <c r="B67" s="156">
        <v>1110</v>
      </c>
      <c r="C67" s="48"/>
      <c r="D67" s="48"/>
      <c r="E67" s="157"/>
      <c r="F67" s="157">
        <f t="shared" si="1"/>
        <v>0</v>
      </c>
      <c r="G67" s="158"/>
      <c r="H67" s="159"/>
    </row>
    <row r="68" spans="1:9" s="151" customFormat="1" ht="22.5">
      <c r="A68" s="155" t="s">
        <v>111</v>
      </c>
      <c r="B68" s="156">
        <v>1120</v>
      </c>
      <c r="C68" s="48"/>
      <c r="D68" s="48"/>
      <c r="E68" s="157"/>
      <c r="F68" s="157">
        <f t="shared" si="1"/>
        <v>0</v>
      </c>
      <c r="G68" s="158"/>
      <c r="H68" s="159"/>
    </row>
    <row r="69" spans="1:9" s="151" customFormat="1" ht="22.5">
      <c r="A69" s="155" t="s">
        <v>114</v>
      </c>
      <c r="B69" s="156">
        <v>1130</v>
      </c>
      <c r="C69" s="48"/>
      <c r="D69" s="48"/>
      <c r="E69" s="157"/>
      <c r="F69" s="157">
        <f t="shared" si="1"/>
        <v>0</v>
      </c>
      <c r="G69" s="158"/>
      <c r="H69" s="159"/>
    </row>
    <row r="70" spans="1:9" s="151" customFormat="1" ht="22.5">
      <c r="A70" s="155" t="s">
        <v>113</v>
      </c>
      <c r="B70" s="156">
        <v>1140</v>
      </c>
      <c r="C70" s="48"/>
      <c r="D70" s="48">
        <f>D71+D72</f>
        <v>646</v>
      </c>
      <c r="E70" s="185">
        <v>483</v>
      </c>
      <c r="F70" s="157">
        <f t="shared" si="1"/>
        <v>-163</v>
      </c>
      <c r="G70" s="158"/>
      <c r="H70" s="159"/>
    </row>
    <row r="71" spans="1:9" s="151" customFormat="1" ht="22.5">
      <c r="A71" s="21" t="s">
        <v>437</v>
      </c>
      <c r="B71" s="212" t="s">
        <v>435</v>
      </c>
      <c r="C71" s="48"/>
      <c r="D71" s="48">
        <v>31</v>
      </c>
      <c r="E71" s="185">
        <v>24</v>
      </c>
      <c r="F71" s="157"/>
      <c r="G71" s="158"/>
      <c r="H71" s="159"/>
      <c r="I71" s="151" t="s">
        <v>459</v>
      </c>
    </row>
    <row r="72" spans="1:9" s="151" customFormat="1" ht="22.5">
      <c r="A72" s="21" t="s">
        <v>438</v>
      </c>
      <c r="B72" s="212" t="s">
        <v>436</v>
      </c>
      <c r="C72" s="48"/>
      <c r="D72" s="48">
        <v>615</v>
      </c>
      <c r="E72" s="185">
        <v>459</v>
      </c>
      <c r="F72" s="157"/>
      <c r="G72" s="158"/>
      <c r="H72" s="159"/>
    </row>
    <row r="73" spans="1:9" s="151" customFormat="1" ht="22.5">
      <c r="A73" s="155" t="s">
        <v>221</v>
      </c>
      <c r="B73" s="156">
        <v>1150</v>
      </c>
      <c r="C73" s="48"/>
      <c r="D73" s="48"/>
      <c r="E73" s="157"/>
      <c r="F73" s="157">
        <f t="shared" si="1"/>
        <v>0</v>
      </c>
      <c r="G73" s="158"/>
      <c r="H73" s="159"/>
    </row>
    <row r="74" spans="1:9" s="151" customFormat="1" ht="22.5">
      <c r="A74" s="155" t="s">
        <v>220</v>
      </c>
      <c r="B74" s="156">
        <v>1151</v>
      </c>
      <c r="C74" s="48"/>
      <c r="D74" s="48"/>
      <c r="E74" s="157"/>
      <c r="F74" s="157">
        <f t="shared" si="1"/>
        <v>0</v>
      </c>
      <c r="G74" s="158"/>
      <c r="H74" s="159"/>
    </row>
    <row r="75" spans="1:9" s="151" customFormat="1" ht="22.5">
      <c r="A75" s="155" t="s">
        <v>222</v>
      </c>
      <c r="B75" s="156">
        <v>1160</v>
      </c>
      <c r="C75" s="48"/>
      <c r="D75" s="48"/>
      <c r="E75" s="157"/>
      <c r="F75" s="157">
        <f t="shared" si="1"/>
        <v>0</v>
      </c>
      <c r="G75" s="158"/>
      <c r="H75" s="159"/>
    </row>
    <row r="76" spans="1:9" s="151" customFormat="1" ht="22.5">
      <c r="A76" s="155" t="s">
        <v>220</v>
      </c>
      <c r="B76" s="156">
        <v>1161</v>
      </c>
      <c r="C76" s="48"/>
      <c r="D76" s="48"/>
      <c r="E76" s="157"/>
      <c r="F76" s="157">
        <f t="shared" si="1"/>
        <v>0</v>
      </c>
      <c r="G76" s="158"/>
      <c r="H76" s="159"/>
    </row>
    <row r="77" spans="1:9" s="154" customFormat="1" ht="22.5">
      <c r="A77" s="163" t="s">
        <v>98</v>
      </c>
      <c r="B77" s="164">
        <v>1170</v>
      </c>
      <c r="C77" s="209">
        <f>C66+C67+C68-C69-C70+C73-C75</f>
        <v>-2603</v>
      </c>
      <c r="D77" s="209">
        <f>D66+D67+D68-D69-D70+D73-D75</f>
        <v>-5714</v>
      </c>
      <c r="E77" s="210">
        <f>E66+E67+E68-E69-E70+E73-E75</f>
        <v>-4831</v>
      </c>
      <c r="F77" s="157">
        <f t="shared" ref="F77:F82" si="2">E77-D77</f>
        <v>883</v>
      </c>
      <c r="G77" s="158">
        <f>E77/D77*100</f>
        <v>84.546727336366828</v>
      </c>
      <c r="H77" s="165"/>
    </row>
    <row r="78" spans="1:9" s="151" customFormat="1" ht="22.5">
      <c r="A78" s="155" t="s">
        <v>141</v>
      </c>
      <c r="B78" s="156">
        <v>1180</v>
      </c>
      <c r="C78" s="48"/>
      <c r="D78" s="48"/>
      <c r="E78" s="157"/>
      <c r="F78" s="157">
        <f t="shared" si="2"/>
        <v>0</v>
      </c>
      <c r="G78" s="158" t="e">
        <f>E78/D78*100</f>
        <v>#DIV/0!</v>
      </c>
      <c r="H78" s="159"/>
    </row>
    <row r="79" spans="1:9" s="151" customFormat="1" ht="45">
      <c r="A79" s="155" t="s">
        <v>142</v>
      </c>
      <c r="B79" s="156">
        <v>1190</v>
      </c>
      <c r="C79" s="48"/>
      <c r="D79" s="48"/>
      <c r="E79" s="157"/>
      <c r="F79" s="157">
        <f t="shared" si="2"/>
        <v>0</v>
      </c>
      <c r="G79" s="158"/>
      <c r="H79" s="159"/>
    </row>
    <row r="80" spans="1:9" s="154" customFormat="1" ht="22.5">
      <c r="A80" s="163" t="s">
        <v>99</v>
      </c>
      <c r="B80" s="164">
        <v>1200</v>
      </c>
      <c r="C80" s="209">
        <f>C77-C78</f>
        <v>-2603</v>
      </c>
      <c r="D80" s="209">
        <f>D77-D78</f>
        <v>-5714</v>
      </c>
      <c r="E80" s="230">
        <f>E77-E78</f>
        <v>-4831</v>
      </c>
      <c r="F80" s="157">
        <f t="shared" si="2"/>
        <v>883</v>
      </c>
      <c r="G80" s="158">
        <f>E80/D80*100</f>
        <v>84.546727336366828</v>
      </c>
      <c r="H80" s="165"/>
      <c r="I80" s="154">
        <v>-4831</v>
      </c>
    </row>
    <row r="81" spans="1:8" s="151" customFormat="1" ht="22.5">
      <c r="A81" s="155" t="s">
        <v>24</v>
      </c>
      <c r="B81" s="198">
        <v>1201</v>
      </c>
      <c r="C81" s="205"/>
      <c r="D81" s="205">
        <f>D80</f>
        <v>-5714</v>
      </c>
      <c r="E81" s="160"/>
      <c r="F81" s="157">
        <f t="shared" si="2"/>
        <v>5714</v>
      </c>
      <c r="G81" s="158">
        <f>E81/D81*100</f>
        <v>0</v>
      </c>
      <c r="H81" s="161"/>
    </row>
    <row r="82" spans="1:8" s="151" customFormat="1" ht="22.5">
      <c r="A82" s="155" t="s">
        <v>25</v>
      </c>
      <c r="B82" s="198">
        <v>1202</v>
      </c>
      <c r="C82" s="205">
        <f>C80</f>
        <v>-2603</v>
      </c>
      <c r="D82" s="205"/>
      <c r="E82" s="160">
        <f>E80</f>
        <v>-4831</v>
      </c>
      <c r="F82" s="157">
        <f t="shared" si="2"/>
        <v>-4831</v>
      </c>
      <c r="G82" s="158"/>
      <c r="H82" s="161"/>
    </row>
    <row r="83" spans="1:8" s="151" customFormat="1" ht="22.5">
      <c r="A83" s="155" t="s">
        <v>265</v>
      </c>
      <c r="B83" s="156">
        <v>1210</v>
      </c>
      <c r="C83" s="48"/>
      <c r="D83" s="48"/>
      <c r="E83" s="157"/>
      <c r="F83" s="157"/>
      <c r="G83" s="158"/>
      <c r="H83" s="159"/>
    </row>
    <row r="84" spans="1:8" s="154" customFormat="1" ht="27.75" customHeight="1">
      <c r="A84" s="282" t="s">
        <v>278</v>
      </c>
      <c r="B84" s="283"/>
      <c r="C84" s="283"/>
      <c r="D84" s="283"/>
      <c r="E84" s="283"/>
      <c r="F84" s="283"/>
      <c r="G84" s="283"/>
      <c r="H84" s="284"/>
    </row>
    <row r="85" spans="1:8" s="151" customFormat="1" ht="45">
      <c r="A85" s="167" t="s">
        <v>279</v>
      </c>
      <c r="B85" s="198">
        <v>1300</v>
      </c>
      <c r="C85" s="205">
        <f>C24-C58</f>
        <v>0</v>
      </c>
      <c r="D85" s="205">
        <f>D24-D58</f>
        <v>0</v>
      </c>
      <c r="E85" s="160">
        <f>E24-E58</f>
        <v>0</v>
      </c>
      <c r="F85" s="157">
        <f>E85-D85</f>
        <v>0</v>
      </c>
      <c r="G85" s="158" t="e">
        <f>E85/D85*100</f>
        <v>#DIV/0!</v>
      </c>
      <c r="H85" s="161"/>
    </row>
    <row r="86" spans="1:8" s="151" customFormat="1" ht="70.5" customHeight="1">
      <c r="A86" s="168" t="s">
        <v>280</v>
      </c>
      <c r="B86" s="198">
        <v>1310</v>
      </c>
      <c r="C86" s="205">
        <f>C67+C68-C69-C70</f>
        <v>0</v>
      </c>
      <c r="D86" s="205">
        <f>D67+D68-D69-D70</f>
        <v>-646</v>
      </c>
      <c r="E86" s="160">
        <f>E67+E68-E69-E70</f>
        <v>-483</v>
      </c>
      <c r="F86" s="157">
        <f>E86-D86</f>
        <v>163</v>
      </c>
      <c r="G86" s="158">
        <f>E86/D86*100</f>
        <v>74.767801857585141</v>
      </c>
      <c r="H86" s="161"/>
    </row>
    <row r="87" spans="1:8" s="151" customFormat="1" ht="45">
      <c r="A87" s="167" t="s">
        <v>281</v>
      </c>
      <c r="B87" s="198">
        <v>1320</v>
      </c>
      <c r="C87" s="205">
        <f>C73-C75</f>
        <v>0</v>
      </c>
      <c r="D87" s="205">
        <f>D73-D75</f>
        <v>0</v>
      </c>
      <c r="E87" s="160">
        <f>E73-E75</f>
        <v>0</v>
      </c>
      <c r="F87" s="157">
        <f>E87-D87</f>
        <v>0</v>
      </c>
      <c r="G87" s="158" t="e">
        <f>E87/D87*100</f>
        <v>#DIV/0!</v>
      </c>
      <c r="H87" s="161"/>
    </row>
    <row r="88" spans="1:8" s="151" customFormat="1" ht="46.5" customHeight="1">
      <c r="A88" s="207" t="s">
        <v>390</v>
      </c>
      <c r="B88" s="156">
        <v>1330</v>
      </c>
      <c r="C88" s="48">
        <f>C9+C24+C67+C68+C73</f>
        <v>2042</v>
      </c>
      <c r="D88" s="48">
        <f>D9+D24+D67+D68+D73</f>
        <v>6690</v>
      </c>
      <c r="E88" s="157">
        <f>E9+E24+E67+E68+E73</f>
        <v>5731</v>
      </c>
      <c r="F88" s="157">
        <f>E88-D88</f>
        <v>-959</v>
      </c>
      <c r="G88" s="158">
        <f>E88/D88*100</f>
        <v>85.665171898355752</v>
      </c>
      <c r="H88" s="159"/>
    </row>
    <row r="89" spans="1:8" s="151" customFormat="1" ht="65.25" customHeight="1">
      <c r="A89" s="207" t="s">
        <v>391</v>
      </c>
      <c r="B89" s="156">
        <v>1340</v>
      </c>
      <c r="C89" s="48">
        <f>C11+C26+C51+C58+C69+C75+C78</f>
        <v>4645</v>
      </c>
      <c r="D89" s="240">
        <f>D11+D26+D51+D58+D70+D75+D78</f>
        <v>12404</v>
      </c>
      <c r="E89" s="240">
        <f>E11+E26+E51+E58+E70+E75+E78</f>
        <v>10562</v>
      </c>
      <c r="F89" s="157">
        <f>E89-D89</f>
        <v>-1842</v>
      </c>
      <c r="G89" s="158">
        <f>E89/D89*100</f>
        <v>85.14995162850694</v>
      </c>
      <c r="H89" s="159"/>
    </row>
    <row r="90" spans="1:8" s="151" customFormat="1" ht="22.5">
      <c r="A90" s="285" t="s">
        <v>170</v>
      </c>
      <c r="B90" s="285"/>
      <c r="C90" s="285"/>
      <c r="D90" s="285"/>
      <c r="E90" s="285"/>
      <c r="F90" s="285"/>
      <c r="G90" s="285"/>
      <c r="H90" s="285"/>
    </row>
    <row r="91" spans="1:8" s="151" customFormat="1" ht="45">
      <c r="A91" s="155" t="s">
        <v>282</v>
      </c>
      <c r="B91" s="156">
        <v>1400</v>
      </c>
      <c r="C91" s="48">
        <f>C66</f>
        <v>-2603</v>
      </c>
      <c r="D91" s="48">
        <f>D66</f>
        <v>-5068</v>
      </c>
      <c r="E91" s="157">
        <f>E66</f>
        <v>-4348</v>
      </c>
      <c r="F91" s="157">
        <f t="shared" ref="F91:F96" si="3">E91-D91</f>
        <v>720</v>
      </c>
      <c r="G91" s="158">
        <f t="shared" ref="G91:G96" si="4">E91/D91*100</f>
        <v>85.793212312549329</v>
      </c>
      <c r="H91" s="159"/>
    </row>
    <row r="92" spans="1:8" s="151" customFormat="1" ht="22.5">
      <c r="A92" s="155" t="s">
        <v>283</v>
      </c>
      <c r="B92" s="156">
        <v>1401</v>
      </c>
      <c r="C92" s="48">
        <f>C103</f>
        <v>44</v>
      </c>
      <c r="D92" s="48">
        <f>D103</f>
        <v>885</v>
      </c>
      <c r="E92" s="157">
        <f>E103</f>
        <v>1692</v>
      </c>
      <c r="F92" s="157">
        <f t="shared" si="3"/>
        <v>807</v>
      </c>
      <c r="G92" s="158">
        <f t="shared" si="4"/>
        <v>191.18644067796612</v>
      </c>
      <c r="H92" s="159"/>
    </row>
    <row r="93" spans="1:8" s="151" customFormat="1" ht="45">
      <c r="A93" s="155" t="s">
        <v>284</v>
      </c>
      <c r="B93" s="156">
        <v>1402</v>
      </c>
      <c r="C93" s="48"/>
      <c r="D93" s="48"/>
      <c r="E93" s="157"/>
      <c r="F93" s="157">
        <f t="shared" si="3"/>
        <v>0</v>
      </c>
      <c r="G93" s="158" t="e">
        <f t="shared" si="4"/>
        <v>#DIV/0!</v>
      </c>
      <c r="H93" s="159"/>
    </row>
    <row r="94" spans="1:8" s="151" customFormat="1" ht="45">
      <c r="A94" s="155" t="s">
        <v>285</v>
      </c>
      <c r="B94" s="156">
        <v>1403</v>
      </c>
      <c r="C94" s="48"/>
      <c r="D94" s="48"/>
      <c r="E94" s="157"/>
      <c r="F94" s="157">
        <f t="shared" si="3"/>
        <v>0</v>
      </c>
      <c r="G94" s="158" t="e">
        <f t="shared" si="4"/>
        <v>#DIV/0!</v>
      </c>
      <c r="H94" s="159"/>
    </row>
    <row r="95" spans="1:8" s="151" customFormat="1" ht="45">
      <c r="A95" s="155" t="s">
        <v>332</v>
      </c>
      <c r="B95" s="156">
        <v>1404</v>
      </c>
      <c r="C95" s="48"/>
      <c r="D95" s="48"/>
      <c r="E95" s="157"/>
      <c r="F95" s="157">
        <f t="shared" si="3"/>
        <v>0</v>
      </c>
      <c r="G95" s="158" t="e">
        <f t="shared" si="4"/>
        <v>#DIV/0!</v>
      </c>
      <c r="H95" s="159"/>
    </row>
    <row r="96" spans="1:8" s="154" customFormat="1" ht="22.5">
      <c r="A96" s="163" t="s">
        <v>145</v>
      </c>
      <c r="B96" s="164">
        <v>1410</v>
      </c>
      <c r="C96" s="209">
        <f>C91+C92-C93+C94-C95</f>
        <v>-2559</v>
      </c>
      <c r="D96" s="209">
        <f>D91+D92-D93+D94-D95</f>
        <v>-4183</v>
      </c>
      <c r="E96" s="210">
        <f>E91+E92-E93+E94-E95</f>
        <v>-2656</v>
      </c>
      <c r="F96" s="157">
        <f t="shared" si="3"/>
        <v>1527</v>
      </c>
      <c r="G96" s="158">
        <f t="shared" si="4"/>
        <v>63.495099211092523</v>
      </c>
      <c r="H96" s="165"/>
    </row>
    <row r="97" spans="1:8" s="151" customFormat="1" ht="22.5">
      <c r="A97" s="275" t="s">
        <v>237</v>
      </c>
      <c r="B97" s="276"/>
      <c r="C97" s="276"/>
      <c r="D97" s="276"/>
      <c r="E97" s="276"/>
      <c r="F97" s="276"/>
      <c r="G97" s="276"/>
      <c r="H97" s="277"/>
    </row>
    <row r="98" spans="1:8" s="151" customFormat="1" ht="22.5">
      <c r="A98" s="155" t="s">
        <v>286</v>
      </c>
      <c r="B98" s="156">
        <v>1500</v>
      </c>
      <c r="C98" s="48">
        <f>C100+C99</f>
        <v>2818</v>
      </c>
      <c r="D98" s="48">
        <f>D100+D99</f>
        <v>3428</v>
      </c>
      <c r="E98" s="48">
        <f>E100+E99</f>
        <v>860</v>
      </c>
      <c r="F98" s="157">
        <f>E98-D98</f>
        <v>-2568</v>
      </c>
      <c r="G98" s="158">
        <f>E98/D98*100</f>
        <v>25.087514585764293</v>
      </c>
      <c r="H98" s="159"/>
    </row>
    <row r="99" spans="1:8" s="151" customFormat="1" ht="22.5">
      <c r="A99" s="155" t="s">
        <v>287</v>
      </c>
      <c r="B99" s="169">
        <v>1501</v>
      </c>
      <c r="C99" s="205">
        <f>C12</f>
        <v>2252</v>
      </c>
      <c r="D99" s="205">
        <f>D12</f>
        <v>200</v>
      </c>
      <c r="E99" s="213">
        <f>E12</f>
        <v>200</v>
      </c>
      <c r="F99" s="157">
        <f t="shared" ref="F99:F105" si="5">E99-D99</f>
        <v>0</v>
      </c>
      <c r="G99" s="158">
        <f t="shared" ref="G99:G105" si="6">E99/D99*100</f>
        <v>100</v>
      </c>
      <c r="H99" s="161"/>
    </row>
    <row r="100" spans="1:8" s="151" customFormat="1" ht="22.5">
      <c r="A100" s="155" t="s">
        <v>28</v>
      </c>
      <c r="B100" s="169">
        <v>1502</v>
      </c>
      <c r="C100" s="205">
        <f>C13+C14</f>
        <v>566</v>
      </c>
      <c r="D100" s="205">
        <f>D13+D14</f>
        <v>3228</v>
      </c>
      <c r="E100" s="213">
        <f>E13+E14</f>
        <v>660</v>
      </c>
      <c r="F100" s="157">
        <f t="shared" si="5"/>
        <v>-2568</v>
      </c>
      <c r="G100" s="158">
        <f t="shared" si="6"/>
        <v>20.446096654275092</v>
      </c>
      <c r="H100" s="161"/>
    </row>
    <row r="101" spans="1:8" s="151" customFormat="1" ht="22.5">
      <c r="A101" s="155" t="s">
        <v>5</v>
      </c>
      <c r="B101" s="170">
        <v>1510</v>
      </c>
      <c r="C101" s="48">
        <f>C15+C34+C54</f>
        <v>1334</v>
      </c>
      <c r="D101" s="48">
        <f>D15+D34+D54</f>
        <v>5916</v>
      </c>
      <c r="E101" s="48">
        <f>E15+E34+E54</f>
        <v>5968.4</v>
      </c>
      <c r="F101" s="157">
        <f t="shared" si="5"/>
        <v>52.399999999999636</v>
      </c>
      <c r="G101" s="158">
        <f t="shared" si="6"/>
        <v>100.88573360378635</v>
      </c>
      <c r="H101" s="159"/>
    </row>
    <row r="102" spans="1:8" s="151" customFormat="1" ht="22.5">
      <c r="A102" s="155" t="s">
        <v>6</v>
      </c>
      <c r="B102" s="170">
        <v>1520</v>
      </c>
      <c r="C102" s="48">
        <f>C16+C35</f>
        <v>289</v>
      </c>
      <c r="D102" s="48">
        <f>D16+D35</f>
        <v>1283</v>
      </c>
      <c r="E102" s="48">
        <f>E16+E35</f>
        <v>1296.5999999999999</v>
      </c>
      <c r="F102" s="157">
        <f t="shared" si="5"/>
        <v>13.599999999999909</v>
      </c>
      <c r="G102" s="158">
        <f t="shared" si="6"/>
        <v>101.06001558846454</v>
      </c>
      <c r="H102" s="159"/>
    </row>
    <row r="103" spans="1:8" s="151" customFormat="1" ht="22.5">
      <c r="A103" s="155" t="s">
        <v>7</v>
      </c>
      <c r="B103" s="170">
        <v>1530</v>
      </c>
      <c r="C103" s="48">
        <f>C18</f>
        <v>44</v>
      </c>
      <c r="D103" s="48">
        <f>D18</f>
        <v>885</v>
      </c>
      <c r="E103" s="48">
        <f>E18</f>
        <v>1692</v>
      </c>
      <c r="F103" s="157">
        <f t="shared" si="5"/>
        <v>807</v>
      </c>
      <c r="G103" s="158">
        <f t="shared" si="6"/>
        <v>191.18644067796612</v>
      </c>
      <c r="H103" s="159"/>
    </row>
    <row r="104" spans="1:8" s="151" customFormat="1" ht="22.5">
      <c r="A104" s="155" t="s">
        <v>29</v>
      </c>
      <c r="B104" s="170">
        <v>1540</v>
      </c>
      <c r="C104" s="240">
        <v>160</v>
      </c>
      <c r="D104" s="48">
        <v>892</v>
      </c>
      <c r="E104" s="48">
        <v>745</v>
      </c>
      <c r="F104" s="157">
        <f t="shared" si="5"/>
        <v>-147</v>
      </c>
      <c r="G104" s="158">
        <f t="shared" si="6"/>
        <v>83.520179372197305</v>
      </c>
      <c r="H104" s="159"/>
    </row>
    <row r="105" spans="1:8" s="154" customFormat="1" ht="22.5">
      <c r="A105" s="163" t="s">
        <v>58</v>
      </c>
      <c r="B105" s="171">
        <v>1550</v>
      </c>
      <c r="C105" s="251">
        <f>C98+C101+C102+C103+C104</f>
        <v>4645</v>
      </c>
      <c r="D105" s="209">
        <f>D98+D101+D102+D103+D104</f>
        <v>12404</v>
      </c>
      <c r="E105" s="210">
        <f>E98+E101+E102+E103+E104</f>
        <v>10562</v>
      </c>
      <c r="F105" s="157">
        <f t="shared" si="5"/>
        <v>-1842</v>
      </c>
      <c r="G105" s="158">
        <f t="shared" si="6"/>
        <v>85.14995162850694</v>
      </c>
      <c r="H105" s="165"/>
    </row>
    <row r="106" spans="1:8" s="154" customFormat="1" ht="21.75">
      <c r="A106" s="172"/>
      <c r="B106" s="173"/>
      <c r="C106" s="187"/>
      <c r="D106" s="187"/>
      <c r="E106" s="173"/>
      <c r="F106" s="173"/>
      <c r="G106" s="173"/>
      <c r="H106" s="173"/>
    </row>
    <row r="107" spans="1:8" ht="25.5">
      <c r="A107" s="178" t="s">
        <v>363</v>
      </c>
      <c r="B107" s="177"/>
      <c r="C107" s="29"/>
      <c r="D107" s="29"/>
      <c r="E107" s="29" t="s">
        <v>429</v>
      </c>
      <c r="F107" s="29"/>
      <c r="G107" s="274"/>
      <c r="H107" s="274"/>
    </row>
    <row r="108" spans="1:8" s="45" customFormat="1">
      <c r="A108" s="36" t="s">
        <v>392</v>
      </c>
      <c r="B108" s="274" t="s">
        <v>80</v>
      </c>
      <c r="C108" s="274"/>
      <c r="D108" s="274"/>
      <c r="E108" s="274"/>
      <c r="G108" s="45" t="s">
        <v>430</v>
      </c>
    </row>
    <row r="109" spans="1:8" ht="35.25" customHeight="1">
      <c r="A109" s="32"/>
    </row>
    <row r="110" spans="1:8" s="51" customFormat="1" ht="102.75" customHeight="1">
      <c r="A110" s="252"/>
      <c r="B110" s="252"/>
      <c r="C110" s="252"/>
      <c r="D110" s="252"/>
      <c r="E110" s="252"/>
      <c r="F110" s="252"/>
      <c r="G110" s="252"/>
      <c r="H110" s="252"/>
    </row>
    <row r="111" spans="1:8">
      <c r="A111" s="32"/>
    </row>
    <row r="112" spans="1:8">
      <c r="A112" s="32"/>
    </row>
    <row r="113" spans="1:1">
      <c r="A113" s="32"/>
    </row>
    <row r="114" spans="1:1">
      <c r="A114" s="32"/>
    </row>
    <row r="115" spans="1:1">
      <c r="A115" s="32"/>
    </row>
    <row r="116" spans="1:1">
      <c r="A116" s="32"/>
    </row>
    <row r="117" spans="1:1">
      <c r="A117" s="32"/>
    </row>
    <row r="118" spans="1:1">
      <c r="A118" s="32"/>
    </row>
    <row r="119" spans="1:1">
      <c r="A119" s="32"/>
    </row>
    <row r="120" spans="1:1">
      <c r="A120" s="32"/>
    </row>
    <row r="121" spans="1:1">
      <c r="A121" s="32"/>
    </row>
    <row r="122" spans="1:1">
      <c r="A122" s="32"/>
    </row>
    <row r="123" spans="1:1">
      <c r="A123" s="32"/>
    </row>
    <row r="124" spans="1:1">
      <c r="A124" s="32"/>
    </row>
    <row r="125" spans="1:1">
      <c r="A125" s="32"/>
    </row>
    <row r="126" spans="1:1">
      <c r="A126" s="32"/>
    </row>
    <row r="127" spans="1:1">
      <c r="A127" s="32"/>
    </row>
    <row r="128" spans="1:1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46"/>
    </row>
    <row r="168" spans="1:1">
      <c r="A168" s="46"/>
    </row>
    <row r="169" spans="1:1">
      <c r="A169" s="46"/>
    </row>
    <row r="170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spans="1:1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  <row r="183" spans="1:1">
      <c r="A183" s="46"/>
    </row>
    <row r="184" spans="1:1">
      <c r="A184" s="46"/>
    </row>
    <row r="185" spans="1:1">
      <c r="A185" s="46"/>
    </row>
    <row r="186" spans="1:1">
      <c r="A186" s="46"/>
    </row>
    <row r="187" spans="1:1">
      <c r="A187" s="46"/>
    </row>
    <row r="188" spans="1:1">
      <c r="A188" s="46"/>
    </row>
    <row r="189" spans="1:1">
      <c r="A189" s="46"/>
    </row>
    <row r="190" spans="1:1">
      <c r="A190" s="46"/>
    </row>
    <row r="191" spans="1:1">
      <c r="A191" s="46"/>
    </row>
    <row r="192" spans="1:1">
      <c r="A192" s="46"/>
    </row>
    <row r="193" spans="1:1">
      <c r="A193" s="46"/>
    </row>
    <row r="194" spans="1:1">
      <c r="A194" s="46"/>
    </row>
    <row r="195" spans="1:1">
      <c r="A195" s="46"/>
    </row>
    <row r="196" spans="1:1">
      <c r="A196" s="46"/>
    </row>
    <row r="197" spans="1:1">
      <c r="A197" s="46"/>
    </row>
    <row r="198" spans="1:1">
      <c r="A198" s="46"/>
    </row>
    <row r="199" spans="1:1">
      <c r="A199" s="46"/>
    </row>
    <row r="200" spans="1:1">
      <c r="A200" s="46"/>
    </row>
    <row r="201" spans="1:1">
      <c r="A201" s="46"/>
    </row>
    <row r="202" spans="1:1">
      <c r="A202" s="46"/>
    </row>
    <row r="203" spans="1:1">
      <c r="A203" s="46"/>
    </row>
    <row r="204" spans="1:1">
      <c r="A204" s="46"/>
    </row>
    <row r="205" spans="1:1">
      <c r="A205" s="46"/>
    </row>
    <row r="206" spans="1:1">
      <c r="A206" s="46"/>
    </row>
    <row r="207" spans="1:1">
      <c r="A207" s="46"/>
    </row>
    <row r="208" spans="1:1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26" spans="1:1">
      <c r="A226" s="46"/>
    </row>
    <row r="227" spans="1:1">
      <c r="A227" s="46"/>
    </row>
    <row r="228" spans="1:1">
      <c r="A228" s="46"/>
    </row>
    <row r="229" spans="1:1">
      <c r="A229" s="46"/>
    </row>
    <row r="230" spans="1:1">
      <c r="A230" s="46"/>
    </row>
    <row r="231" spans="1:1">
      <c r="A231" s="46"/>
    </row>
    <row r="232" spans="1:1">
      <c r="A232" s="46"/>
    </row>
    <row r="233" spans="1:1">
      <c r="A233" s="46"/>
    </row>
    <row r="234" spans="1:1">
      <c r="A234" s="46"/>
    </row>
    <row r="235" spans="1:1">
      <c r="A235" s="46"/>
    </row>
    <row r="236" spans="1:1">
      <c r="A236" s="46"/>
    </row>
    <row r="237" spans="1:1">
      <c r="A237" s="46"/>
    </row>
    <row r="238" spans="1:1">
      <c r="A238" s="46"/>
    </row>
    <row r="239" spans="1:1">
      <c r="A239" s="46"/>
    </row>
    <row r="240" spans="1:1">
      <c r="A240" s="46"/>
    </row>
    <row r="241" spans="1:1">
      <c r="A241" s="46"/>
    </row>
    <row r="242" spans="1:1">
      <c r="A242" s="46"/>
    </row>
    <row r="243" spans="1:1">
      <c r="A243" s="46"/>
    </row>
    <row r="244" spans="1:1">
      <c r="A244" s="46"/>
    </row>
    <row r="245" spans="1:1">
      <c r="A245" s="46"/>
    </row>
    <row r="246" spans="1:1">
      <c r="A246" s="46"/>
    </row>
    <row r="247" spans="1:1">
      <c r="A247" s="46"/>
    </row>
    <row r="248" spans="1:1">
      <c r="A248" s="46"/>
    </row>
    <row r="249" spans="1:1">
      <c r="A249" s="46"/>
    </row>
    <row r="250" spans="1:1">
      <c r="A250" s="46"/>
    </row>
    <row r="251" spans="1:1">
      <c r="A251" s="46"/>
    </row>
    <row r="252" spans="1:1">
      <c r="A252" s="46"/>
    </row>
    <row r="253" spans="1:1">
      <c r="A253" s="46"/>
    </row>
    <row r="254" spans="1:1">
      <c r="A254" s="46"/>
    </row>
    <row r="255" spans="1:1">
      <c r="A255" s="46"/>
    </row>
    <row r="256" spans="1:1">
      <c r="A256" s="46"/>
    </row>
    <row r="257" spans="1:1">
      <c r="A257" s="46"/>
    </row>
    <row r="258" spans="1:1">
      <c r="A258" s="46"/>
    </row>
    <row r="259" spans="1:1">
      <c r="A259" s="46"/>
    </row>
    <row r="260" spans="1:1">
      <c r="A260" s="46"/>
    </row>
    <row r="261" spans="1:1">
      <c r="A261" s="46"/>
    </row>
    <row r="262" spans="1:1">
      <c r="A262" s="46"/>
    </row>
    <row r="263" spans="1:1">
      <c r="A263" s="46"/>
    </row>
    <row r="264" spans="1:1">
      <c r="A264" s="46"/>
    </row>
    <row r="265" spans="1:1">
      <c r="A265" s="46"/>
    </row>
    <row r="266" spans="1:1">
      <c r="A266" s="46"/>
    </row>
    <row r="267" spans="1:1">
      <c r="A267" s="46"/>
    </row>
    <row r="268" spans="1:1">
      <c r="A268" s="46"/>
    </row>
    <row r="269" spans="1:1">
      <c r="A269" s="46"/>
    </row>
    <row r="270" spans="1:1">
      <c r="A270" s="46"/>
    </row>
    <row r="271" spans="1:1">
      <c r="A271" s="46"/>
    </row>
    <row r="272" spans="1:1">
      <c r="A272" s="46"/>
    </row>
    <row r="273" spans="1:1">
      <c r="A273" s="46"/>
    </row>
    <row r="274" spans="1:1">
      <c r="A274" s="46"/>
    </row>
    <row r="275" spans="1:1">
      <c r="A275" s="46"/>
    </row>
    <row r="276" spans="1:1">
      <c r="A276" s="46"/>
    </row>
    <row r="277" spans="1:1">
      <c r="A277" s="46"/>
    </row>
    <row r="278" spans="1:1">
      <c r="A278" s="46"/>
    </row>
    <row r="279" spans="1:1">
      <c r="A279" s="46"/>
    </row>
    <row r="280" spans="1:1">
      <c r="A280" s="46"/>
    </row>
    <row r="281" spans="1:1">
      <c r="A281" s="46"/>
    </row>
    <row r="282" spans="1:1">
      <c r="A282" s="46"/>
    </row>
    <row r="283" spans="1:1">
      <c r="A283" s="46"/>
    </row>
    <row r="284" spans="1:1">
      <c r="A284" s="46"/>
    </row>
    <row r="285" spans="1:1">
      <c r="A285" s="46"/>
    </row>
    <row r="286" spans="1:1">
      <c r="A286" s="46"/>
    </row>
    <row r="287" spans="1:1">
      <c r="A287" s="46"/>
    </row>
    <row r="288" spans="1:1">
      <c r="A288" s="46"/>
    </row>
    <row r="289" spans="1:1">
      <c r="A289" s="46"/>
    </row>
    <row r="290" spans="1:1">
      <c r="A290" s="46"/>
    </row>
    <row r="291" spans="1:1">
      <c r="A291" s="46"/>
    </row>
    <row r="292" spans="1:1">
      <c r="A292" s="46"/>
    </row>
    <row r="293" spans="1:1">
      <c r="A293" s="46"/>
    </row>
    <row r="294" spans="1:1">
      <c r="A294" s="46"/>
    </row>
    <row r="295" spans="1:1">
      <c r="A295" s="46"/>
    </row>
    <row r="296" spans="1:1">
      <c r="A296" s="46"/>
    </row>
    <row r="297" spans="1:1">
      <c r="A297" s="46"/>
    </row>
    <row r="298" spans="1:1">
      <c r="A298" s="46"/>
    </row>
    <row r="299" spans="1:1">
      <c r="A299" s="46"/>
    </row>
    <row r="300" spans="1:1">
      <c r="A300" s="46"/>
    </row>
    <row r="301" spans="1:1">
      <c r="A301" s="46"/>
    </row>
    <row r="302" spans="1:1">
      <c r="A302" s="46"/>
    </row>
    <row r="303" spans="1:1">
      <c r="A303" s="46"/>
    </row>
    <row r="304" spans="1:1">
      <c r="A304" s="46"/>
    </row>
    <row r="305" spans="1:1">
      <c r="A305" s="46"/>
    </row>
    <row r="306" spans="1:1">
      <c r="A306" s="46"/>
    </row>
    <row r="307" spans="1:1">
      <c r="A307" s="46"/>
    </row>
    <row r="308" spans="1:1">
      <c r="A308" s="46"/>
    </row>
    <row r="309" spans="1:1">
      <c r="A309" s="46"/>
    </row>
    <row r="310" spans="1:1">
      <c r="A310" s="46"/>
    </row>
    <row r="311" spans="1:1">
      <c r="A311" s="46"/>
    </row>
    <row r="312" spans="1:1">
      <c r="A312" s="46"/>
    </row>
    <row r="313" spans="1:1">
      <c r="A313" s="46"/>
    </row>
    <row r="314" spans="1:1">
      <c r="A314" s="46"/>
    </row>
    <row r="315" spans="1:1">
      <c r="A315" s="46"/>
    </row>
    <row r="316" spans="1:1">
      <c r="A316" s="46"/>
    </row>
    <row r="317" spans="1:1">
      <c r="A317" s="46"/>
    </row>
    <row r="318" spans="1:1">
      <c r="A318" s="46"/>
    </row>
    <row r="319" spans="1:1">
      <c r="A319" s="46"/>
    </row>
    <row r="320" spans="1:1">
      <c r="A320" s="46"/>
    </row>
    <row r="321" spans="1:1">
      <c r="A321" s="46"/>
    </row>
    <row r="322" spans="1:1">
      <c r="A322" s="46"/>
    </row>
    <row r="323" spans="1:1">
      <c r="A323" s="46"/>
    </row>
    <row r="324" spans="1:1">
      <c r="A324" s="46"/>
    </row>
    <row r="325" spans="1:1">
      <c r="A325" s="46"/>
    </row>
    <row r="326" spans="1:1">
      <c r="A326" s="46"/>
    </row>
    <row r="327" spans="1:1">
      <c r="A327" s="46"/>
    </row>
    <row r="328" spans="1:1">
      <c r="A328" s="46"/>
    </row>
    <row r="329" spans="1:1">
      <c r="A329" s="46"/>
    </row>
    <row r="330" spans="1:1">
      <c r="A330" s="46"/>
    </row>
    <row r="331" spans="1:1">
      <c r="A331" s="46"/>
    </row>
    <row r="332" spans="1:1">
      <c r="A332" s="46"/>
    </row>
    <row r="333" spans="1:1">
      <c r="A333" s="46"/>
    </row>
  </sheetData>
  <mergeCells count="12">
    <mergeCell ref="A3:H3"/>
    <mergeCell ref="G107:H107"/>
    <mergeCell ref="A110:H110"/>
    <mergeCell ref="A97:H97"/>
    <mergeCell ref="D5:H5"/>
    <mergeCell ref="B5:B6"/>
    <mergeCell ref="A5:A6"/>
    <mergeCell ref="C5:C6"/>
    <mergeCell ref="A8:H8"/>
    <mergeCell ref="B108:E108"/>
    <mergeCell ref="A84:H84"/>
    <mergeCell ref="A90:H90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89"/>
  <sheetViews>
    <sheetView view="pageBreakPreview" topLeftCell="A21" zoomScale="75" zoomScaleNormal="75" zoomScaleSheetLayoutView="75" workbookViewId="0">
      <selection activeCell="B6" sqref="B1:F1048576"/>
    </sheetView>
  </sheetViews>
  <sheetFormatPr defaultRowHeight="20.25" outlineLevelRow="1"/>
  <cols>
    <col min="1" max="1" width="64.140625" style="56" customWidth="1"/>
    <col min="2" max="2" width="15.28515625" style="57" customWidth="1"/>
    <col min="3" max="3" width="18.7109375" style="57" customWidth="1"/>
    <col min="4" max="4" width="14.5703125" style="57" customWidth="1"/>
    <col min="5" max="5" width="14" style="57" customWidth="1"/>
    <col min="6" max="6" width="18.7109375" style="57" customWidth="1"/>
    <col min="7" max="7" width="15.5703125" style="57" customWidth="1"/>
    <col min="8" max="8" width="10" style="56" customWidth="1"/>
    <col min="9" max="9" width="9.5703125" style="56" customWidth="1"/>
    <col min="10" max="16384" width="9.140625" style="56"/>
  </cols>
  <sheetData>
    <row r="1" spans="1:7" hidden="1" outlineLevel="1">
      <c r="G1" s="47" t="s">
        <v>242</v>
      </c>
    </row>
    <row r="2" spans="1:7" hidden="1" outlineLevel="1">
      <c r="G2" s="47" t="s">
        <v>227</v>
      </c>
    </row>
    <row r="3" spans="1:7" collapsed="1">
      <c r="A3" s="290" t="s">
        <v>380</v>
      </c>
      <c r="B3" s="290"/>
      <c r="C3" s="290"/>
      <c r="D3" s="290"/>
      <c r="E3" s="290"/>
      <c r="F3" s="290"/>
      <c r="G3" s="290"/>
    </row>
    <row r="4" spans="1:7" ht="38.25" customHeight="1">
      <c r="A4" s="291" t="s">
        <v>288</v>
      </c>
      <c r="B4" s="292" t="s">
        <v>18</v>
      </c>
      <c r="C4" s="280" t="s">
        <v>360</v>
      </c>
      <c r="D4" s="291" t="s">
        <v>358</v>
      </c>
      <c r="E4" s="291"/>
      <c r="F4" s="291"/>
      <c r="G4" s="291"/>
    </row>
    <row r="5" spans="1:7" ht="38.25" customHeight="1">
      <c r="A5" s="291"/>
      <c r="B5" s="292"/>
      <c r="C5" s="281"/>
      <c r="D5" s="39" t="s">
        <v>266</v>
      </c>
      <c r="E5" s="39" t="s">
        <v>249</v>
      </c>
      <c r="F5" s="40" t="s">
        <v>276</v>
      </c>
      <c r="G5" s="40" t="s">
        <v>277</v>
      </c>
    </row>
    <row r="6" spans="1:7">
      <c r="A6" s="52">
        <v>1</v>
      </c>
      <c r="B6" s="54">
        <v>2</v>
      </c>
      <c r="C6" s="52">
        <v>3</v>
      </c>
      <c r="D6" s="52">
        <v>4</v>
      </c>
      <c r="E6" s="54">
        <v>5</v>
      </c>
      <c r="F6" s="52">
        <v>6</v>
      </c>
      <c r="G6" s="54">
        <v>7</v>
      </c>
    </row>
    <row r="7" spans="1:7">
      <c r="A7" s="287" t="s">
        <v>154</v>
      </c>
      <c r="B7" s="288"/>
      <c r="C7" s="288"/>
      <c r="D7" s="288"/>
      <c r="E7" s="288"/>
      <c r="F7" s="288"/>
      <c r="G7" s="289"/>
    </row>
    <row r="8" spans="1:7" ht="45.75" customHeight="1">
      <c r="A8" s="174" t="s">
        <v>60</v>
      </c>
      <c r="B8" s="204">
        <v>2000</v>
      </c>
      <c r="C8" s="205">
        <v>-533</v>
      </c>
      <c r="D8" s="205">
        <v>-3136</v>
      </c>
      <c r="E8" s="205">
        <v>-3136</v>
      </c>
      <c r="F8" s="205">
        <f>E8-D8</f>
        <v>0</v>
      </c>
      <c r="G8" s="206">
        <f>E8/D8*100</f>
        <v>100</v>
      </c>
    </row>
    <row r="9" spans="1:7" ht="40.5">
      <c r="A9" s="43" t="s">
        <v>209</v>
      </c>
      <c r="B9" s="204">
        <v>2010</v>
      </c>
      <c r="C9" s="205">
        <f>C10+C11</f>
        <v>0</v>
      </c>
      <c r="D9" s="205">
        <f>D10+D11</f>
        <v>0</v>
      </c>
      <c r="E9" s="205">
        <f>E10+E11</f>
        <v>0</v>
      </c>
      <c r="F9" s="226"/>
      <c r="G9" s="227"/>
    </row>
    <row r="10" spans="1:7" ht="40.5">
      <c r="A10" s="207" t="s">
        <v>365</v>
      </c>
      <c r="B10" s="204">
        <v>2011</v>
      </c>
      <c r="C10" s="205"/>
      <c r="D10" s="205"/>
      <c r="E10" s="205"/>
      <c r="F10" s="226"/>
      <c r="G10" s="227"/>
    </row>
    <row r="11" spans="1:7" ht="93.75">
      <c r="A11" s="6" t="s">
        <v>366</v>
      </c>
      <c r="B11" s="204">
        <v>2012</v>
      </c>
      <c r="C11" s="205"/>
      <c r="D11" s="205"/>
      <c r="E11" s="205"/>
      <c r="F11" s="226"/>
      <c r="G11" s="227"/>
    </row>
    <row r="12" spans="1:7">
      <c r="A12" s="207" t="s">
        <v>196</v>
      </c>
      <c r="B12" s="204">
        <v>2020</v>
      </c>
      <c r="C12" s="205"/>
      <c r="D12" s="205"/>
      <c r="E12" s="205"/>
      <c r="F12" s="226"/>
      <c r="G12" s="227"/>
    </row>
    <row r="13" spans="1:7" s="58" customFormat="1">
      <c r="A13" s="43" t="s">
        <v>72</v>
      </c>
      <c r="B13" s="204">
        <v>2030</v>
      </c>
      <c r="C13" s="205"/>
      <c r="D13" s="205"/>
      <c r="E13" s="205"/>
      <c r="F13" s="226"/>
      <c r="G13" s="227"/>
    </row>
    <row r="14" spans="1:7" ht="24" customHeight="1">
      <c r="A14" s="15" t="s">
        <v>134</v>
      </c>
      <c r="B14" s="204">
        <v>2031</v>
      </c>
      <c r="C14" s="205"/>
      <c r="D14" s="205"/>
      <c r="E14" s="205"/>
      <c r="F14" s="226"/>
      <c r="G14" s="227"/>
    </row>
    <row r="15" spans="1:7">
      <c r="A15" s="43" t="s">
        <v>26</v>
      </c>
      <c r="B15" s="204">
        <v>2040</v>
      </c>
      <c r="C15" s="205"/>
      <c r="D15" s="205"/>
      <c r="E15" s="205"/>
      <c r="F15" s="226"/>
      <c r="G15" s="227"/>
    </row>
    <row r="16" spans="1:7">
      <c r="A16" s="43" t="s">
        <v>116</v>
      </c>
      <c r="B16" s="204">
        <v>2050</v>
      </c>
      <c r="C16" s="205"/>
      <c r="D16" s="205"/>
      <c r="E16" s="205"/>
      <c r="F16" s="226"/>
      <c r="G16" s="227"/>
    </row>
    <row r="17" spans="1:7">
      <c r="A17" s="43" t="s">
        <v>117</v>
      </c>
      <c r="B17" s="204">
        <v>2060</v>
      </c>
      <c r="C17" s="205"/>
      <c r="D17" s="205"/>
      <c r="E17" s="205"/>
      <c r="F17" s="226"/>
      <c r="G17" s="227"/>
    </row>
    <row r="18" spans="1:7" ht="45" customHeight="1">
      <c r="A18" s="43" t="s">
        <v>61</v>
      </c>
      <c r="B18" s="204">
        <v>2070</v>
      </c>
      <c r="C18" s="205">
        <f>C8+'1. Фін результат'!C80-C9</f>
        <v>-3136</v>
      </c>
      <c r="D18" s="213">
        <f>D8+'1. Фін результат'!D80-D9</f>
        <v>-8850</v>
      </c>
      <c r="E18" s="213">
        <f>E8+'1. Фін результат'!E80-E9</f>
        <v>-7967</v>
      </c>
      <c r="F18" s="226">
        <f t="shared" ref="F18" si="0">E18-D18</f>
        <v>883</v>
      </c>
      <c r="G18" s="227">
        <f t="shared" ref="G18" si="1">E18/D18*100</f>
        <v>90.022598870056498</v>
      </c>
    </row>
    <row r="19" spans="1:7" ht="41.25" customHeight="1">
      <c r="A19" s="287" t="s">
        <v>155</v>
      </c>
      <c r="B19" s="288"/>
      <c r="C19" s="288"/>
      <c r="D19" s="288"/>
      <c r="E19" s="288"/>
      <c r="F19" s="288"/>
      <c r="G19" s="289"/>
    </row>
    <row r="20" spans="1:7" ht="40.5">
      <c r="A20" s="43" t="s">
        <v>209</v>
      </c>
      <c r="B20" s="204">
        <v>2100</v>
      </c>
      <c r="C20" s="205">
        <f>C21+C22</f>
        <v>0</v>
      </c>
      <c r="D20" s="205">
        <f>D21+D22</f>
        <v>0</v>
      </c>
      <c r="E20" s="205">
        <f>E21+E22</f>
        <v>0</v>
      </c>
      <c r="F20" s="205"/>
      <c r="G20" s="206"/>
    </row>
    <row r="21" spans="1:7" ht="40.5">
      <c r="A21" s="207" t="s">
        <v>365</v>
      </c>
      <c r="B21" s="204">
        <v>2101</v>
      </c>
      <c r="C21" s="205">
        <f t="shared" ref="C21:E22" si="2">C10</f>
        <v>0</v>
      </c>
      <c r="D21" s="205">
        <f t="shared" si="2"/>
        <v>0</v>
      </c>
      <c r="E21" s="205">
        <f t="shared" si="2"/>
        <v>0</v>
      </c>
      <c r="F21" s="205"/>
      <c r="G21" s="206"/>
    </row>
    <row r="22" spans="1:7" ht="93.75">
      <c r="A22" s="6" t="s">
        <v>366</v>
      </c>
      <c r="B22" s="204">
        <v>2102</v>
      </c>
      <c r="C22" s="205">
        <f t="shared" si="2"/>
        <v>0</v>
      </c>
      <c r="D22" s="205">
        <f t="shared" si="2"/>
        <v>0</v>
      </c>
      <c r="E22" s="205">
        <f t="shared" si="2"/>
        <v>0</v>
      </c>
      <c r="F22" s="205"/>
      <c r="G22" s="206"/>
    </row>
    <row r="23" spans="1:7" s="58" customFormat="1">
      <c r="A23" s="43" t="s">
        <v>157</v>
      </c>
      <c r="B23" s="200">
        <v>2110</v>
      </c>
      <c r="C23" s="59">
        <f>'1. Фін результат'!C78</f>
        <v>0</v>
      </c>
      <c r="D23" s="59">
        <f>'1. Фін результат'!D78</f>
        <v>0</v>
      </c>
      <c r="E23" s="59">
        <f>'1. Фін результат'!E78</f>
        <v>0</v>
      </c>
      <c r="F23" s="59"/>
      <c r="G23" s="60"/>
    </row>
    <row r="24" spans="1:7" ht="60.75">
      <c r="A24" s="43" t="s">
        <v>343</v>
      </c>
      <c r="B24" s="200">
        <v>2120</v>
      </c>
      <c r="C24" s="59">
        <v>292</v>
      </c>
      <c r="D24" s="59"/>
      <c r="E24" s="59">
        <v>0</v>
      </c>
      <c r="F24" s="59"/>
      <c r="G24" s="60"/>
    </row>
    <row r="25" spans="1:7" ht="61.5" customHeight="1">
      <c r="A25" s="43" t="s">
        <v>344</v>
      </c>
      <c r="B25" s="200">
        <v>2130</v>
      </c>
      <c r="C25" s="219"/>
      <c r="D25" s="219">
        <v>1838</v>
      </c>
      <c r="E25" s="231">
        <v>6165</v>
      </c>
      <c r="F25" s="226">
        <f t="shared" ref="F25" si="3">E25-D25</f>
        <v>4327</v>
      </c>
      <c r="G25" s="227">
        <f t="shared" ref="G25" si="4">E25/D25*100</f>
        <v>335.41893362350379</v>
      </c>
    </row>
    <row r="26" spans="1:7" s="53" customFormat="1" ht="39.75" customHeight="1">
      <c r="A26" s="19" t="s">
        <v>258</v>
      </c>
      <c r="B26" s="61">
        <v>2140</v>
      </c>
      <c r="C26" s="62">
        <f>SUM(C27:C31,C34,C36)</f>
        <v>266</v>
      </c>
      <c r="D26" s="62">
        <f>SUM(D27:D31,D34,D36)</f>
        <v>1154</v>
      </c>
      <c r="E26" s="62">
        <f>SUM(E27:E31,E34,E36)</f>
        <v>1185</v>
      </c>
      <c r="F26" s="226">
        <f t="shared" ref="F26:F39" si="5">E26-D26</f>
        <v>31</v>
      </c>
      <c r="G26" s="227">
        <f t="shared" ref="G26:G39" si="6">E26/D26*100</f>
        <v>102.68630849220104</v>
      </c>
    </row>
    <row r="27" spans="1:7">
      <c r="A27" s="43" t="s">
        <v>86</v>
      </c>
      <c r="B27" s="200">
        <v>2141</v>
      </c>
      <c r="C27" s="59"/>
      <c r="D27" s="59"/>
      <c r="E27" s="59"/>
      <c r="F27" s="226"/>
      <c r="G27" s="227"/>
    </row>
    <row r="28" spans="1:7">
      <c r="A28" s="43" t="s">
        <v>106</v>
      </c>
      <c r="B28" s="200">
        <v>2142</v>
      </c>
      <c r="C28" s="59"/>
      <c r="D28" s="59"/>
      <c r="E28" s="59"/>
      <c r="F28" s="226"/>
      <c r="G28" s="227"/>
    </row>
    <row r="29" spans="1:7">
      <c r="A29" s="43" t="s">
        <v>101</v>
      </c>
      <c r="B29" s="200">
        <v>2143</v>
      </c>
      <c r="C29" s="59"/>
      <c r="D29" s="59"/>
      <c r="E29" s="59"/>
      <c r="F29" s="226"/>
      <c r="G29" s="227"/>
    </row>
    <row r="30" spans="1:7">
      <c r="A30" s="43" t="s">
        <v>84</v>
      </c>
      <c r="B30" s="200">
        <v>2144</v>
      </c>
      <c r="C30" s="219">
        <v>240</v>
      </c>
      <c r="D30" s="219">
        <v>1065</v>
      </c>
      <c r="E30" s="59">
        <v>1095</v>
      </c>
      <c r="F30" s="226">
        <f t="shared" si="5"/>
        <v>30</v>
      </c>
      <c r="G30" s="227">
        <f t="shared" si="6"/>
        <v>102.8169014084507</v>
      </c>
    </row>
    <row r="31" spans="1:7" s="58" customFormat="1">
      <c r="A31" s="43" t="s">
        <v>176</v>
      </c>
      <c r="B31" s="200">
        <v>2145</v>
      </c>
      <c r="C31" s="59"/>
      <c r="D31" s="59"/>
      <c r="E31" s="59"/>
      <c r="F31" s="226"/>
      <c r="G31" s="227"/>
    </row>
    <row r="32" spans="1:7" ht="60.75">
      <c r="A32" s="43" t="s">
        <v>135</v>
      </c>
      <c r="B32" s="200" t="s">
        <v>223</v>
      </c>
      <c r="C32" s="59"/>
      <c r="D32" s="59"/>
      <c r="E32" s="59"/>
      <c r="F32" s="226"/>
      <c r="G32" s="227"/>
    </row>
    <row r="33" spans="1:9">
      <c r="A33" s="43" t="s">
        <v>27</v>
      </c>
      <c r="B33" s="200" t="s">
        <v>224</v>
      </c>
      <c r="C33" s="59"/>
      <c r="D33" s="59"/>
      <c r="E33" s="59"/>
      <c r="F33" s="226"/>
      <c r="G33" s="227"/>
    </row>
    <row r="34" spans="1:9" s="58" customFormat="1">
      <c r="A34" s="43" t="s">
        <v>118</v>
      </c>
      <c r="B34" s="200">
        <v>2146</v>
      </c>
      <c r="C34" s="59"/>
      <c r="D34" s="59"/>
      <c r="E34" s="59"/>
      <c r="F34" s="226"/>
      <c r="G34" s="227"/>
    </row>
    <row r="35" spans="1:9" s="58" customFormat="1" ht="40.5">
      <c r="A35" s="43" t="s">
        <v>410</v>
      </c>
      <c r="B35" s="200" t="s">
        <v>414</v>
      </c>
      <c r="C35" s="59"/>
      <c r="D35" s="59"/>
      <c r="E35" s="59"/>
      <c r="F35" s="226"/>
      <c r="G35" s="227"/>
    </row>
    <row r="36" spans="1:9">
      <c r="A36" s="43" t="s">
        <v>90</v>
      </c>
      <c r="B36" s="200">
        <v>2147</v>
      </c>
      <c r="C36" s="59">
        <f>C37</f>
        <v>26</v>
      </c>
      <c r="D36" s="59">
        <f>D37</f>
        <v>89</v>
      </c>
      <c r="E36" s="59">
        <f>E37</f>
        <v>90</v>
      </c>
      <c r="F36" s="226">
        <f t="shared" si="5"/>
        <v>1</v>
      </c>
      <c r="G36" s="227">
        <f t="shared" si="6"/>
        <v>101.12359550561798</v>
      </c>
    </row>
    <row r="37" spans="1:9">
      <c r="A37" s="43" t="s">
        <v>415</v>
      </c>
      <c r="B37" s="200" t="s">
        <v>416</v>
      </c>
      <c r="C37" s="219">
        <v>26</v>
      </c>
      <c r="D37" s="219">
        <v>89</v>
      </c>
      <c r="E37" s="59">
        <v>90</v>
      </c>
      <c r="F37" s="226">
        <f t="shared" si="5"/>
        <v>1</v>
      </c>
      <c r="G37" s="227">
        <f t="shared" si="6"/>
        <v>101.12359550561798</v>
      </c>
    </row>
    <row r="38" spans="1:9" s="58" customFormat="1" ht="40.5">
      <c r="A38" s="43" t="s">
        <v>85</v>
      </c>
      <c r="B38" s="200">
        <v>2150</v>
      </c>
      <c r="C38" s="219">
        <v>289</v>
      </c>
      <c r="D38" s="219">
        <v>1283</v>
      </c>
      <c r="E38" s="59">
        <v>1297</v>
      </c>
      <c r="F38" s="226">
        <f t="shared" si="5"/>
        <v>14</v>
      </c>
      <c r="G38" s="227">
        <f t="shared" si="6"/>
        <v>101.09119251753702</v>
      </c>
    </row>
    <row r="39" spans="1:9" s="58" customFormat="1">
      <c r="A39" s="55" t="s">
        <v>364</v>
      </c>
      <c r="B39" s="61">
        <v>2200</v>
      </c>
      <c r="C39" s="59">
        <f>C20+C23+C24-C25+C26+C38</f>
        <v>847</v>
      </c>
      <c r="D39" s="59">
        <f>D20+D23+D24-D25+D26+D38</f>
        <v>599</v>
      </c>
      <c r="E39" s="59">
        <f>E20+E23+E24-E25+E26+E38</f>
        <v>-3683</v>
      </c>
      <c r="F39" s="226">
        <f t="shared" si="5"/>
        <v>-4282</v>
      </c>
      <c r="G39" s="227">
        <f t="shared" si="6"/>
        <v>-614.85809682804677</v>
      </c>
    </row>
    <row r="40" spans="1:9" s="58" customFormat="1" ht="16.5" customHeight="1">
      <c r="A40" s="63"/>
      <c r="B40" s="57"/>
      <c r="C40" s="57"/>
      <c r="D40" s="57"/>
      <c r="E40" s="57"/>
      <c r="F40" s="57"/>
      <c r="G40" s="57"/>
    </row>
    <row r="41" spans="1:9" s="29" customFormat="1" ht="20.100000000000001" customHeight="1">
      <c r="A41" s="179" t="s">
        <v>363</v>
      </c>
      <c r="B41" s="177"/>
      <c r="C41" s="203"/>
      <c r="D41" s="203"/>
      <c r="E41" s="203"/>
      <c r="F41" s="203" t="s">
        <v>429</v>
      </c>
      <c r="G41" s="203"/>
    </row>
    <row r="42" spans="1:9" s="45" customFormat="1" ht="20.100000000000001" customHeight="1">
      <c r="A42" s="36" t="s">
        <v>393</v>
      </c>
      <c r="B42" s="208"/>
      <c r="C42" s="274" t="s">
        <v>80</v>
      </c>
      <c r="D42" s="274"/>
      <c r="E42" s="203"/>
      <c r="F42" s="293" t="s">
        <v>104</v>
      </c>
      <c r="G42" s="293"/>
    </row>
    <row r="43" spans="1:9" s="57" customFormat="1" ht="29.25" customHeight="1">
      <c r="A43" s="64"/>
      <c r="H43" s="56"/>
      <c r="I43" s="56"/>
    </row>
    <row r="44" spans="1:9" s="151" customFormat="1" ht="80.25" customHeight="1">
      <c r="A44" s="286"/>
      <c r="B44" s="286"/>
      <c r="C44" s="286"/>
      <c r="D44" s="286"/>
      <c r="E44" s="286"/>
      <c r="F44" s="286"/>
      <c r="G44" s="286"/>
      <c r="H44" s="286"/>
    </row>
    <row r="45" spans="1:9" s="57" customFormat="1">
      <c r="A45" s="64"/>
      <c r="H45" s="56"/>
      <c r="I45" s="56"/>
    </row>
    <row r="46" spans="1:9" s="57" customFormat="1">
      <c r="A46" s="64"/>
      <c r="H46" s="56"/>
      <c r="I46" s="56"/>
    </row>
    <row r="47" spans="1:9" s="57" customFormat="1">
      <c r="A47" s="64"/>
      <c r="H47" s="56"/>
      <c r="I47" s="56"/>
    </row>
    <row r="48" spans="1:9" s="57" customFormat="1">
      <c r="A48" s="64"/>
      <c r="H48" s="56"/>
      <c r="I48" s="56"/>
    </row>
    <row r="49" spans="1:9" s="57" customFormat="1">
      <c r="A49" s="64"/>
      <c r="H49" s="56"/>
      <c r="I49" s="56"/>
    </row>
    <row r="50" spans="1:9" s="57" customFormat="1">
      <c r="A50" s="64"/>
      <c r="H50" s="56"/>
      <c r="I50" s="56"/>
    </row>
    <row r="51" spans="1:9" s="57" customFormat="1">
      <c r="A51" s="64"/>
      <c r="H51" s="56"/>
      <c r="I51" s="56"/>
    </row>
    <row r="52" spans="1:9" s="57" customFormat="1">
      <c r="A52" s="64"/>
      <c r="H52" s="56"/>
      <c r="I52" s="56"/>
    </row>
    <row r="53" spans="1:9" s="57" customFormat="1">
      <c r="A53" s="64"/>
      <c r="H53" s="56"/>
      <c r="I53" s="56"/>
    </row>
    <row r="54" spans="1:9" s="57" customFormat="1">
      <c r="A54" s="64"/>
      <c r="H54" s="56"/>
      <c r="I54" s="56"/>
    </row>
    <row r="55" spans="1:9" s="57" customFormat="1">
      <c r="A55" s="64"/>
      <c r="H55" s="56"/>
      <c r="I55" s="56"/>
    </row>
    <row r="56" spans="1:9" s="57" customFormat="1">
      <c r="A56" s="64"/>
      <c r="H56" s="56"/>
      <c r="I56" s="56"/>
    </row>
    <row r="57" spans="1:9" s="57" customFormat="1">
      <c r="A57" s="64"/>
      <c r="H57" s="56"/>
      <c r="I57" s="56"/>
    </row>
    <row r="58" spans="1:9" s="57" customFormat="1">
      <c r="A58" s="64"/>
      <c r="H58" s="56"/>
      <c r="I58" s="56"/>
    </row>
    <row r="59" spans="1:9" s="57" customFormat="1">
      <c r="A59" s="64"/>
      <c r="H59" s="56"/>
      <c r="I59" s="56"/>
    </row>
    <row r="60" spans="1:9" s="57" customFormat="1">
      <c r="A60" s="64"/>
      <c r="H60" s="56"/>
      <c r="I60" s="56"/>
    </row>
    <row r="61" spans="1:9" s="57" customFormat="1">
      <c r="A61" s="64"/>
      <c r="H61" s="56"/>
      <c r="I61" s="56"/>
    </row>
    <row r="62" spans="1:9" s="57" customFormat="1">
      <c r="A62" s="64"/>
      <c r="H62" s="56"/>
      <c r="I62" s="56"/>
    </row>
    <row r="63" spans="1:9" s="57" customFormat="1">
      <c r="A63" s="64"/>
      <c r="H63" s="56"/>
      <c r="I63" s="56"/>
    </row>
    <row r="64" spans="1:9" s="57" customFormat="1">
      <c r="A64" s="64"/>
      <c r="H64" s="56"/>
      <c r="I64" s="56"/>
    </row>
    <row r="65" spans="1:9" s="57" customFormat="1">
      <c r="A65" s="64"/>
      <c r="H65" s="56"/>
      <c r="I65" s="56"/>
    </row>
    <row r="66" spans="1:9" s="57" customFormat="1">
      <c r="A66" s="64"/>
      <c r="H66" s="56"/>
      <c r="I66" s="56"/>
    </row>
    <row r="67" spans="1:9" s="57" customFormat="1">
      <c r="A67" s="64"/>
      <c r="H67" s="56"/>
      <c r="I67" s="56"/>
    </row>
    <row r="68" spans="1:9" s="57" customFormat="1">
      <c r="A68" s="64"/>
      <c r="H68" s="56"/>
      <c r="I68" s="56"/>
    </row>
    <row r="69" spans="1:9" s="57" customFormat="1">
      <c r="A69" s="64"/>
      <c r="H69" s="56"/>
      <c r="I69" s="56"/>
    </row>
    <row r="70" spans="1:9" s="57" customFormat="1">
      <c r="A70" s="64"/>
      <c r="H70" s="56"/>
      <c r="I70" s="56"/>
    </row>
    <row r="71" spans="1:9" s="57" customFormat="1">
      <c r="A71" s="64"/>
      <c r="H71" s="56"/>
      <c r="I71" s="56"/>
    </row>
    <row r="72" spans="1:9" s="57" customFormat="1">
      <c r="A72" s="64"/>
      <c r="H72" s="56"/>
      <c r="I72" s="56"/>
    </row>
    <row r="73" spans="1:9" s="57" customFormat="1">
      <c r="A73" s="64"/>
      <c r="H73" s="56"/>
      <c r="I73" s="56"/>
    </row>
    <row r="74" spans="1:9" s="57" customFormat="1">
      <c r="A74" s="64"/>
      <c r="H74" s="56"/>
      <c r="I74" s="56"/>
    </row>
    <row r="75" spans="1:9" s="57" customFormat="1">
      <c r="A75" s="64"/>
      <c r="H75" s="56"/>
      <c r="I75" s="56"/>
    </row>
    <row r="76" spans="1:9" s="57" customFormat="1">
      <c r="A76" s="64"/>
      <c r="H76" s="56"/>
      <c r="I76" s="56"/>
    </row>
    <row r="77" spans="1:9" s="57" customFormat="1">
      <c r="A77" s="64"/>
      <c r="H77" s="56"/>
      <c r="I77" s="56"/>
    </row>
    <row r="78" spans="1:9" s="57" customFormat="1">
      <c r="A78" s="64"/>
      <c r="H78" s="56"/>
      <c r="I78" s="56"/>
    </row>
    <row r="79" spans="1:9" s="57" customFormat="1">
      <c r="A79" s="64"/>
      <c r="H79" s="56"/>
      <c r="I79" s="56"/>
    </row>
    <row r="80" spans="1:9" s="57" customFormat="1">
      <c r="A80" s="64"/>
      <c r="H80" s="56"/>
      <c r="I80" s="56"/>
    </row>
    <row r="81" spans="1:9" s="57" customFormat="1">
      <c r="A81" s="64"/>
      <c r="H81" s="56"/>
      <c r="I81" s="56"/>
    </row>
    <row r="82" spans="1:9" s="57" customFormat="1">
      <c r="A82" s="64"/>
      <c r="H82" s="56"/>
      <c r="I82" s="56"/>
    </row>
    <row r="83" spans="1:9" s="57" customFormat="1">
      <c r="A83" s="64"/>
      <c r="H83" s="56"/>
      <c r="I83" s="56"/>
    </row>
    <row r="84" spans="1:9" s="57" customFormat="1">
      <c r="A84" s="64"/>
      <c r="H84" s="56"/>
      <c r="I84" s="56"/>
    </row>
    <row r="85" spans="1:9" s="57" customFormat="1">
      <c r="A85" s="64"/>
      <c r="H85" s="56"/>
      <c r="I85" s="56"/>
    </row>
    <row r="86" spans="1:9" s="57" customFormat="1">
      <c r="A86" s="64"/>
      <c r="H86" s="56"/>
      <c r="I86" s="56"/>
    </row>
    <row r="87" spans="1:9" s="57" customFormat="1">
      <c r="A87" s="64"/>
      <c r="H87" s="56"/>
      <c r="I87" s="56"/>
    </row>
    <row r="88" spans="1:9" s="57" customFormat="1">
      <c r="A88" s="64"/>
      <c r="H88" s="56"/>
      <c r="I88" s="56"/>
    </row>
    <row r="89" spans="1:9" s="57" customFormat="1">
      <c r="A89" s="64"/>
      <c r="H89" s="56"/>
      <c r="I89" s="56"/>
    </row>
    <row r="90" spans="1:9" s="57" customFormat="1">
      <c r="A90" s="64"/>
      <c r="H90" s="56"/>
      <c r="I90" s="56"/>
    </row>
    <row r="91" spans="1:9" s="57" customFormat="1">
      <c r="A91" s="64"/>
      <c r="H91" s="56"/>
      <c r="I91" s="56"/>
    </row>
    <row r="92" spans="1:9" s="57" customFormat="1">
      <c r="A92" s="64"/>
      <c r="H92" s="56"/>
      <c r="I92" s="56"/>
    </row>
    <row r="93" spans="1:9" s="57" customFormat="1">
      <c r="A93" s="64"/>
      <c r="H93" s="56"/>
      <c r="I93" s="56"/>
    </row>
    <row r="94" spans="1:9" s="57" customFormat="1">
      <c r="A94" s="64"/>
      <c r="H94" s="56"/>
      <c r="I94" s="56"/>
    </row>
    <row r="95" spans="1:9" s="57" customFormat="1">
      <c r="A95" s="64"/>
      <c r="H95" s="56"/>
      <c r="I95" s="56"/>
    </row>
    <row r="96" spans="1:9" s="57" customFormat="1">
      <c r="A96" s="64"/>
      <c r="H96" s="56"/>
      <c r="I96" s="56"/>
    </row>
    <row r="97" spans="1:9" s="57" customFormat="1">
      <c r="A97" s="64"/>
      <c r="H97" s="56"/>
      <c r="I97" s="56"/>
    </row>
    <row r="98" spans="1:9" s="57" customFormat="1">
      <c r="A98" s="64"/>
      <c r="H98" s="56"/>
      <c r="I98" s="56"/>
    </row>
    <row r="99" spans="1:9" s="57" customFormat="1">
      <c r="A99" s="64"/>
      <c r="H99" s="56"/>
      <c r="I99" s="56"/>
    </row>
    <row r="100" spans="1:9" s="57" customFormat="1">
      <c r="A100" s="64"/>
      <c r="H100" s="56"/>
      <c r="I100" s="56"/>
    </row>
    <row r="101" spans="1:9" s="57" customFormat="1">
      <c r="A101" s="64"/>
      <c r="H101" s="56"/>
      <c r="I101" s="56"/>
    </row>
    <row r="102" spans="1:9" s="57" customFormat="1">
      <c r="A102" s="64"/>
      <c r="H102" s="56"/>
      <c r="I102" s="56"/>
    </row>
    <row r="103" spans="1:9" s="57" customFormat="1">
      <c r="A103" s="64"/>
      <c r="H103" s="56"/>
      <c r="I103" s="56"/>
    </row>
    <row r="104" spans="1:9" s="57" customFormat="1">
      <c r="A104" s="64"/>
      <c r="H104" s="56"/>
      <c r="I104" s="56"/>
    </row>
    <row r="105" spans="1:9" s="57" customFormat="1">
      <c r="A105" s="64"/>
      <c r="H105" s="56"/>
      <c r="I105" s="56"/>
    </row>
    <row r="106" spans="1:9" s="57" customFormat="1">
      <c r="A106" s="64"/>
      <c r="H106" s="56"/>
      <c r="I106" s="56"/>
    </row>
    <row r="107" spans="1:9" s="57" customFormat="1">
      <c r="A107" s="64"/>
      <c r="H107" s="56"/>
      <c r="I107" s="56"/>
    </row>
    <row r="108" spans="1:9" s="57" customFormat="1">
      <c r="A108" s="64"/>
      <c r="H108" s="56"/>
      <c r="I108" s="56"/>
    </row>
    <row r="109" spans="1:9" s="57" customFormat="1">
      <c r="A109" s="64"/>
      <c r="H109" s="56"/>
      <c r="I109" s="56"/>
    </row>
    <row r="110" spans="1:9" s="57" customFormat="1">
      <c r="A110" s="64"/>
      <c r="H110" s="56"/>
      <c r="I110" s="56"/>
    </row>
    <row r="111" spans="1:9" s="57" customFormat="1">
      <c r="A111" s="64"/>
      <c r="H111" s="56"/>
      <c r="I111" s="56"/>
    </row>
    <row r="112" spans="1:9" s="57" customFormat="1">
      <c r="A112" s="64"/>
      <c r="H112" s="56"/>
      <c r="I112" s="56"/>
    </row>
    <row r="113" spans="1:9" s="57" customFormat="1">
      <c r="A113" s="64"/>
      <c r="H113" s="56"/>
      <c r="I113" s="56"/>
    </row>
    <row r="114" spans="1:9" s="57" customFormat="1">
      <c r="A114" s="64"/>
      <c r="H114" s="56"/>
      <c r="I114" s="56"/>
    </row>
    <row r="115" spans="1:9" s="57" customFormat="1">
      <c r="A115" s="64"/>
      <c r="H115" s="56"/>
      <c r="I115" s="56"/>
    </row>
    <row r="116" spans="1:9" s="57" customFormat="1">
      <c r="A116" s="64"/>
      <c r="H116" s="56"/>
      <c r="I116" s="56"/>
    </row>
    <row r="117" spans="1:9" s="57" customFormat="1">
      <c r="A117" s="64"/>
      <c r="H117" s="56"/>
      <c r="I117" s="56"/>
    </row>
    <row r="118" spans="1:9" s="57" customFormat="1">
      <c r="A118" s="64"/>
      <c r="H118" s="56"/>
      <c r="I118" s="56"/>
    </row>
    <row r="119" spans="1:9" s="57" customFormat="1">
      <c r="A119" s="64"/>
      <c r="H119" s="56"/>
      <c r="I119" s="56"/>
    </row>
    <row r="120" spans="1:9" s="57" customFormat="1">
      <c r="A120" s="64"/>
      <c r="H120" s="56"/>
      <c r="I120" s="56"/>
    </row>
    <row r="121" spans="1:9" s="57" customFormat="1">
      <c r="A121" s="64"/>
      <c r="H121" s="56"/>
      <c r="I121" s="56"/>
    </row>
    <row r="122" spans="1:9" s="57" customFormat="1">
      <c r="A122" s="64"/>
      <c r="H122" s="56"/>
      <c r="I122" s="56"/>
    </row>
    <row r="123" spans="1:9" s="57" customFormat="1">
      <c r="A123" s="64"/>
      <c r="H123" s="56"/>
      <c r="I123" s="56"/>
    </row>
    <row r="124" spans="1:9" s="57" customFormat="1">
      <c r="A124" s="64"/>
      <c r="H124" s="56"/>
      <c r="I124" s="56"/>
    </row>
    <row r="125" spans="1:9" s="57" customFormat="1">
      <c r="A125" s="64"/>
      <c r="H125" s="56"/>
      <c r="I125" s="56"/>
    </row>
    <row r="126" spans="1:9" s="57" customFormat="1">
      <c r="A126" s="64"/>
      <c r="H126" s="56"/>
      <c r="I126" s="56"/>
    </row>
    <row r="127" spans="1:9" s="57" customFormat="1">
      <c r="A127" s="64"/>
      <c r="H127" s="56"/>
      <c r="I127" s="56"/>
    </row>
    <row r="128" spans="1:9" s="57" customFormat="1">
      <c r="A128" s="64"/>
      <c r="H128" s="56"/>
      <c r="I128" s="56"/>
    </row>
    <row r="129" spans="1:9" s="57" customFormat="1">
      <c r="A129" s="64"/>
      <c r="H129" s="56"/>
      <c r="I129" s="56"/>
    </row>
    <row r="130" spans="1:9" s="57" customFormat="1">
      <c r="A130" s="64"/>
      <c r="H130" s="56"/>
      <c r="I130" s="56"/>
    </row>
    <row r="131" spans="1:9" s="57" customFormat="1">
      <c r="A131" s="64"/>
      <c r="H131" s="56"/>
      <c r="I131" s="56"/>
    </row>
    <row r="132" spans="1:9" s="57" customFormat="1">
      <c r="A132" s="64"/>
      <c r="H132" s="56"/>
      <c r="I132" s="56"/>
    </row>
    <row r="133" spans="1:9" s="57" customFormat="1">
      <c r="A133" s="64"/>
      <c r="H133" s="56"/>
      <c r="I133" s="56"/>
    </row>
    <row r="134" spans="1:9" s="57" customFormat="1">
      <c r="A134" s="64"/>
      <c r="H134" s="56"/>
      <c r="I134" s="56"/>
    </row>
    <row r="135" spans="1:9" s="57" customFormat="1">
      <c r="A135" s="64"/>
      <c r="H135" s="56"/>
      <c r="I135" s="56"/>
    </row>
    <row r="136" spans="1:9" s="57" customFormat="1">
      <c r="A136" s="64"/>
      <c r="H136" s="56"/>
      <c r="I136" s="56"/>
    </row>
    <row r="137" spans="1:9" s="57" customFormat="1">
      <c r="A137" s="64"/>
      <c r="H137" s="56"/>
      <c r="I137" s="56"/>
    </row>
    <row r="138" spans="1:9" s="57" customFormat="1">
      <c r="A138" s="64"/>
      <c r="H138" s="56"/>
      <c r="I138" s="56"/>
    </row>
    <row r="139" spans="1:9" s="57" customFormat="1">
      <c r="A139" s="64"/>
      <c r="H139" s="56"/>
      <c r="I139" s="56"/>
    </row>
    <row r="140" spans="1:9" s="57" customFormat="1">
      <c r="A140" s="64"/>
      <c r="H140" s="56"/>
      <c r="I140" s="56"/>
    </row>
    <row r="141" spans="1:9" s="57" customFormat="1">
      <c r="A141" s="64"/>
      <c r="H141" s="56"/>
      <c r="I141" s="56"/>
    </row>
    <row r="142" spans="1:9" s="57" customFormat="1">
      <c r="A142" s="64"/>
      <c r="H142" s="56"/>
      <c r="I142" s="56"/>
    </row>
    <row r="143" spans="1:9" s="57" customFormat="1">
      <c r="A143" s="64"/>
      <c r="H143" s="56"/>
      <c r="I143" s="56"/>
    </row>
    <row r="144" spans="1:9" s="57" customFormat="1">
      <c r="A144" s="64"/>
      <c r="H144" s="56"/>
      <c r="I144" s="56"/>
    </row>
    <row r="145" spans="1:9" s="57" customFormat="1">
      <c r="A145" s="64"/>
      <c r="H145" s="56"/>
      <c r="I145" s="56"/>
    </row>
    <row r="146" spans="1:9" s="57" customFormat="1">
      <c r="A146" s="64"/>
      <c r="H146" s="56"/>
      <c r="I146" s="56"/>
    </row>
    <row r="147" spans="1:9" s="57" customFormat="1">
      <c r="A147" s="64"/>
      <c r="H147" s="56"/>
      <c r="I147" s="56"/>
    </row>
    <row r="148" spans="1:9" s="57" customFormat="1">
      <c r="A148" s="64"/>
      <c r="H148" s="56"/>
      <c r="I148" s="56"/>
    </row>
    <row r="149" spans="1:9" s="57" customFormat="1">
      <c r="A149" s="64"/>
      <c r="H149" s="56"/>
      <c r="I149" s="56"/>
    </row>
    <row r="150" spans="1:9" s="57" customFormat="1">
      <c r="A150" s="64"/>
      <c r="H150" s="56"/>
      <c r="I150" s="56"/>
    </row>
    <row r="151" spans="1:9" s="57" customFormat="1">
      <c r="A151" s="64"/>
      <c r="H151" s="56"/>
      <c r="I151" s="56"/>
    </row>
    <row r="152" spans="1:9" s="57" customFormat="1">
      <c r="A152" s="64"/>
      <c r="H152" s="56"/>
      <c r="I152" s="56"/>
    </row>
    <row r="153" spans="1:9" s="57" customFormat="1">
      <c r="A153" s="64"/>
      <c r="H153" s="56"/>
      <c r="I153" s="56"/>
    </row>
    <row r="154" spans="1:9" s="57" customFormat="1">
      <c r="A154" s="64"/>
      <c r="H154" s="56"/>
      <c r="I154" s="56"/>
    </row>
    <row r="155" spans="1:9" s="57" customFormat="1">
      <c r="A155" s="64"/>
      <c r="H155" s="56"/>
      <c r="I155" s="56"/>
    </row>
    <row r="156" spans="1:9" s="57" customFormat="1">
      <c r="A156" s="64"/>
      <c r="H156" s="56"/>
      <c r="I156" s="56"/>
    </row>
    <row r="157" spans="1:9" s="57" customFormat="1">
      <c r="A157" s="64"/>
      <c r="H157" s="56"/>
      <c r="I157" s="56"/>
    </row>
    <row r="158" spans="1:9" s="57" customFormat="1">
      <c r="A158" s="64"/>
      <c r="H158" s="56"/>
      <c r="I158" s="56"/>
    </row>
    <row r="159" spans="1:9" s="57" customFormat="1">
      <c r="A159" s="64"/>
      <c r="H159" s="56"/>
      <c r="I159" s="56"/>
    </row>
    <row r="160" spans="1:9" s="57" customFormat="1">
      <c r="A160" s="64"/>
      <c r="H160" s="56"/>
      <c r="I160" s="56"/>
    </row>
    <row r="161" spans="1:9" s="57" customFormat="1">
      <c r="A161" s="64"/>
      <c r="H161" s="56"/>
      <c r="I161" s="56"/>
    </row>
    <row r="162" spans="1:9" s="57" customFormat="1">
      <c r="A162" s="64"/>
      <c r="H162" s="56"/>
      <c r="I162" s="56"/>
    </row>
    <row r="163" spans="1:9" s="57" customFormat="1">
      <c r="A163" s="64"/>
      <c r="H163" s="56"/>
      <c r="I163" s="56"/>
    </row>
    <row r="164" spans="1:9" s="57" customFormat="1">
      <c r="A164" s="64"/>
      <c r="H164" s="56"/>
      <c r="I164" s="56"/>
    </row>
    <row r="165" spans="1:9" s="57" customFormat="1">
      <c r="A165" s="64"/>
      <c r="H165" s="56"/>
      <c r="I165" s="56"/>
    </row>
    <row r="166" spans="1:9" s="57" customFormat="1">
      <c r="A166" s="64"/>
      <c r="H166" s="56"/>
      <c r="I166" s="56"/>
    </row>
    <row r="167" spans="1:9" s="57" customFormat="1">
      <c r="A167" s="64"/>
      <c r="H167" s="56"/>
      <c r="I167" s="56"/>
    </row>
    <row r="168" spans="1:9" s="57" customFormat="1">
      <c r="A168" s="64"/>
      <c r="H168" s="56"/>
      <c r="I168" s="56"/>
    </row>
    <row r="169" spans="1:9" s="57" customFormat="1">
      <c r="A169" s="64"/>
      <c r="H169" s="56"/>
      <c r="I169" s="56"/>
    </row>
    <row r="170" spans="1:9" s="57" customFormat="1">
      <c r="A170" s="64"/>
      <c r="H170" s="56"/>
      <c r="I170" s="56"/>
    </row>
    <row r="171" spans="1:9" s="57" customFormat="1">
      <c r="A171" s="64"/>
      <c r="H171" s="56"/>
      <c r="I171" s="56"/>
    </row>
    <row r="172" spans="1:9" s="57" customFormat="1">
      <c r="A172" s="64"/>
      <c r="H172" s="56"/>
      <c r="I172" s="56"/>
    </row>
    <row r="173" spans="1:9" s="57" customFormat="1">
      <c r="A173" s="64"/>
      <c r="H173" s="56"/>
      <c r="I173" s="56"/>
    </row>
    <row r="174" spans="1:9" s="57" customFormat="1">
      <c r="A174" s="64"/>
      <c r="H174" s="56"/>
      <c r="I174" s="56"/>
    </row>
    <row r="175" spans="1:9" s="57" customFormat="1">
      <c r="A175" s="64"/>
      <c r="H175" s="56"/>
      <c r="I175" s="56"/>
    </row>
    <row r="176" spans="1:9" s="57" customFormat="1">
      <c r="A176" s="64"/>
      <c r="H176" s="56"/>
      <c r="I176" s="56"/>
    </row>
    <row r="177" spans="1:9" s="57" customFormat="1">
      <c r="A177" s="64"/>
      <c r="H177" s="56"/>
      <c r="I177" s="56"/>
    </row>
    <row r="178" spans="1:9" s="57" customFormat="1">
      <c r="A178" s="64"/>
      <c r="H178" s="56"/>
      <c r="I178" s="56"/>
    </row>
    <row r="179" spans="1:9" s="57" customFormat="1">
      <c r="A179" s="64"/>
      <c r="H179" s="56"/>
      <c r="I179" s="56"/>
    </row>
    <row r="180" spans="1:9" s="57" customFormat="1">
      <c r="A180" s="64"/>
      <c r="H180" s="56"/>
      <c r="I180" s="56"/>
    </row>
    <row r="181" spans="1:9" s="57" customFormat="1">
      <c r="A181" s="64"/>
      <c r="H181" s="56"/>
      <c r="I181" s="56"/>
    </row>
    <row r="182" spans="1:9" s="57" customFormat="1">
      <c r="A182" s="64"/>
      <c r="H182" s="56"/>
      <c r="I182" s="56"/>
    </row>
    <row r="183" spans="1:9" s="57" customFormat="1">
      <c r="A183" s="64"/>
      <c r="H183" s="56"/>
      <c r="I183" s="56"/>
    </row>
    <row r="184" spans="1:9" s="57" customFormat="1">
      <c r="A184" s="64"/>
      <c r="H184" s="56"/>
      <c r="I184" s="56"/>
    </row>
    <row r="185" spans="1:9" s="57" customFormat="1">
      <c r="A185" s="64"/>
      <c r="H185" s="56"/>
      <c r="I185" s="56"/>
    </row>
    <row r="186" spans="1:9" s="57" customFormat="1">
      <c r="A186" s="64"/>
      <c r="H186" s="56"/>
      <c r="I186" s="56"/>
    </row>
    <row r="187" spans="1:9" s="57" customFormat="1">
      <c r="A187" s="64"/>
      <c r="H187" s="56"/>
      <c r="I187" s="56"/>
    </row>
    <row r="188" spans="1:9" s="57" customFormat="1">
      <c r="A188" s="64"/>
      <c r="H188" s="56"/>
      <c r="I188" s="56"/>
    </row>
    <row r="189" spans="1:9" s="57" customFormat="1">
      <c r="A189" s="64"/>
      <c r="H189" s="56"/>
      <c r="I189" s="56"/>
    </row>
  </sheetData>
  <mergeCells count="10">
    <mergeCell ref="A44:H44"/>
    <mergeCell ref="A7:G7"/>
    <mergeCell ref="A19:G19"/>
    <mergeCell ref="A3:G3"/>
    <mergeCell ref="A4:A5"/>
    <mergeCell ref="B4:B5"/>
    <mergeCell ref="D4:G4"/>
    <mergeCell ref="C4:C5"/>
    <mergeCell ref="C42:D42"/>
    <mergeCell ref="F42:G42"/>
  </mergeCells>
  <phoneticPr fontId="3" type="noConversion"/>
  <pageMargins left="0.78740157480314965" right="0.39370078740157483" top="0.59055118110236227" bottom="0.53" header="0.19685039370078741" footer="0.11811023622047245"/>
  <pageSetup paperSize="9" scale="57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85"/>
  <sheetViews>
    <sheetView view="pageBreakPreview" topLeftCell="A54" zoomScale="75" zoomScaleNormal="75" zoomScaleSheetLayoutView="75" workbookViewId="0">
      <selection activeCell="C78" sqref="C78"/>
    </sheetView>
  </sheetViews>
  <sheetFormatPr defaultRowHeight="18.75" outlineLevelRow="1"/>
  <cols>
    <col min="1" max="1" width="60.140625" style="2" customWidth="1"/>
    <col min="2" max="2" width="12" style="2" customWidth="1"/>
    <col min="3" max="3" width="18.85546875" style="2" customWidth="1"/>
    <col min="4" max="4" width="11" style="2" customWidth="1"/>
    <col min="5" max="5" width="10.7109375" style="232" customWidth="1"/>
    <col min="6" max="6" width="16" style="2" customWidth="1"/>
    <col min="7" max="7" width="14.85546875" style="2" customWidth="1"/>
    <col min="8" max="8" width="9.140625" style="2"/>
    <col min="9" max="9" width="13.28515625" style="2" customWidth="1"/>
    <col min="10" max="16384" width="9.140625" style="2"/>
  </cols>
  <sheetData>
    <row r="1" spans="1:7" hidden="1" outlineLevel="1">
      <c r="G1" s="13" t="s">
        <v>242</v>
      </c>
    </row>
    <row r="2" spans="1:7" hidden="1" outlineLevel="1">
      <c r="G2" s="13" t="s">
        <v>228</v>
      </c>
    </row>
    <row r="3" spans="1:7" collapsed="1">
      <c r="A3" s="298" t="s">
        <v>381</v>
      </c>
      <c r="B3" s="298"/>
      <c r="C3" s="298"/>
      <c r="D3" s="298"/>
      <c r="E3" s="298"/>
      <c r="F3" s="298"/>
      <c r="G3" s="298"/>
    </row>
    <row r="4" spans="1:7">
      <c r="A4" s="12"/>
      <c r="B4" s="12"/>
      <c r="C4" s="12"/>
      <c r="D4" s="12"/>
      <c r="E4" s="233"/>
      <c r="F4" s="12"/>
      <c r="G4" s="12"/>
    </row>
    <row r="5" spans="1:7" ht="39" customHeight="1">
      <c r="A5" s="299" t="s">
        <v>288</v>
      </c>
      <c r="B5" s="300" t="s">
        <v>0</v>
      </c>
      <c r="C5" s="280" t="s">
        <v>360</v>
      </c>
      <c r="D5" s="301" t="s">
        <v>358</v>
      </c>
      <c r="E5" s="301"/>
      <c r="F5" s="301"/>
      <c r="G5" s="301"/>
    </row>
    <row r="6" spans="1:7" ht="38.25" customHeight="1">
      <c r="A6" s="299"/>
      <c r="B6" s="300"/>
      <c r="C6" s="281"/>
      <c r="D6" s="5" t="s">
        <v>266</v>
      </c>
      <c r="E6" s="234" t="s">
        <v>249</v>
      </c>
      <c r="F6" s="18" t="s">
        <v>276</v>
      </c>
      <c r="G6" s="18" t="s">
        <v>277</v>
      </c>
    </row>
    <row r="7" spans="1:7">
      <c r="A7" s="5">
        <v>1</v>
      </c>
      <c r="B7" s="9">
        <v>2</v>
      </c>
      <c r="C7" s="5">
        <v>3</v>
      </c>
      <c r="D7" s="5">
        <v>4</v>
      </c>
      <c r="E7" s="235">
        <v>5</v>
      </c>
      <c r="F7" s="5">
        <v>6</v>
      </c>
      <c r="G7" s="9">
        <v>7</v>
      </c>
    </row>
    <row r="8" spans="1:7" s="17" customFormat="1">
      <c r="A8" s="294" t="s">
        <v>160</v>
      </c>
      <c r="B8" s="295"/>
      <c r="C8" s="295"/>
      <c r="D8" s="295"/>
      <c r="E8" s="295"/>
      <c r="F8" s="295"/>
      <c r="G8" s="296"/>
    </row>
    <row r="9" spans="1:7" ht="37.5">
      <c r="A9" s="15" t="s">
        <v>179</v>
      </c>
      <c r="B9" s="7">
        <v>1170</v>
      </c>
      <c r="C9" s="24">
        <f>'1. Фін результат'!C77</f>
        <v>-2603</v>
      </c>
      <c r="D9" s="24">
        <f>'1. Фін результат'!D77</f>
        <v>-5714</v>
      </c>
      <c r="E9" s="224">
        <f>'1. Фін результат'!E77</f>
        <v>-4831</v>
      </c>
      <c r="F9" s="24">
        <f>E9-D9</f>
        <v>883</v>
      </c>
      <c r="G9" s="25">
        <f>E9/D9*100</f>
        <v>84.546727336366828</v>
      </c>
    </row>
    <row r="10" spans="1:7">
      <c r="A10" s="15" t="s">
        <v>180</v>
      </c>
      <c r="B10" s="10"/>
      <c r="C10" s="23"/>
      <c r="D10" s="23"/>
      <c r="E10" s="236"/>
      <c r="F10" s="23"/>
      <c r="G10" s="22"/>
    </row>
    <row r="11" spans="1:7">
      <c r="A11" s="15" t="s">
        <v>183</v>
      </c>
      <c r="B11" s="4">
        <v>3000</v>
      </c>
      <c r="C11" s="23">
        <f>'1. Фін результат'!C103</f>
        <v>44</v>
      </c>
      <c r="D11" s="23">
        <f>'1. Фін результат'!D103</f>
        <v>885</v>
      </c>
      <c r="E11" s="236">
        <f>'1. Фін результат'!E103</f>
        <v>1692</v>
      </c>
      <c r="F11" s="23"/>
      <c r="G11" s="22"/>
    </row>
    <row r="12" spans="1:7">
      <c r="A12" s="15" t="s">
        <v>184</v>
      </c>
      <c r="B12" s="4">
        <v>3010</v>
      </c>
      <c r="C12" s="23"/>
      <c r="D12" s="23"/>
      <c r="E12" s="236">
        <v>7096</v>
      </c>
      <c r="F12" s="23"/>
      <c r="G12" s="22"/>
    </row>
    <row r="13" spans="1:7" ht="37.5">
      <c r="A13" s="15" t="s">
        <v>185</v>
      </c>
      <c r="B13" s="4">
        <v>3020</v>
      </c>
      <c r="C13" s="23"/>
      <c r="D13" s="23"/>
      <c r="E13" s="236"/>
      <c r="F13" s="23"/>
      <c r="G13" s="22"/>
    </row>
    <row r="14" spans="1:7" ht="37.5">
      <c r="A14" s="15" t="s">
        <v>186</v>
      </c>
      <c r="B14" s="4">
        <v>3030</v>
      </c>
      <c r="C14" s="23"/>
      <c r="D14" s="23"/>
      <c r="E14" s="236">
        <v>1333</v>
      </c>
      <c r="F14" s="23"/>
      <c r="G14" s="22"/>
    </row>
    <row r="15" spans="1:7" ht="37.5">
      <c r="A15" s="19" t="s">
        <v>257</v>
      </c>
      <c r="B15" s="4">
        <v>3040</v>
      </c>
      <c r="C15" s="23">
        <f>C9+C11+C12+C13+C14</f>
        <v>-2559</v>
      </c>
      <c r="D15" s="23">
        <f>D9+D11+D12+D13+D14</f>
        <v>-4829</v>
      </c>
      <c r="E15" s="236">
        <f>E9+E11+E12+E13+E14</f>
        <v>5290</v>
      </c>
      <c r="F15" s="23"/>
      <c r="G15" s="22"/>
    </row>
    <row r="16" spans="1:7" ht="37.5">
      <c r="A16" s="15" t="s">
        <v>187</v>
      </c>
      <c r="B16" s="4">
        <v>3050</v>
      </c>
      <c r="C16" s="23">
        <f>C17</f>
        <v>-1662</v>
      </c>
      <c r="D16" s="23"/>
      <c r="E16" s="236">
        <f>E17</f>
        <v>-10551</v>
      </c>
      <c r="F16" s="23"/>
      <c r="G16" s="22"/>
    </row>
    <row r="17" spans="1:7" ht="56.25">
      <c r="A17" s="220" t="s">
        <v>439</v>
      </c>
      <c r="B17" s="221" t="s">
        <v>440</v>
      </c>
      <c r="C17" s="219">
        <v>-1662</v>
      </c>
      <c r="D17" s="23"/>
      <c r="E17" s="236">
        <v>-10551</v>
      </c>
      <c r="F17" s="23"/>
      <c r="G17" s="22"/>
    </row>
    <row r="18" spans="1:7" ht="37.5">
      <c r="A18" s="15" t="s">
        <v>188</v>
      </c>
      <c r="B18" s="4">
        <v>3060</v>
      </c>
      <c r="C18" s="23">
        <f>C19</f>
        <v>955</v>
      </c>
      <c r="D18" s="23"/>
      <c r="E18" s="236">
        <f>E19</f>
        <v>735</v>
      </c>
      <c r="F18" s="23"/>
      <c r="G18" s="22"/>
    </row>
    <row r="19" spans="1:7" ht="56.25">
      <c r="A19" s="220" t="s">
        <v>441</v>
      </c>
      <c r="B19" s="221" t="s">
        <v>442</v>
      </c>
      <c r="C19" s="219">
        <v>955</v>
      </c>
      <c r="D19" s="23"/>
      <c r="E19" s="236">
        <f>-556+1290+1</f>
        <v>735</v>
      </c>
      <c r="F19" s="23"/>
      <c r="G19" s="22"/>
    </row>
    <row r="20" spans="1:7">
      <c r="A20" s="19" t="s">
        <v>181</v>
      </c>
      <c r="B20" s="4">
        <v>3070</v>
      </c>
      <c r="C20" s="23">
        <f>C15+C16+C18</f>
        <v>-3266</v>
      </c>
      <c r="D20" s="23">
        <f>D15+D16+D18</f>
        <v>-4829</v>
      </c>
      <c r="E20" s="236">
        <f>E15+E16+E18</f>
        <v>-4526</v>
      </c>
      <c r="F20" s="23"/>
      <c r="G20" s="22"/>
    </row>
    <row r="21" spans="1:7">
      <c r="A21" s="15" t="s">
        <v>182</v>
      </c>
      <c r="B21" s="4">
        <v>3080</v>
      </c>
      <c r="C21" s="23">
        <f>'1. Фін результат'!C78</f>
        <v>0</v>
      </c>
      <c r="D21" s="23">
        <f>'1. Фін результат'!D78</f>
        <v>0</v>
      </c>
      <c r="E21" s="236">
        <f>'1. Фін результат'!E78</f>
        <v>0</v>
      </c>
      <c r="F21" s="23"/>
      <c r="G21" s="22"/>
    </row>
    <row r="22" spans="1:7" ht="37.5">
      <c r="A22" s="8" t="s">
        <v>159</v>
      </c>
      <c r="B22" s="4">
        <v>3090</v>
      </c>
      <c r="C22" s="23">
        <f>C20-C21</f>
        <v>-3266</v>
      </c>
      <c r="D22" s="23">
        <f>D20-D21</f>
        <v>-4829</v>
      </c>
      <c r="E22" s="236">
        <f>E20-E21</f>
        <v>-4526</v>
      </c>
      <c r="F22" s="23"/>
      <c r="G22" s="22"/>
    </row>
    <row r="23" spans="1:7">
      <c r="A23" s="294" t="s">
        <v>161</v>
      </c>
      <c r="B23" s="295"/>
      <c r="C23" s="295"/>
      <c r="D23" s="295"/>
      <c r="E23" s="295"/>
      <c r="F23" s="295"/>
      <c r="G23" s="296"/>
    </row>
    <row r="24" spans="1:7">
      <c r="A24" s="19" t="s">
        <v>289</v>
      </c>
      <c r="B24" s="7"/>
      <c r="C24" s="24"/>
      <c r="D24" s="24"/>
      <c r="E24" s="224"/>
      <c r="F24" s="24"/>
      <c r="G24" s="25"/>
    </row>
    <row r="25" spans="1:7">
      <c r="A25" s="6" t="s">
        <v>32</v>
      </c>
      <c r="B25" s="7">
        <v>3200</v>
      </c>
      <c r="C25" s="24"/>
      <c r="D25" s="24"/>
      <c r="E25" s="224"/>
      <c r="F25" s="24"/>
      <c r="G25" s="25"/>
    </row>
    <row r="26" spans="1:7">
      <c r="A26" s="6" t="s">
        <v>33</v>
      </c>
      <c r="B26" s="7">
        <v>3210</v>
      </c>
      <c r="C26" s="24"/>
      <c r="D26" s="24"/>
      <c r="E26" s="224"/>
      <c r="F26" s="24"/>
      <c r="G26" s="25"/>
    </row>
    <row r="27" spans="1:7">
      <c r="A27" s="6" t="s">
        <v>54</v>
      </c>
      <c r="B27" s="7">
        <v>3220</v>
      </c>
      <c r="C27" s="24"/>
      <c r="D27" s="24"/>
      <c r="E27" s="224"/>
      <c r="F27" s="24"/>
      <c r="G27" s="25"/>
    </row>
    <row r="28" spans="1:7">
      <c r="A28" s="15" t="s">
        <v>165</v>
      </c>
      <c r="B28" s="7"/>
      <c r="C28" s="24"/>
      <c r="D28" s="24"/>
      <c r="E28" s="224"/>
      <c r="F28" s="24"/>
      <c r="G28" s="25"/>
    </row>
    <row r="29" spans="1:7">
      <c r="A29" s="6" t="s">
        <v>166</v>
      </c>
      <c r="B29" s="7">
        <v>3230</v>
      </c>
      <c r="C29" s="24"/>
      <c r="D29" s="24"/>
      <c r="E29" s="224"/>
      <c r="F29" s="24"/>
      <c r="G29" s="25"/>
    </row>
    <row r="30" spans="1:7">
      <c r="A30" s="6" t="s">
        <v>167</v>
      </c>
      <c r="B30" s="7">
        <v>3240</v>
      </c>
      <c r="C30" s="24"/>
      <c r="D30" s="24"/>
      <c r="E30" s="224"/>
      <c r="F30" s="24"/>
      <c r="G30" s="25"/>
    </row>
    <row r="31" spans="1:7">
      <c r="A31" s="15" t="s">
        <v>168</v>
      </c>
      <c r="B31" s="7">
        <v>3250</v>
      </c>
      <c r="C31" s="24"/>
      <c r="D31" s="24"/>
      <c r="E31" s="224"/>
      <c r="F31" s="24"/>
      <c r="G31" s="25"/>
    </row>
    <row r="32" spans="1:7">
      <c r="A32" s="6" t="s">
        <v>120</v>
      </c>
      <c r="B32" s="7">
        <v>3260</v>
      </c>
      <c r="C32" s="24"/>
      <c r="D32" s="24"/>
      <c r="E32" s="224"/>
      <c r="F32" s="24"/>
      <c r="G32" s="25"/>
    </row>
    <row r="33" spans="1:12">
      <c r="A33" s="19" t="s">
        <v>290</v>
      </c>
      <c r="B33" s="7"/>
      <c r="C33" s="24"/>
      <c r="D33" s="24"/>
      <c r="E33" s="224"/>
      <c r="F33" s="24"/>
      <c r="G33" s="25"/>
    </row>
    <row r="34" spans="1:12" ht="37.5">
      <c r="A34" s="6" t="s">
        <v>121</v>
      </c>
      <c r="B34" s="7">
        <v>3270</v>
      </c>
      <c r="C34" s="24">
        <f>SUM(C35:C40)</f>
        <v>6068</v>
      </c>
      <c r="D34" s="24">
        <f>SUM(D35:D40)</f>
        <v>279</v>
      </c>
      <c r="E34" s="224">
        <f>SUM(E35:E40)</f>
        <v>18102</v>
      </c>
      <c r="F34" s="24"/>
      <c r="G34" s="25"/>
      <c r="H34" s="2" t="s">
        <v>460</v>
      </c>
    </row>
    <row r="35" spans="1:12">
      <c r="A35" s="21" t="s">
        <v>443</v>
      </c>
      <c r="B35" s="221" t="s">
        <v>444</v>
      </c>
      <c r="C35" s="219"/>
      <c r="D35" s="219">
        <v>16</v>
      </c>
      <c r="E35" s="224">
        <v>16</v>
      </c>
      <c r="F35" s="24"/>
      <c r="G35" s="25"/>
      <c r="I35" s="10" t="s">
        <v>461</v>
      </c>
      <c r="J35" s="10"/>
      <c r="K35" s="10"/>
      <c r="L35" s="10"/>
    </row>
    <row r="36" spans="1:12">
      <c r="A36" s="21" t="s">
        <v>445</v>
      </c>
      <c r="B36" s="221" t="s">
        <v>446</v>
      </c>
      <c r="C36" s="219"/>
      <c r="D36" s="219">
        <v>13</v>
      </c>
      <c r="E36" s="224">
        <v>13</v>
      </c>
      <c r="F36" s="24"/>
      <c r="G36" s="25"/>
      <c r="I36" s="10"/>
      <c r="J36" s="10"/>
      <c r="K36" s="10"/>
      <c r="L36" s="10"/>
    </row>
    <row r="37" spans="1:12">
      <c r="A37" s="21" t="s">
        <v>447</v>
      </c>
      <c r="B37" s="221" t="s">
        <v>448</v>
      </c>
      <c r="C37" s="219"/>
      <c r="D37" s="219">
        <v>5</v>
      </c>
      <c r="E37" s="224">
        <v>5</v>
      </c>
      <c r="F37" s="24"/>
      <c r="G37" s="25"/>
      <c r="I37" s="10"/>
      <c r="J37" s="10"/>
      <c r="K37" s="10"/>
      <c r="L37" s="10"/>
    </row>
    <row r="38" spans="1:12">
      <c r="A38" s="21" t="s">
        <v>449</v>
      </c>
      <c r="B38" s="221" t="s">
        <v>450</v>
      </c>
      <c r="C38" s="219"/>
      <c r="D38" s="219">
        <v>68</v>
      </c>
      <c r="E38" s="224">
        <v>68</v>
      </c>
      <c r="F38" s="24"/>
      <c r="G38" s="25"/>
      <c r="I38" s="10"/>
      <c r="J38" s="10"/>
      <c r="K38" s="10"/>
      <c r="L38" s="10"/>
    </row>
    <row r="39" spans="1:12" ht="21.75" customHeight="1">
      <c r="A39" s="21" t="s">
        <v>451</v>
      </c>
      <c r="B39" s="221" t="s">
        <v>452</v>
      </c>
      <c r="C39" s="219">
        <v>83</v>
      </c>
      <c r="D39" s="219">
        <v>177</v>
      </c>
      <c r="E39" s="224">
        <v>193</v>
      </c>
      <c r="F39" s="24"/>
      <c r="G39" s="25"/>
      <c r="I39" s="10"/>
      <c r="J39" s="10"/>
      <c r="K39" s="10"/>
      <c r="L39" s="10"/>
    </row>
    <row r="40" spans="1:12">
      <c r="A40" s="21" t="s">
        <v>463</v>
      </c>
      <c r="B40" s="221" t="s">
        <v>453</v>
      </c>
      <c r="C40" s="219">
        <v>5985</v>
      </c>
      <c r="D40" s="219"/>
      <c r="E40" s="224">
        <v>17807</v>
      </c>
      <c r="F40" s="24"/>
      <c r="G40" s="25"/>
      <c r="I40" s="10" t="s">
        <v>462</v>
      </c>
      <c r="J40" s="10"/>
      <c r="K40" s="10"/>
      <c r="L40" s="10"/>
    </row>
    <row r="41" spans="1:12">
      <c r="A41" s="6" t="s">
        <v>122</v>
      </c>
      <c r="B41" s="7">
        <v>3280</v>
      </c>
      <c r="C41" s="24">
        <f>C42</f>
        <v>1289</v>
      </c>
      <c r="D41" s="24">
        <f>D42</f>
        <v>4653</v>
      </c>
      <c r="E41" s="224">
        <v>7891</v>
      </c>
      <c r="F41" s="24"/>
      <c r="G41" s="25"/>
      <c r="I41" s="10">
        <v>25993</v>
      </c>
      <c r="J41" s="10"/>
      <c r="K41" s="10"/>
      <c r="L41" s="10"/>
    </row>
    <row r="42" spans="1:12">
      <c r="A42" s="21" t="s">
        <v>420</v>
      </c>
      <c r="B42" s="221" t="s">
        <v>454</v>
      </c>
      <c r="C42" s="219">
        <v>1289</v>
      </c>
      <c r="D42" s="219">
        <v>4653</v>
      </c>
      <c r="E42" s="224">
        <v>7891</v>
      </c>
      <c r="F42" s="24"/>
      <c r="G42" s="25"/>
      <c r="I42" s="10"/>
      <c r="J42" s="10"/>
      <c r="K42" s="10"/>
      <c r="L42" s="10"/>
    </row>
    <row r="43" spans="1:12" ht="37.5">
      <c r="A43" s="6" t="s">
        <v>123</v>
      </c>
      <c r="B43" s="7">
        <v>3290</v>
      </c>
      <c r="C43" s="24"/>
      <c r="D43" s="24"/>
      <c r="E43" s="224"/>
      <c r="F43" s="24"/>
      <c r="G43" s="25"/>
      <c r="I43" s="10"/>
      <c r="J43" s="10"/>
      <c r="K43" s="10"/>
      <c r="L43" s="10"/>
    </row>
    <row r="44" spans="1:12">
      <c r="A44" s="6" t="s">
        <v>55</v>
      </c>
      <c r="B44" s="7">
        <v>3300</v>
      </c>
      <c r="C44" s="24"/>
      <c r="D44" s="24"/>
      <c r="E44" s="224"/>
      <c r="F44" s="24"/>
      <c r="G44" s="25"/>
      <c r="I44" s="10"/>
      <c r="J44" s="10"/>
      <c r="K44" s="10"/>
      <c r="L44" s="10"/>
    </row>
    <row r="45" spans="1:12">
      <c r="A45" s="6" t="s">
        <v>115</v>
      </c>
      <c r="B45" s="7">
        <v>3310</v>
      </c>
      <c r="C45" s="24">
        <v>1333</v>
      </c>
      <c r="D45" s="24"/>
      <c r="E45" s="224"/>
      <c r="F45" s="24"/>
      <c r="G45" s="25"/>
      <c r="I45" s="10"/>
      <c r="J45" s="10"/>
      <c r="K45" s="10"/>
      <c r="L45" s="10"/>
    </row>
    <row r="46" spans="1:12" ht="37.5">
      <c r="A46" s="19" t="s">
        <v>162</v>
      </c>
      <c r="B46" s="7">
        <v>3320</v>
      </c>
      <c r="C46" s="24">
        <f>C25+C26+C27+C28+C31+C32-C34-C41-C43-C44-C45</f>
        <v>-8690</v>
      </c>
      <c r="D46" s="24">
        <f>D25+D26+D27+D28+D31+D32-D34-D41-D43-D44-D45</f>
        <v>-4932</v>
      </c>
      <c r="E46" s="224">
        <f>E25+E26+E27+E28+E31+E32-E34-E41-E43-E44-E45</f>
        <v>-25993</v>
      </c>
      <c r="F46" s="24"/>
      <c r="G46" s="25"/>
    </row>
    <row r="47" spans="1:12">
      <c r="A47" s="294" t="s">
        <v>163</v>
      </c>
      <c r="B47" s="295"/>
      <c r="C47" s="295"/>
      <c r="D47" s="295"/>
      <c r="E47" s="295"/>
      <c r="F47" s="295"/>
      <c r="G47" s="296"/>
    </row>
    <row r="48" spans="1:12">
      <c r="A48" s="19" t="s">
        <v>289</v>
      </c>
      <c r="B48" s="7"/>
      <c r="C48" s="24"/>
      <c r="D48" s="24"/>
      <c r="E48" s="224"/>
      <c r="F48" s="24"/>
      <c r="G48" s="25"/>
    </row>
    <row r="49" spans="1:7">
      <c r="A49" s="15" t="s">
        <v>169</v>
      </c>
      <c r="B49" s="7">
        <v>3400</v>
      </c>
      <c r="C49" s="24">
        <v>1447</v>
      </c>
      <c r="D49" s="24"/>
      <c r="E49" s="224"/>
      <c r="F49" s="24"/>
      <c r="G49" s="25"/>
    </row>
    <row r="50" spans="1:7" ht="37.5">
      <c r="A50" s="6" t="s">
        <v>93</v>
      </c>
      <c r="B50" s="10"/>
      <c r="C50" s="28"/>
      <c r="D50" s="28"/>
      <c r="E50" s="237"/>
      <c r="F50" s="28"/>
      <c r="G50" s="10"/>
    </row>
    <row r="51" spans="1:7">
      <c r="A51" s="6" t="s">
        <v>92</v>
      </c>
      <c r="B51" s="7">
        <v>3410</v>
      </c>
      <c r="C51" s="24"/>
      <c r="D51" s="24"/>
      <c r="E51" s="224"/>
      <c r="F51" s="24"/>
      <c r="G51" s="25"/>
    </row>
    <row r="52" spans="1:7">
      <c r="A52" s="6" t="s">
        <v>97</v>
      </c>
      <c r="B52" s="4">
        <v>3420</v>
      </c>
      <c r="C52" s="23"/>
      <c r="D52" s="23"/>
      <c r="E52" s="236"/>
      <c r="F52" s="23"/>
      <c r="G52" s="22"/>
    </row>
    <row r="53" spans="1:7">
      <c r="A53" s="6" t="s">
        <v>124</v>
      </c>
      <c r="B53" s="7">
        <v>3430</v>
      </c>
      <c r="C53" s="24"/>
      <c r="D53" s="24"/>
      <c r="E53" s="224"/>
      <c r="F53" s="24"/>
      <c r="G53" s="25"/>
    </row>
    <row r="54" spans="1:7" ht="37.5">
      <c r="A54" s="6" t="s">
        <v>95</v>
      </c>
      <c r="B54" s="7"/>
      <c r="C54" s="24"/>
      <c r="D54" s="24"/>
      <c r="E54" s="224"/>
      <c r="F54" s="24"/>
      <c r="G54" s="25"/>
    </row>
    <row r="55" spans="1:7">
      <c r="A55" s="6" t="s">
        <v>92</v>
      </c>
      <c r="B55" s="4">
        <v>3440</v>
      </c>
      <c r="C55" s="23"/>
      <c r="D55" s="23"/>
      <c r="E55" s="236"/>
      <c r="F55" s="23"/>
      <c r="G55" s="22"/>
    </row>
    <row r="56" spans="1:7">
      <c r="A56" s="6" t="s">
        <v>97</v>
      </c>
      <c r="B56" s="4">
        <v>3450</v>
      </c>
      <c r="C56" s="23"/>
      <c r="D56" s="23"/>
      <c r="E56" s="236"/>
      <c r="F56" s="23"/>
      <c r="G56" s="22"/>
    </row>
    <row r="57" spans="1:7">
      <c r="A57" s="6" t="s">
        <v>124</v>
      </c>
      <c r="B57" s="4">
        <v>3460</v>
      </c>
      <c r="C57" s="23"/>
      <c r="D57" s="23"/>
      <c r="E57" s="236"/>
      <c r="F57" s="23"/>
      <c r="G57" s="22"/>
    </row>
    <row r="58" spans="1:7">
      <c r="A58" s="6" t="s">
        <v>119</v>
      </c>
      <c r="B58" s="4">
        <v>3470</v>
      </c>
      <c r="C58" s="23"/>
      <c r="D58" s="23"/>
      <c r="E58" s="236"/>
      <c r="F58" s="23"/>
      <c r="G58" s="22"/>
    </row>
    <row r="59" spans="1:7">
      <c r="A59" s="6" t="s">
        <v>120</v>
      </c>
      <c r="B59" s="4">
        <v>3480</v>
      </c>
      <c r="C59" s="23">
        <f>C60</f>
        <v>18035</v>
      </c>
      <c r="D59" s="23">
        <f>D60</f>
        <v>8852</v>
      </c>
      <c r="E59" s="236">
        <f>E60</f>
        <v>27352</v>
      </c>
      <c r="F59" s="23"/>
      <c r="G59" s="22"/>
    </row>
    <row r="60" spans="1:7" ht="37.5">
      <c r="A60" s="21" t="s">
        <v>455</v>
      </c>
      <c r="B60" s="221" t="s">
        <v>456</v>
      </c>
      <c r="C60" s="219">
        <v>18035</v>
      </c>
      <c r="D60" s="219">
        <v>8852</v>
      </c>
      <c r="E60" s="236">
        <v>27352</v>
      </c>
      <c r="F60" s="23"/>
      <c r="G60" s="22"/>
    </row>
    <row r="61" spans="1:7">
      <c r="A61" s="19" t="s">
        <v>290</v>
      </c>
      <c r="B61" s="7"/>
      <c r="C61" s="24"/>
      <c r="D61" s="24"/>
      <c r="E61" s="224"/>
      <c r="F61" s="24"/>
      <c r="G61" s="25"/>
    </row>
    <row r="62" spans="1:7" ht="37.5">
      <c r="A62" s="6" t="s">
        <v>291</v>
      </c>
      <c r="B62" s="7">
        <v>3490</v>
      </c>
      <c r="C62" s="24">
        <f>'2. Розрахунки з бюджетом'!C9</f>
        <v>0</v>
      </c>
      <c r="D62" s="24">
        <f>'2. Розрахунки з бюджетом'!D9</f>
        <v>0</v>
      </c>
      <c r="E62" s="224">
        <f>'2. Розрахунки з бюджетом'!E9</f>
        <v>0</v>
      </c>
      <c r="F62" s="24"/>
      <c r="G62" s="25"/>
    </row>
    <row r="63" spans="1:7">
      <c r="A63" s="6" t="s">
        <v>292</v>
      </c>
      <c r="B63" s="7">
        <v>3500</v>
      </c>
      <c r="C63" s="24"/>
      <c r="D63" s="24"/>
      <c r="E63" s="224"/>
      <c r="F63" s="24"/>
      <c r="G63" s="25"/>
    </row>
    <row r="64" spans="1:7" ht="37.5">
      <c r="A64" s="6" t="s">
        <v>96</v>
      </c>
      <c r="B64" s="7"/>
      <c r="C64" s="24"/>
      <c r="D64" s="24"/>
      <c r="E64" s="224"/>
      <c r="F64" s="24"/>
      <c r="G64" s="25"/>
    </row>
    <row r="65" spans="1:7">
      <c r="A65" s="6" t="s">
        <v>92</v>
      </c>
      <c r="B65" s="4">
        <v>3510</v>
      </c>
      <c r="C65" s="23"/>
      <c r="D65" s="23"/>
      <c r="E65" s="236"/>
      <c r="F65" s="23"/>
      <c r="G65" s="22"/>
    </row>
    <row r="66" spans="1:7">
      <c r="A66" s="6" t="s">
        <v>97</v>
      </c>
      <c r="B66" s="4">
        <v>3520</v>
      </c>
      <c r="C66" s="23"/>
      <c r="D66" s="23"/>
      <c r="E66" s="236"/>
      <c r="F66" s="23"/>
      <c r="G66" s="22"/>
    </row>
    <row r="67" spans="1:7">
      <c r="A67" s="6" t="s">
        <v>124</v>
      </c>
      <c r="B67" s="4">
        <v>3530</v>
      </c>
      <c r="C67" s="23"/>
      <c r="D67" s="23"/>
      <c r="E67" s="236"/>
      <c r="F67" s="23"/>
      <c r="G67" s="22"/>
    </row>
    <row r="68" spans="1:7" ht="37.5">
      <c r="A68" s="6" t="s">
        <v>94</v>
      </c>
      <c r="B68" s="7"/>
      <c r="C68" s="24"/>
      <c r="D68" s="24"/>
      <c r="E68" s="224"/>
      <c r="F68" s="24"/>
      <c r="G68" s="25"/>
    </row>
    <row r="69" spans="1:7">
      <c r="A69" s="6" t="s">
        <v>92</v>
      </c>
      <c r="B69" s="4">
        <v>3540</v>
      </c>
      <c r="C69" s="23"/>
      <c r="D69" s="23"/>
      <c r="E69" s="236"/>
      <c r="F69" s="23"/>
      <c r="G69" s="22"/>
    </row>
    <row r="70" spans="1:7">
      <c r="A70" s="6" t="s">
        <v>97</v>
      </c>
      <c r="B70" s="4">
        <v>3550</v>
      </c>
      <c r="C70" s="23"/>
      <c r="D70" s="23"/>
      <c r="E70" s="236"/>
      <c r="F70" s="23"/>
      <c r="G70" s="22"/>
    </row>
    <row r="71" spans="1:7">
      <c r="A71" s="6" t="s">
        <v>124</v>
      </c>
      <c r="B71" s="4">
        <v>3560</v>
      </c>
      <c r="C71" s="23"/>
      <c r="D71" s="23"/>
      <c r="E71" s="236"/>
      <c r="F71" s="23"/>
      <c r="G71" s="22"/>
    </row>
    <row r="72" spans="1:7">
      <c r="A72" s="6" t="s">
        <v>115</v>
      </c>
      <c r="B72" s="4">
        <v>3570</v>
      </c>
      <c r="C72" s="23"/>
      <c r="D72" s="23">
        <f>D73</f>
        <v>5314</v>
      </c>
      <c r="E72" s="236">
        <f>E73</f>
        <v>1290</v>
      </c>
      <c r="F72" s="23"/>
      <c r="G72" s="22"/>
    </row>
    <row r="73" spans="1:7">
      <c r="A73" s="21" t="s">
        <v>457</v>
      </c>
      <c r="B73" s="221" t="s">
        <v>458</v>
      </c>
      <c r="C73" s="219"/>
      <c r="D73" s="219">
        <v>5314</v>
      </c>
      <c r="E73" s="236">
        <v>1290</v>
      </c>
      <c r="F73" s="23"/>
      <c r="G73" s="22"/>
    </row>
    <row r="74" spans="1:7">
      <c r="A74" s="19" t="s">
        <v>164</v>
      </c>
      <c r="B74" s="4">
        <v>3580</v>
      </c>
      <c r="C74" s="23">
        <f>C49+C50+C54+C58+C59-C62-C63-C64-C68-C72</f>
        <v>19482</v>
      </c>
      <c r="D74" s="23">
        <f>D49+D50+D54+D58+D59-D62-D63-D64-D68-D72</f>
        <v>3538</v>
      </c>
      <c r="E74" s="236">
        <f>E49+E50+E54+E58+E59-E62-E63-E64-E68-E72</f>
        <v>26062</v>
      </c>
      <c r="F74" s="23"/>
      <c r="G74" s="22"/>
    </row>
    <row r="75" spans="1:7" s="11" customFormat="1">
      <c r="A75" s="6" t="s">
        <v>325</v>
      </c>
      <c r="B75" s="4"/>
      <c r="C75" s="23"/>
      <c r="D75" s="23"/>
      <c r="E75" s="236"/>
      <c r="F75" s="23"/>
      <c r="G75" s="22"/>
    </row>
    <row r="76" spans="1:7" s="11" customFormat="1">
      <c r="A76" s="8" t="s">
        <v>34</v>
      </c>
      <c r="B76" s="4">
        <v>3600</v>
      </c>
      <c r="C76" s="23">
        <v>13</v>
      </c>
      <c r="D76" s="23">
        <v>7539</v>
      </c>
      <c r="E76" s="236">
        <v>7540</v>
      </c>
      <c r="F76" s="23"/>
      <c r="G76" s="22"/>
    </row>
    <row r="77" spans="1:7" s="11" customFormat="1">
      <c r="A77" s="21" t="s">
        <v>293</v>
      </c>
      <c r="B77" s="4">
        <v>3610</v>
      </c>
      <c r="C77" s="23"/>
      <c r="D77" s="23"/>
      <c r="E77" s="236"/>
      <c r="F77" s="23"/>
      <c r="G77" s="22"/>
    </row>
    <row r="78" spans="1:7" s="11" customFormat="1">
      <c r="A78" s="8" t="s">
        <v>56</v>
      </c>
      <c r="B78" s="4">
        <v>3620</v>
      </c>
      <c r="C78" s="23">
        <f>C76+C22+C46+C74</f>
        <v>7539</v>
      </c>
      <c r="D78" s="23">
        <f>D76+D22+D46+D74</f>
        <v>1316</v>
      </c>
      <c r="E78" s="236">
        <f>E76+E22+E46+E74</f>
        <v>3083</v>
      </c>
      <c r="F78" s="23"/>
      <c r="G78" s="22"/>
    </row>
    <row r="79" spans="1:7" s="11" customFormat="1">
      <c r="A79" s="8" t="s">
        <v>35</v>
      </c>
      <c r="B79" s="4">
        <v>3630</v>
      </c>
      <c r="C79" s="23">
        <f>C78-C76</f>
        <v>7526</v>
      </c>
      <c r="D79" s="23">
        <f>D78-D76</f>
        <v>-6223</v>
      </c>
      <c r="E79" s="236">
        <f>E78-E76</f>
        <v>-4457</v>
      </c>
      <c r="F79" s="23"/>
      <c r="G79" s="22"/>
    </row>
    <row r="80" spans="1:7" s="11" customFormat="1">
      <c r="A80" s="2"/>
      <c r="B80" s="14"/>
      <c r="C80" s="14"/>
      <c r="D80" s="14"/>
      <c r="E80" s="238">
        <v>3083</v>
      </c>
      <c r="F80" s="14"/>
      <c r="G80" s="14"/>
    </row>
    <row r="81" spans="1:8" s="3" customFormat="1">
      <c r="A81" s="16"/>
      <c r="B81" s="1"/>
      <c r="C81" s="27"/>
      <c r="D81" s="20"/>
      <c r="E81" s="297"/>
      <c r="F81" s="297"/>
      <c r="G81" s="297"/>
      <c r="H81" s="201"/>
    </row>
    <row r="82" spans="1:8" s="29" customFormat="1" ht="20.100000000000001" customHeight="1">
      <c r="A82" s="179" t="s">
        <v>363</v>
      </c>
      <c r="B82" s="177"/>
      <c r="C82" s="203"/>
      <c r="D82" s="203"/>
      <c r="E82" s="239"/>
      <c r="F82" s="203" t="s">
        <v>429</v>
      </c>
      <c r="G82" s="203"/>
      <c r="H82" s="203"/>
    </row>
    <row r="83" spans="1:8" s="45" customFormat="1" ht="19.5" customHeight="1">
      <c r="A83" s="36" t="s">
        <v>395</v>
      </c>
      <c r="B83" s="208"/>
      <c r="C83" s="274" t="s">
        <v>80</v>
      </c>
      <c r="D83" s="274"/>
      <c r="E83" s="239"/>
      <c r="F83" s="274" t="s">
        <v>367</v>
      </c>
      <c r="G83" s="274"/>
      <c r="H83" s="208"/>
    </row>
    <row r="84" spans="1:8" ht="45.75" customHeight="1"/>
    <row r="85" spans="1:8" s="151" customFormat="1" ht="80.25" customHeight="1">
      <c r="A85" s="286"/>
      <c r="B85" s="286"/>
      <c r="C85" s="286"/>
      <c r="D85" s="286"/>
      <c r="E85" s="286"/>
      <c r="F85" s="286"/>
      <c r="G85" s="286"/>
      <c r="H85" s="286"/>
    </row>
  </sheetData>
  <mergeCells count="12">
    <mergeCell ref="A23:G23"/>
    <mergeCell ref="A8:G8"/>
    <mergeCell ref="A3:G3"/>
    <mergeCell ref="A5:A6"/>
    <mergeCell ref="B5:B6"/>
    <mergeCell ref="D5:G5"/>
    <mergeCell ref="C5:C6"/>
    <mergeCell ref="A47:G47"/>
    <mergeCell ref="E81:G81"/>
    <mergeCell ref="A85:H85"/>
    <mergeCell ref="F83:G83"/>
    <mergeCell ref="C83:D83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63" orientation="portrait" r:id="rId1"/>
  <headerFooter alignWithMargins="0"/>
  <rowBreaks count="1" manualBreakCount="1">
    <brk id="62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C11" sqref="C11"/>
    </sheetView>
  </sheetViews>
  <sheetFormatPr defaultRowHeight="20.25"/>
  <cols>
    <col min="1" max="1" width="67.7109375" style="29" customWidth="1"/>
    <col min="2" max="2" width="9.85546875" style="31" customWidth="1"/>
    <col min="3" max="3" width="20.42578125" style="31" customWidth="1"/>
    <col min="4" max="4" width="17.7109375" style="31" customWidth="1"/>
    <col min="5" max="5" width="18.42578125" style="31" customWidth="1"/>
    <col min="6" max="6" width="18.85546875" style="31" customWidth="1"/>
    <col min="7" max="7" width="18.5703125" style="31" customWidth="1"/>
    <col min="8" max="8" width="9.5703125" style="29" customWidth="1"/>
    <col min="9" max="9" width="9.85546875" style="29" customWidth="1"/>
    <col min="10" max="16384" width="9.140625" style="29"/>
  </cols>
  <sheetData>
    <row r="1" spans="1:14">
      <c r="A1" s="305" t="s">
        <v>382</v>
      </c>
      <c r="B1" s="305"/>
      <c r="C1" s="305"/>
      <c r="D1" s="305"/>
      <c r="E1" s="305"/>
      <c r="F1" s="305"/>
      <c r="G1" s="305"/>
    </row>
    <row r="2" spans="1:14">
      <c r="A2" s="307"/>
      <c r="B2" s="307"/>
      <c r="C2" s="307"/>
      <c r="D2" s="307"/>
      <c r="E2" s="307"/>
      <c r="F2" s="307"/>
      <c r="G2" s="307"/>
    </row>
    <row r="3" spans="1:14" ht="43.5" customHeight="1">
      <c r="A3" s="303" t="s">
        <v>288</v>
      </c>
      <c r="B3" s="306" t="s">
        <v>18</v>
      </c>
      <c r="C3" s="280" t="s">
        <v>360</v>
      </c>
      <c r="D3" s="291" t="s">
        <v>358</v>
      </c>
      <c r="E3" s="291"/>
      <c r="F3" s="291"/>
      <c r="G3" s="291"/>
    </row>
    <row r="4" spans="1:14" ht="56.25" customHeight="1">
      <c r="A4" s="304"/>
      <c r="B4" s="306"/>
      <c r="C4" s="281"/>
      <c r="D4" s="202" t="s">
        <v>266</v>
      </c>
      <c r="E4" s="202" t="s">
        <v>249</v>
      </c>
      <c r="F4" s="199" t="s">
        <v>276</v>
      </c>
      <c r="G4" s="199" t="s">
        <v>277</v>
      </c>
    </row>
    <row r="5" spans="1:14" ht="15.75" customHeight="1">
      <c r="A5" s="204">
        <v>1</v>
      </c>
      <c r="B5" s="202">
        <v>2</v>
      </c>
      <c r="C5" s="204">
        <v>3</v>
      </c>
      <c r="D5" s="204">
        <v>4</v>
      </c>
      <c r="E5" s="202">
        <v>5</v>
      </c>
      <c r="F5" s="204">
        <v>6</v>
      </c>
      <c r="G5" s="202">
        <v>7</v>
      </c>
    </row>
    <row r="6" spans="1:14" s="44" customFormat="1" ht="56.25" customHeight="1">
      <c r="A6" s="207" t="s">
        <v>83</v>
      </c>
      <c r="B6" s="65">
        <v>4000</v>
      </c>
      <c r="C6" s="48">
        <f>SUM(C7:C11)</f>
        <v>8690</v>
      </c>
      <c r="D6" s="48">
        <f>SUM(D7:D11)</f>
        <v>4111</v>
      </c>
      <c r="E6" s="240">
        <f>SUM(E7:E11)</f>
        <v>25993</v>
      </c>
      <c r="F6" s="48">
        <f>E6-D6</f>
        <v>21882</v>
      </c>
      <c r="G6" s="49">
        <f>E6/D6*100</f>
        <v>632.27925079056183</v>
      </c>
    </row>
    <row r="7" spans="1:14" ht="56.25" customHeight="1">
      <c r="A7" s="207" t="s">
        <v>1</v>
      </c>
      <c r="B7" s="66" t="s">
        <v>225</v>
      </c>
      <c r="C7" s="219">
        <v>1289</v>
      </c>
      <c r="D7" s="219">
        <f>ROUND('[36]ІІІ. Рух грош. коштів'!D42/1.2,0)</f>
        <v>3878</v>
      </c>
      <c r="E7" s="205">
        <v>7891</v>
      </c>
      <c r="F7" s="205"/>
      <c r="G7" s="206"/>
    </row>
    <row r="8" spans="1:14" ht="56.25" customHeight="1">
      <c r="A8" s="207" t="s">
        <v>2</v>
      </c>
      <c r="B8" s="65">
        <v>4020</v>
      </c>
      <c r="C8" s="219">
        <v>6068</v>
      </c>
      <c r="D8" s="219">
        <f>ROUND('[36]ІІІ. Рух грош. коштів'!D32/1.2,0)</f>
        <v>233</v>
      </c>
      <c r="E8" s="48">
        <v>18102</v>
      </c>
      <c r="F8" s="48"/>
      <c r="G8" s="49"/>
      <c r="N8" s="30"/>
    </row>
    <row r="9" spans="1:14" ht="56.25" customHeight="1">
      <c r="A9" s="207" t="s">
        <v>30</v>
      </c>
      <c r="B9" s="66">
        <v>4030</v>
      </c>
      <c r="C9" s="219"/>
      <c r="D9" s="219"/>
      <c r="E9" s="205"/>
      <c r="F9" s="205"/>
      <c r="G9" s="206"/>
      <c r="M9" s="30"/>
    </row>
    <row r="10" spans="1:14" ht="56.25" customHeight="1">
      <c r="A10" s="207" t="s">
        <v>3</v>
      </c>
      <c r="B10" s="65">
        <v>4040</v>
      </c>
      <c r="C10" s="219">
        <v>1333</v>
      </c>
      <c r="D10" s="219"/>
      <c r="E10" s="48"/>
      <c r="F10" s="48"/>
      <c r="G10" s="49"/>
    </row>
    <row r="11" spans="1:14" ht="56.25" customHeight="1">
      <c r="A11" s="207" t="s">
        <v>71</v>
      </c>
      <c r="B11" s="66">
        <v>4050</v>
      </c>
      <c r="C11" s="205"/>
      <c r="D11" s="205"/>
      <c r="E11" s="205"/>
      <c r="F11" s="205"/>
      <c r="G11" s="206"/>
    </row>
    <row r="12" spans="1:14">
      <c r="A12" s="203"/>
      <c r="B12" s="203"/>
      <c r="C12" s="203"/>
      <c r="D12" s="203"/>
      <c r="E12" s="203"/>
      <c r="F12" s="203"/>
      <c r="G12" s="203"/>
    </row>
    <row r="13" spans="1:14">
      <c r="A13" s="203"/>
      <c r="B13" s="203"/>
      <c r="C13" s="203"/>
      <c r="D13" s="203"/>
      <c r="E13" s="203"/>
      <c r="F13" s="203"/>
      <c r="G13" s="203"/>
    </row>
    <row r="14" spans="1:14" ht="19.5" customHeight="1">
      <c r="A14" s="197"/>
      <c r="B14" s="203"/>
      <c r="C14" s="203"/>
      <c r="D14" s="203"/>
      <c r="E14" s="203"/>
      <c r="F14" s="203"/>
      <c r="G14" s="203"/>
    </row>
    <row r="15" spans="1:14" ht="20.100000000000001" customHeight="1">
      <c r="A15" s="179" t="s">
        <v>363</v>
      </c>
      <c r="B15" s="177"/>
      <c r="C15" s="203"/>
      <c r="D15" s="203"/>
      <c r="E15" s="203"/>
      <c r="F15" s="203" t="s">
        <v>429</v>
      </c>
      <c r="G15" s="203"/>
    </row>
    <row r="16" spans="1:14" s="45" customFormat="1" ht="19.5" customHeight="1">
      <c r="A16" s="36" t="s">
        <v>395</v>
      </c>
      <c r="B16" s="208"/>
      <c r="C16" s="274" t="s">
        <v>80</v>
      </c>
      <c r="D16" s="274"/>
      <c r="E16" s="203"/>
      <c r="F16" s="274" t="s">
        <v>367</v>
      </c>
      <c r="G16" s="274"/>
    </row>
    <row r="17" spans="1:8">
      <c r="A17" s="46"/>
      <c r="B17" s="197"/>
      <c r="C17" s="197"/>
      <c r="D17" s="197"/>
      <c r="E17" s="197"/>
      <c r="F17" s="197"/>
      <c r="G17" s="197"/>
    </row>
    <row r="18" spans="1:8" ht="35.25" customHeight="1">
      <c r="A18" s="46"/>
      <c r="B18" s="197"/>
      <c r="C18" s="197"/>
      <c r="D18" s="197"/>
      <c r="E18" s="197"/>
      <c r="F18" s="197"/>
      <c r="G18" s="197"/>
    </row>
    <row r="19" spans="1:8" s="151" customFormat="1" ht="102" customHeight="1">
      <c r="A19" s="302"/>
      <c r="B19" s="302"/>
      <c r="C19" s="302"/>
      <c r="D19" s="302"/>
      <c r="E19" s="302"/>
      <c r="F19" s="302"/>
      <c r="G19" s="302"/>
      <c r="H19" s="302"/>
    </row>
    <row r="20" spans="1:8">
      <c r="A20" s="46"/>
    </row>
    <row r="21" spans="1:8">
      <c r="A21" s="46"/>
    </row>
    <row r="22" spans="1:8">
      <c r="A22" s="46"/>
    </row>
    <row r="23" spans="1:8">
      <c r="A23" s="46"/>
    </row>
    <row r="24" spans="1:8">
      <c r="A24" s="46"/>
    </row>
    <row r="25" spans="1:8">
      <c r="A25" s="46"/>
    </row>
    <row r="26" spans="1:8">
      <c r="A26" s="46"/>
    </row>
    <row r="27" spans="1:8">
      <c r="A27" s="46"/>
    </row>
    <row r="28" spans="1:8">
      <c r="A28" s="46"/>
    </row>
    <row r="29" spans="1:8">
      <c r="A29" s="46"/>
    </row>
    <row r="30" spans="1:8">
      <c r="A30" s="46"/>
    </row>
    <row r="31" spans="1:8">
      <c r="A31" s="46"/>
    </row>
    <row r="32" spans="1:8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pans="1:1">
      <c r="A60" s="46"/>
    </row>
    <row r="61" spans="1:1">
      <c r="A61" s="46"/>
    </row>
    <row r="62" spans="1:1">
      <c r="A62" s="46"/>
    </row>
    <row r="63" spans="1:1">
      <c r="A63" s="46"/>
    </row>
    <row r="64" spans="1:1">
      <c r="A64" s="46"/>
    </row>
    <row r="65" spans="1:1">
      <c r="A65" s="46"/>
    </row>
    <row r="66" spans="1:1">
      <c r="A66" s="46"/>
    </row>
    <row r="67" spans="1:1">
      <c r="A67" s="46"/>
    </row>
    <row r="68" spans="1:1">
      <c r="A68" s="46"/>
    </row>
    <row r="69" spans="1:1">
      <c r="A69" s="46"/>
    </row>
    <row r="70" spans="1:1">
      <c r="A70" s="46"/>
    </row>
    <row r="71" spans="1:1">
      <c r="A71" s="46"/>
    </row>
    <row r="72" spans="1:1">
      <c r="A72" s="46"/>
    </row>
    <row r="73" spans="1:1">
      <c r="A73" s="46"/>
    </row>
    <row r="74" spans="1:1">
      <c r="A74" s="46"/>
    </row>
    <row r="75" spans="1:1">
      <c r="A75" s="46"/>
    </row>
    <row r="76" spans="1:1">
      <c r="A76" s="46"/>
    </row>
    <row r="77" spans="1:1">
      <c r="A77" s="46"/>
    </row>
    <row r="78" spans="1:1">
      <c r="A78" s="46"/>
    </row>
    <row r="79" spans="1:1">
      <c r="A79" s="46"/>
    </row>
    <row r="80" spans="1:1">
      <c r="A80" s="46"/>
    </row>
    <row r="81" spans="1:1">
      <c r="A81" s="46"/>
    </row>
    <row r="82" spans="1:1">
      <c r="A82" s="46"/>
    </row>
    <row r="83" spans="1:1">
      <c r="A83" s="46"/>
    </row>
    <row r="84" spans="1:1">
      <c r="A84" s="46"/>
    </row>
    <row r="85" spans="1:1">
      <c r="A85" s="46"/>
    </row>
    <row r="86" spans="1:1">
      <c r="A86" s="46"/>
    </row>
    <row r="87" spans="1:1">
      <c r="A87" s="46"/>
    </row>
    <row r="88" spans="1:1">
      <c r="A88" s="46"/>
    </row>
    <row r="89" spans="1:1">
      <c r="A89" s="46"/>
    </row>
    <row r="90" spans="1:1">
      <c r="A90" s="46"/>
    </row>
    <row r="91" spans="1:1">
      <c r="A91" s="46"/>
    </row>
    <row r="92" spans="1:1">
      <c r="A92" s="46"/>
    </row>
    <row r="93" spans="1:1">
      <c r="A93" s="46"/>
    </row>
    <row r="94" spans="1:1">
      <c r="A94" s="46"/>
    </row>
    <row r="95" spans="1:1">
      <c r="A95" s="46"/>
    </row>
    <row r="96" spans="1:1">
      <c r="A96" s="46"/>
    </row>
    <row r="97" spans="1:1">
      <c r="A97" s="46"/>
    </row>
    <row r="98" spans="1:1">
      <c r="A98" s="46"/>
    </row>
    <row r="99" spans="1:1">
      <c r="A99" s="46"/>
    </row>
    <row r="100" spans="1:1">
      <c r="A100" s="46"/>
    </row>
    <row r="101" spans="1:1">
      <c r="A101" s="46"/>
    </row>
    <row r="102" spans="1:1">
      <c r="A102" s="46"/>
    </row>
    <row r="103" spans="1:1">
      <c r="A103" s="46"/>
    </row>
    <row r="104" spans="1:1">
      <c r="A104" s="46"/>
    </row>
    <row r="105" spans="1:1">
      <c r="A105" s="46"/>
    </row>
    <row r="106" spans="1:1">
      <c r="A106" s="46"/>
    </row>
    <row r="107" spans="1:1">
      <c r="A107" s="46"/>
    </row>
    <row r="108" spans="1:1">
      <c r="A108" s="46"/>
    </row>
    <row r="109" spans="1:1">
      <c r="A109" s="46"/>
    </row>
    <row r="110" spans="1:1">
      <c r="A110" s="46"/>
    </row>
    <row r="111" spans="1:1">
      <c r="A111" s="46"/>
    </row>
    <row r="112" spans="1:1">
      <c r="A112" s="46"/>
    </row>
    <row r="113" spans="1:1">
      <c r="A113" s="46"/>
    </row>
    <row r="114" spans="1:1">
      <c r="A114" s="46"/>
    </row>
    <row r="115" spans="1:1">
      <c r="A115" s="46"/>
    </row>
    <row r="116" spans="1:1">
      <c r="A116" s="46"/>
    </row>
    <row r="117" spans="1:1">
      <c r="A117" s="46"/>
    </row>
    <row r="118" spans="1:1">
      <c r="A118" s="46"/>
    </row>
    <row r="119" spans="1:1">
      <c r="A119" s="46"/>
    </row>
    <row r="120" spans="1:1">
      <c r="A120" s="46"/>
    </row>
    <row r="121" spans="1:1">
      <c r="A121" s="46"/>
    </row>
    <row r="122" spans="1:1">
      <c r="A122" s="46"/>
    </row>
    <row r="123" spans="1:1">
      <c r="A123" s="46"/>
    </row>
    <row r="124" spans="1:1">
      <c r="A124" s="46"/>
    </row>
    <row r="125" spans="1:1">
      <c r="A125" s="46"/>
    </row>
    <row r="126" spans="1:1">
      <c r="A126" s="46"/>
    </row>
    <row r="127" spans="1:1">
      <c r="A127" s="46"/>
    </row>
    <row r="128" spans="1:1">
      <c r="A128" s="46"/>
    </row>
    <row r="129" spans="1:1">
      <c r="A129" s="46"/>
    </row>
    <row r="130" spans="1:1">
      <c r="A130" s="46"/>
    </row>
    <row r="131" spans="1:1">
      <c r="A131" s="46"/>
    </row>
    <row r="132" spans="1:1">
      <c r="A132" s="46"/>
    </row>
    <row r="133" spans="1:1">
      <c r="A133" s="46"/>
    </row>
    <row r="134" spans="1:1">
      <c r="A134" s="46"/>
    </row>
    <row r="135" spans="1:1">
      <c r="A135" s="46"/>
    </row>
    <row r="136" spans="1:1">
      <c r="A136" s="46"/>
    </row>
    <row r="137" spans="1:1">
      <c r="A137" s="46"/>
    </row>
    <row r="138" spans="1:1">
      <c r="A138" s="46"/>
    </row>
    <row r="139" spans="1:1">
      <c r="A139" s="46"/>
    </row>
    <row r="140" spans="1:1">
      <c r="A140" s="46"/>
    </row>
    <row r="141" spans="1:1">
      <c r="A141" s="46"/>
    </row>
    <row r="142" spans="1:1">
      <c r="A142" s="46"/>
    </row>
    <row r="143" spans="1:1">
      <c r="A143" s="46"/>
    </row>
    <row r="144" spans="1:1">
      <c r="A144" s="46"/>
    </row>
    <row r="145" spans="1:1">
      <c r="A145" s="46"/>
    </row>
    <row r="146" spans="1:1">
      <c r="A146" s="46"/>
    </row>
    <row r="147" spans="1:1">
      <c r="A147" s="46"/>
    </row>
    <row r="148" spans="1:1">
      <c r="A148" s="46"/>
    </row>
    <row r="149" spans="1:1">
      <c r="A149" s="46"/>
    </row>
    <row r="150" spans="1:1">
      <c r="A150" s="46"/>
    </row>
    <row r="151" spans="1:1">
      <c r="A151" s="46"/>
    </row>
    <row r="152" spans="1:1">
      <c r="A152" s="46"/>
    </row>
    <row r="153" spans="1:1">
      <c r="A153" s="46"/>
    </row>
    <row r="154" spans="1:1">
      <c r="A154" s="46"/>
    </row>
    <row r="155" spans="1:1">
      <c r="A155" s="46"/>
    </row>
    <row r="156" spans="1:1">
      <c r="A156" s="46"/>
    </row>
    <row r="157" spans="1:1">
      <c r="A157" s="46"/>
    </row>
    <row r="158" spans="1:1">
      <c r="A158" s="46"/>
    </row>
    <row r="159" spans="1:1">
      <c r="A159" s="46"/>
    </row>
    <row r="160" spans="1:1">
      <c r="A160" s="46"/>
    </row>
    <row r="161" spans="1:1">
      <c r="A161" s="46"/>
    </row>
    <row r="162" spans="1:1">
      <c r="A162" s="46"/>
    </row>
    <row r="163" spans="1:1">
      <c r="A163" s="46"/>
    </row>
    <row r="164" spans="1:1">
      <c r="A164" s="46"/>
    </row>
    <row r="165" spans="1:1">
      <c r="A165" s="46"/>
    </row>
    <row r="166" spans="1:1">
      <c r="A166" s="46"/>
    </row>
    <row r="167" spans="1:1">
      <c r="A167" s="46"/>
    </row>
    <row r="168" spans="1:1">
      <c r="A168" s="46"/>
    </row>
    <row r="169" spans="1:1">
      <c r="A169" s="46"/>
    </row>
    <row r="170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spans="1:1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</sheetData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I28"/>
  <sheetViews>
    <sheetView view="pageBreakPreview" topLeftCell="A4" zoomScale="75" zoomScaleNormal="75" zoomScaleSheetLayoutView="70" workbookViewId="0">
      <selection activeCell="A31" sqref="A31"/>
    </sheetView>
  </sheetViews>
  <sheetFormatPr defaultRowHeight="20.25"/>
  <cols>
    <col min="1" max="1" width="87.28515625" style="68" customWidth="1"/>
    <col min="2" max="2" width="16.5703125" style="68" customWidth="1"/>
    <col min="3" max="3" width="19.7109375" style="68" customWidth="1"/>
    <col min="4" max="4" width="20" style="68" customWidth="1"/>
    <col min="5" max="5" width="19.7109375" style="68" customWidth="1"/>
    <col min="6" max="6" width="39" style="68" customWidth="1"/>
    <col min="7" max="7" width="9.5703125" style="68" customWidth="1"/>
    <col min="8" max="8" width="9.140625" style="68"/>
    <col min="9" max="9" width="27.140625" style="68" customWidth="1"/>
    <col min="10" max="16384" width="9.140625" style="68"/>
  </cols>
  <sheetData>
    <row r="1" spans="1:6" ht="19.5" customHeight="1">
      <c r="A1" s="311" t="s">
        <v>383</v>
      </c>
      <c r="B1" s="311"/>
      <c r="C1" s="311"/>
      <c r="D1" s="311"/>
      <c r="E1" s="311"/>
      <c r="F1" s="311"/>
    </row>
    <row r="2" spans="1:6" ht="24" customHeight="1"/>
    <row r="3" spans="1:6" ht="36" customHeight="1">
      <c r="A3" s="312" t="s">
        <v>288</v>
      </c>
      <c r="B3" s="312" t="s">
        <v>0</v>
      </c>
      <c r="C3" s="312" t="s">
        <v>102</v>
      </c>
      <c r="D3" s="306" t="s">
        <v>360</v>
      </c>
      <c r="E3" s="314" t="s">
        <v>358</v>
      </c>
      <c r="F3" s="312" t="s">
        <v>326</v>
      </c>
    </row>
    <row r="4" spans="1:6" ht="36" customHeight="1">
      <c r="A4" s="313"/>
      <c r="B4" s="313"/>
      <c r="C4" s="313"/>
      <c r="D4" s="306"/>
      <c r="E4" s="315"/>
      <c r="F4" s="313"/>
    </row>
    <row r="5" spans="1:6" ht="20.25" customHeight="1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</row>
    <row r="6" spans="1:6">
      <c r="A6" s="308" t="s">
        <v>191</v>
      </c>
      <c r="B6" s="309"/>
      <c r="C6" s="309"/>
      <c r="D6" s="309"/>
      <c r="E6" s="309"/>
      <c r="F6" s="310"/>
    </row>
    <row r="7" spans="1:6" ht="63.75" customHeight="1">
      <c r="A7" s="207" t="s">
        <v>354</v>
      </c>
      <c r="B7" s="202">
        <v>5000</v>
      </c>
      <c r="C7" s="70" t="s">
        <v>345</v>
      </c>
      <c r="D7" s="71">
        <f>'фінплан - зведені показники'!C33/'фінплан - зведені показники'!C31*100%</f>
        <v>-0.64054848188050928</v>
      </c>
      <c r="E7" s="71">
        <f>'фінплан - зведені показники'!E33/'фінплан - зведені показники'!E31*100%</f>
        <v>-0.31268539521898447</v>
      </c>
      <c r="F7" s="72"/>
    </row>
    <row r="8" spans="1:6" ht="63.75" customHeight="1">
      <c r="A8" s="207" t="s">
        <v>355</v>
      </c>
      <c r="B8" s="202">
        <v>5010</v>
      </c>
      <c r="C8" s="70" t="s">
        <v>345</v>
      </c>
      <c r="D8" s="71">
        <f>'фінплан - зведені показники'!C38/'фінплан - зведені показники'!C31*100%</f>
        <v>-1.2531831537708129</v>
      </c>
      <c r="E8" s="71">
        <f>'фінплан - зведені показники'!E38/'фінплан - зведені показники'!E31*100%</f>
        <v>-0.46344442505670913</v>
      </c>
      <c r="F8" s="72"/>
    </row>
    <row r="9" spans="1:6" ht="60.75" customHeight="1">
      <c r="A9" s="73" t="s">
        <v>398</v>
      </c>
      <c r="B9" s="202">
        <v>5020</v>
      </c>
      <c r="C9" s="70" t="s">
        <v>345</v>
      </c>
      <c r="D9" s="71">
        <f>'фінплан - зведені показники'!C44/'фінплан - зведені показники'!C70</f>
        <v>-0.14085497835497834</v>
      </c>
      <c r="E9" s="71">
        <f>'фінплан - зведені показники'!E44/'фінплан - зведені показники'!E70</f>
        <v>-0.10161755116636166</v>
      </c>
      <c r="F9" s="72" t="s">
        <v>346</v>
      </c>
    </row>
    <row r="10" spans="1:6" ht="63.75" customHeight="1">
      <c r="A10" s="73" t="s">
        <v>333</v>
      </c>
      <c r="B10" s="202">
        <v>5030</v>
      </c>
      <c r="C10" s="70" t="s">
        <v>345</v>
      </c>
      <c r="D10" s="71">
        <f>'фінплан - зведені показники'!C44/'фінплан - зведені показники'!C76</f>
        <v>-0.15332508688225246</v>
      </c>
      <c r="E10" s="71">
        <f>'фінплан - зведені показники'!E44/'фінплан - зведені показники'!E76</f>
        <v>-0.12230999037925971</v>
      </c>
      <c r="F10" s="72"/>
    </row>
    <row r="11" spans="1:6" ht="68.25" customHeight="1">
      <c r="A11" s="73" t="s">
        <v>334</v>
      </c>
      <c r="B11" s="202">
        <v>5040</v>
      </c>
      <c r="C11" s="70" t="s">
        <v>103</v>
      </c>
      <c r="D11" s="71">
        <f>'фінплан - зведені показники'!C44/'фінплан - зведені показники'!C31</f>
        <v>-1.2747306562193927</v>
      </c>
      <c r="E11" s="71">
        <f>'фінплан - зведені показники'!E44/'фінплан - зведені показники'!E31</f>
        <v>-0.84295934391903682</v>
      </c>
      <c r="F11" s="72" t="s">
        <v>347</v>
      </c>
    </row>
    <row r="12" spans="1:6" ht="42.75" customHeight="1">
      <c r="A12" s="308" t="s">
        <v>193</v>
      </c>
      <c r="B12" s="309"/>
      <c r="C12" s="309"/>
      <c r="D12" s="309"/>
      <c r="E12" s="309"/>
      <c r="F12" s="310"/>
    </row>
    <row r="13" spans="1:6" ht="82.5" customHeight="1">
      <c r="A13" s="72" t="s">
        <v>339</v>
      </c>
      <c r="B13" s="202">
        <v>5100</v>
      </c>
      <c r="C13" s="70"/>
      <c r="D13" s="71">
        <f>'фінплан - зведені показники'!C73/'фінплан - зведені показники'!C38</f>
        <v>-0.58733880422039864</v>
      </c>
      <c r="E13" s="71">
        <f>'фінплан - зведені показники'!E73/'фінплан - зведені показники'!E38</f>
        <v>-3.0282379518072289</v>
      </c>
      <c r="F13" s="72"/>
    </row>
    <row r="14" spans="1:6" ht="128.25" customHeight="1">
      <c r="A14" s="72" t="s">
        <v>335</v>
      </c>
      <c r="B14" s="202">
        <v>5110</v>
      </c>
      <c r="C14" s="70" t="s">
        <v>178</v>
      </c>
      <c r="D14" s="71">
        <f>'фінплан - зведені показники'!C76/'фінплан - зведені показники'!C73</f>
        <v>11.295409181636726</v>
      </c>
      <c r="E14" s="71">
        <f>'фінплан - зведені показники'!E76/'фінплан - зведені показники'!E73</f>
        <v>4.9108541588959342</v>
      </c>
      <c r="F14" s="72" t="s">
        <v>348</v>
      </c>
    </row>
    <row r="15" spans="1:6" ht="171.75" customHeight="1">
      <c r="A15" s="72" t="s">
        <v>336</v>
      </c>
      <c r="B15" s="202">
        <v>5120</v>
      </c>
      <c r="C15" s="70" t="s">
        <v>178</v>
      </c>
      <c r="D15" s="71">
        <f>'фінплан - зведені показники'!C68/'фінплан - зведені показники'!C72</f>
        <v>6.4324683965402532</v>
      </c>
      <c r="E15" s="71">
        <f>'фінплан - зведені показники'!E68/'фінплан - зведені показники'!E72</f>
        <v>16.643083421330516</v>
      </c>
      <c r="F15" s="72" t="s">
        <v>350</v>
      </c>
    </row>
    <row r="16" spans="1:6" ht="36.75" customHeight="1">
      <c r="A16" s="308" t="s">
        <v>192</v>
      </c>
      <c r="B16" s="309"/>
      <c r="C16" s="309"/>
      <c r="D16" s="309"/>
      <c r="E16" s="309"/>
      <c r="F16" s="310"/>
    </row>
    <row r="17" spans="1:9" ht="48" customHeight="1">
      <c r="A17" s="72" t="s">
        <v>337</v>
      </c>
      <c r="B17" s="202">
        <v>5200</v>
      </c>
      <c r="C17" s="70"/>
      <c r="D17" s="71">
        <f>'4. Кап. інвестиції'!C6/'1. Фін результат'!C103</f>
        <v>197.5</v>
      </c>
      <c r="E17" s="71">
        <f>'4. Кап. інвестиції'!E6/'1. Фін результат'!E103</f>
        <v>15.362293144208039</v>
      </c>
      <c r="F17" s="72"/>
    </row>
    <row r="18" spans="1:9" ht="81" customHeight="1">
      <c r="A18" s="72" t="s">
        <v>368</v>
      </c>
      <c r="B18" s="202">
        <v>5210</v>
      </c>
      <c r="C18" s="70"/>
      <c r="D18" s="71">
        <f>'фінплан - зведені показники'!C61/'фінплан - зведені показники'!C31</f>
        <v>4.2556317335945151</v>
      </c>
      <c r="E18" s="71">
        <f>'фінплан - зведені показники'!E61/'фінплан - зведені показники'!E31</f>
        <v>4.5355086372360844</v>
      </c>
      <c r="F18" s="72"/>
    </row>
    <row r="19" spans="1:9" ht="65.25" customHeight="1">
      <c r="A19" s="72" t="s">
        <v>356</v>
      </c>
      <c r="B19" s="202">
        <v>5220</v>
      </c>
      <c r="C19" s="70" t="s">
        <v>345</v>
      </c>
      <c r="D19" s="71"/>
      <c r="E19" s="71"/>
      <c r="F19" s="72" t="s">
        <v>349</v>
      </c>
    </row>
    <row r="20" spans="1:9" ht="35.25" customHeight="1">
      <c r="A20" s="308" t="s">
        <v>338</v>
      </c>
      <c r="B20" s="309"/>
      <c r="C20" s="309"/>
      <c r="D20" s="309"/>
      <c r="E20" s="309"/>
      <c r="F20" s="310"/>
    </row>
    <row r="21" spans="1:9" ht="110.25" customHeight="1">
      <c r="A21" s="73" t="s">
        <v>357</v>
      </c>
      <c r="B21" s="202">
        <v>5300</v>
      </c>
      <c r="C21" s="70"/>
      <c r="D21" s="71"/>
      <c r="E21" s="71"/>
      <c r="F21" s="74"/>
    </row>
    <row r="23" spans="1:9" s="29" customFormat="1" ht="20.100000000000001" customHeight="1">
      <c r="A23" s="179" t="s">
        <v>363</v>
      </c>
      <c r="B23" s="177"/>
      <c r="C23" s="203"/>
      <c r="D23" s="203"/>
      <c r="E23" s="203" t="s">
        <v>429</v>
      </c>
      <c r="F23" s="203"/>
    </row>
    <row r="24" spans="1:9" s="45" customFormat="1" ht="20.100000000000001" customHeight="1">
      <c r="A24" s="36" t="s">
        <v>396</v>
      </c>
      <c r="B24" s="274" t="s">
        <v>80</v>
      </c>
      <c r="C24" s="274"/>
      <c r="D24" s="274"/>
      <c r="E24" s="274" t="s">
        <v>330</v>
      </c>
      <c r="F24" s="274"/>
      <c r="G24" s="29"/>
    </row>
    <row r="26" spans="1:9" ht="53.25" customHeight="1">
      <c r="I26" s="26"/>
    </row>
    <row r="27" spans="1:9" s="151" customFormat="1" ht="102" customHeight="1">
      <c r="A27" s="302"/>
      <c r="B27" s="302"/>
      <c r="C27" s="302"/>
      <c r="D27" s="302"/>
      <c r="E27" s="302"/>
      <c r="F27" s="302"/>
      <c r="G27" s="302"/>
      <c r="H27" s="302"/>
    </row>
    <row r="28" spans="1:9" s="45" customFormat="1">
      <c r="A28" s="36"/>
      <c r="B28" s="29"/>
      <c r="C28" s="274"/>
      <c r="D28" s="274"/>
      <c r="E28" s="29"/>
      <c r="F28" s="33"/>
    </row>
  </sheetData>
  <mergeCells count="15">
    <mergeCell ref="C28:D28"/>
    <mergeCell ref="A16:F16"/>
    <mergeCell ref="B24:D24"/>
    <mergeCell ref="E24:F24"/>
    <mergeCell ref="A20:F20"/>
    <mergeCell ref="A27:H27"/>
    <mergeCell ref="A6:F6"/>
    <mergeCell ref="A12:F12"/>
    <mergeCell ref="A1:F1"/>
    <mergeCell ref="A3:A4"/>
    <mergeCell ref="B3:B4"/>
    <mergeCell ref="C3:C4"/>
    <mergeCell ref="F3:F4"/>
    <mergeCell ref="D3:D4"/>
    <mergeCell ref="E3:E4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O92"/>
  <sheetViews>
    <sheetView view="pageBreakPreview" topLeftCell="A27" zoomScale="50" zoomScaleNormal="75" zoomScaleSheetLayoutView="75" workbookViewId="0">
      <selection activeCell="H51" sqref="H51"/>
    </sheetView>
  </sheetViews>
  <sheetFormatPr defaultRowHeight="20.25" outlineLevelRow="1"/>
  <cols>
    <col min="1" max="1" width="44.85546875" style="45" customWidth="1"/>
    <col min="2" max="2" width="13.5703125" style="33" customWidth="1"/>
    <col min="3" max="3" width="18.5703125" style="45" customWidth="1"/>
    <col min="4" max="4" width="16.140625" style="45" customWidth="1"/>
    <col min="5" max="5" width="15.42578125" style="45" customWidth="1"/>
    <col min="6" max="6" width="16.5703125" style="45" customWidth="1"/>
    <col min="7" max="7" width="15.28515625" style="241" customWidth="1"/>
    <col min="8" max="8" width="16.5703125" style="241" customWidth="1"/>
    <col min="9" max="9" width="16.140625" style="241" customWidth="1"/>
    <col min="10" max="10" width="16.42578125" style="241" customWidth="1"/>
    <col min="11" max="11" width="16.5703125" style="241" customWidth="1"/>
    <col min="12" max="12" width="16.85546875" style="45" customWidth="1"/>
    <col min="13" max="15" width="16.7109375" style="45" customWidth="1"/>
    <col min="16" max="16384" width="9.140625" style="45"/>
  </cols>
  <sheetData>
    <row r="1" spans="1:15" ht="18.75" hidden="1" customHeight="1" outlineLevel="1">
      <c r="N1" s="318" t="s">
        <v>242</v>
      </c>
      <c r="O1" s="318"/>
    </row>
    <row r="2" spans="1:15" hidden="1" outlineLevel="1">
      <c r="N2" s="318" t="s">
        <v>262</v>
      </c>
      <c r="O2" s="318"/>
    </row>
    <row r="3" spans="1:15" collapsed="1">
      <c r="A3" s="319" t="s">
        <v>417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</row>
    <row r="4" spans="1:15" ht="3.75" customHeight="1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</row>
    <row r="5" spans="1:15">
      <c r="A5" s="274" t="s">
        <v>77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</row>
    <row r="6" spans="1:15" ht="14.25" customHeight="1">
      <c r="A6" s="274" t="s">
        <v>136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</row>
    <row r="7" spans="1:15" ht="24.95" customHeight="1">
      <c r="A7" s="305" t="s">
        <v>384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</row>
    <row r="8" spans="1:15" ht="9" customHeight="1">
      <c r="A8" s="44"/>
      <c r="B8" s="44"/>
      <c r="C8" s="44"/>
      <c r="D8" s="44"/>
      <c r="E8" s="44"/>
      <c r="F8" s="44"/>
      <c r="G8" s="242"/>
      <c r="H8" s="242"/>
      <c r="I8" s="242"/>
      <c r="J8" s="242"/>
      <c r="K8" s="242"/>
      <c r="L8" s="44"/>
      <c r="M8" s="44"/>
      <c r="N8" s="44"/>
      <c r="O8" s="44"/>
    </row>
    <row r="9" spans="1:15" ht="41.25" customHeight="1">
      <c r="A9" s="320" t="s">
        <v>389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</row>
    <row r="10" spans="1:15" ht="12.75" customHeight="1">
      <c r="B10" s="45"/>
    </row>
    <row r="11" spans="1:15" s="29" customFormat="1" ht="40.5" customHeight="1">
      <c r="A11" s="39" t="s">
        <v>288</v>
      </c>
      <c r="B11" s="306" t="s">
        <v>138</v>
      </c>
      <c r="C11" s="306"/>
      <c r="D11" s="306" t="s">
        <v>31</v>
      </c>
      <c r="E11" s="306"/>
      <c r="F11" s="306" t="s">
        <v>327</v>
      </c>
      <c r="G11" s="306"/>
      <c r="H11" s="352" t="s">
        <v>328</v>
      </c>
      <c r="I11" s="352"/>
      <c r="J11" s="352" t="s">
        <v>329</v>
      </c>
      <c r="K11" s="352"/>
      <c r="L11" s="306" t="s">
        <v>295</v>
      </c>
      <c r="M11" s="306"/>
      <c r="N11" s="306" t="s">
        <v>296</v>
      </c>
      <c r="O11" s="306"/>
    </row>
    <row r="12" spans="1:15" s="29" customFormat="1" ht="17.25" customHeight="1">
      <c r="A12" s="39">
        <v>1</v>
      </c>
      <c r="B12" s="333">
        <v>2</v>
      </c>
      <c r="C12" s="334"/>
      <c r="D12" s="333">
        <v>3</v>
      </c>
      <c r="E12" s="334"/>
      <c r="F12" s="333">
        <v>4</v>
      </c>
      <c r="G12" s="334"/>
      <c r="H12" s="357">
        <v>5</v>
      </c>
      <c r="I12" s="358"/>
      <c r="J12" s="357">
        <v>6</v>
      </c>
      <c r="K12" s="358"/>
      <c r="L12" s="333">
        <v>7</v>
      </c>
      <c r="M12" s="334"/>
      <c r="N12" s="306">
        <v>8</v>
      </c>
      <c r="O12" s="306"/>
    </row>
    <row r="13" spans="1:15" s="29" customFormat="1" ht="60" customHeight="1">
      <c r="A13" s="359" t="s">
        <v>137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1"/>
    </row>
    <row r="14" spans="1:15" s="29" customFormat="1" ht="20.100000000000001" customHeight="1">
      <c r="A14" s="189" t="s">
        <v>297</v>
      </c>
      <c r="B14" s="340">
        <v>3</v>
      </c>
      <c r="C14" s="341"/>
      <c r="D14" s="340">
        <v>3</v>
      </c>
      <c r="E14" s="341"/>
      <c r="F14" s="340">
        <v>3</v>
      </c>
      <c r="G14" s="341"/>
      <c r="H14" s="335">
        <v>3</v>
      </c>
      <c r="I14" s="336"/>
      <c r="J14" s="337">
        <v>3</v>
      </c>
      <c r="K14" s="337"/>
      <c r="L14" s="338">
        <f t="shared" ref="L14:L19" si="0">J14-H14</f>
        <v>0</v>
      </c>
      <c r="M14" s="339"/>
      <c r="N14" s="356">
        <f t="shared" ref="N14:N19" si="1">J14/100/H14</f>
        <v>0.01</v>
      </c>
      <c r="O14" s="356"/>
    </row>
    <row r="15" spans="1:15" s="29" customFormat="1" ht="20.100000000000001" customHeight="1">
      <c r="A15" s="189" t="s">
        <v>298</v>
      </c>
      <c r="B15" s="340">
        <v>3</v>
      </c>
      <c r="C15" s="341"/>
      <c r="D15" s="340">
        <v>3</v>
      </c>
      <c r="E15" s="341"/>
      <c r="F15" s="340">
        <v>12</v>
      </c>
      <c r="G15" s="341"/>
      <c r="H15" s="335">
        <v>12</v>
      </c>
      <c r="I15" s="336"/>
      <c r="J15" s="337">
        <v>11</v>
      </c>
      <c r="K15" s="337"/>
      <c r="L15" s="338">
        <f t="shared" si="0"/>
        <v>-1</v>
      </c>
      <c r="M15" s="339"/>
      <c r="N15" s="356">
        <f t="shared" si="1"/>
        <v>9.1666666666666667E-3</v>
      </c>
      <c r="O15" s="356"/>
    </row>
    <row r="16" spans="1:15" s="29" customFormat="1" ht="20.100000000000001" customHeight="1">
      <c r="A16" s="189" t="s">
        <v>299</v>
      </c>
      <c r="B16" s="340"/>
      <c r="C16" s="341"/>
      <c r="D16" s="340"/>
      <c r="E16" s="341"/>
      <c r="F16" s="340"/>
      <c r="G16" s="341"/>
      <c r="H16" s="335"/>
      <c r="I16" s="336"/>
      <c r="J16" s="337"/>
      <c r="K16" s="337"/>
      <c r="L16" s="338">
        <f t="shared" si="0"/>
        <v>0</v>
      </c>
      <c r="M16" s="339"/>
      <c r="N16" s="356" t="e">
        <f t="shared" si="1"/>
        <v>#DIV/0!</v>
      </c>
      <c r="O16" s="356"/>
    </row>
    <row r="17" spans="1:15" s="29" customFormat="1" ht="20.100000000000001" customHeight="1">
      <c r="A17" s="189" t="s">
        <v>300</v>
      </c>
      <c r="B17" s="340">
        <v>6</v>
      </c>
      <c r="C17" s="341"/>
      <c r="D17" s="340">
        <v>6</v>
      </c>
      <c r="E17" s="341"/>
      <c r="F17" s="340">
        <v>32</v>
      </c>
      <c r="G17" s="341"/>
      <c r="H17" s="335">
        <v>32</v>
      </c>
      <c r="I17" s="336"/>
      <c r="J17" s="337">
        <v>12</v>
      </c>
      <c r="K17" s="337"/>
      <c r="L17" s="338">
        <f t="shared" si="0"/>
        <v>-20</v>
      </c>
      <c r="M17" s="339"/>
      <c r="N17" s="356">
        <f t="shared" si="1"/>
        <v>3.7499999999999999E-3</v>
      </c>
      <c r="O17" s="356"/>
    </row>
    <row r="18" spans="1:15" s="29" customFormat="1" ht="20.100000000000001" customHeight="1">
      <c r="A18" s="189" t="s">
        <v>301</v>
      </c>
      <c r="B18" s="340">
        <v>2</v>
      </c>
      <c r="C18" s="341"/>
      <c r="D18" s="340">
        <v>2</v>
      </c>
      <c r="E18" s="341"/>
      <c r="F18" s="335"/>
      <c r="G18" s="336"/>
      <c r="H18" s="335"/>
      <c r="I18" s="336"/>
      <c r="J18" s="337">
        <v>31</v>
      </c>
      <c r="K18" s="337"/>
      <c r="L18" s="338">
        <f t="shared" si="0"/>
        <v>31</v>
      </c>
      <c r="M18" s="339"/>
      <c r="N18" s="356" t="e">
        <f t="shared" si="1"/>
        <v>#DIV/0!</v>
      </c>
      <c r="O18" s="356"/>
    </row>
    <row r="19" spans="1:15" s="29" customFormat="1" ht="20.100000000000001" customHeight="1">
      <c r="A19" s="189" t="s">
        <v>302</v>
      </c>
      <c r="B19" s="352"/>
      <c r="C19" s="352"/>
      <c r="D19" s="337"/>
      <c r="E19" s="337"/>
      <c r="F19" s="337"/>
      <c r="G19" s="337"/>
      <c r="H19" s="337"/>
      <c r="I19" s="337"/>
      <c r="J19" s="337"/>
      <c r="K19" s="337"/>
      <c r="L19" s="338">
        <f t="shared" si="0"/>
        <v>0</v>
      </c>
      <c r="M19" s="339"/>
      <c r="N19" s="356" t="e">
        <f t="shared" si="1"/>
        <v>#DIV/0!</v>
      </c>
      <c r="O19" s="356"/>
    </row>
    <row r="20" spans="1:15" s="29" customFormat="1" ht="42" customHeight="1">
      <c r="A20" s="364" t="s">
        <v>370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1:15" s="29" customFormat="1" ht="20.100000000000001" customHeight="1">
      <c r="A21" s="189" t="s">
        <v>304</v>
      </c>
      <c r="B21" s="340">
        <v>144</v>
      </c>
      <c r="C21" s="341"/>
      <c r="D21" s="340">
        <v>167</v>
      </c>
      <c r="E21" s="341"/>
      <c r="F21" s="340">
        <v>188</v>
      </c>
      <c r="G21" s="341"/>
      <c r="H21" s="337">
        <f>F21</f>
        <v>188</v>
      </c>
      <c r="I21" s="337"/>
      <c r="J21" s="337">
        <v>249</v>
      </c>
      <c r="K21" s="337"/>
      <c r="L21" s="338">
        <f>J21-H21</f>
        <v>61</v>
      </c>
      <c r="M21" s="339"/>
      <c r="N21" s="356">
        <f>J21/100/H21</f>
        <v>1.3244680851063831E-2</v>
      </c>
      <c r="O21" s="356"/>
    </row>
    <row r="22" spans="1:15" s="29" customFormat="1" ht="40.5" customHeight="1">
      <c r="A22" s="189" t="s">
        <v>303</v>
      </c>
      <c r="B22" s="340">
        <v>516</v>
      </c>
      <c r="C22" s="341"/>
      <c r="D22" s="340">
        <v>351</v>
      </c>
      <c r="E22" s="341"/>
      <c r="F22" s="340">
        <v>2261</v>
      </c>
      <c r="G22" s="341"/>
      <c r="H22" s="337">
        <f t="shared" ref="H22:H23" si="2">F22</f>
        <v>2261</v>
      </c>
      <c r="I22" s="337"/>
      <c r="J22" s="337">
        <v>1831</v>
      </c>
      <c r="K22" s="337"/>
      <c r="L22" s="338">
        <f>J22-H22</f>
        <v>-430</v>
      </c>
      <c r="M22" s="339"/>
      <c r="N22" s="356">
        <f>J22/100/H22</f>
        <v>8.0981866430782836E-3</v>
      </c>
      <c r="O22" s="356"/>
    </row>
    <row r="23" spans="1:15" s="29" customFormat="1" ht="20.100000000000001" customHeight="1">
      <c r="A23" s="189" t="s">
        <v>305</v>
      </c>
      <c r="B23" s="340">
        <v>394</v>
      </c>
      <c r="C23" s="341"/>
      <c r="D23" s="340">
        <v>816</v>
      </c>
      <c r="E23" s="341"/>
      <c r="F23" s="340">
        <v>3467</v>
      </c>
      <c r="G23" s="341"/>
      <c r="H23" s="337">
        <f t="shared" si="2"/>
        <v>3467</v>
      </c>
      <c r="I23" s="337"/>
      <c r="J23" s="337">
        <v>3888</v>
      </c>
      <c r="K23" s="337"/>
      <c r="L23" s="338">
        <f>J23-H23</f>
        <v>421</v>
      </c>
      <c r="M23" s="339"/>
      <c r="N23" s="356">
        <f>J23/100/H23</f>
        <v>1.1214306316700317E-2</v>
      </c>
      <c r="O23" s="356"/>
    </row>
    <row r="24" spans="1:15" s="29" customFormat="1" ht="45" customHeight="1">
      <c r="A24" s="364">
        <v>420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6"/>
    </row>
    <row r="25" spans="1:15" s="29" customFormat="1" ht="20.100000000000001" customHeight="1">
      <c r="A25" s="189" t="s">
        <v>304</v>
      </c>
      <c r="B25" s="340">
        <v>176</v>
      </c>
      <c r="C25" s="341"/>
      <c r="D25" s="340">
        <f>D21*1.22</f>
        <v>203.74</v>
      </c>
      <c r="E25" s="341"/>
      <c r="F25" s="340">
        <v>230</v>
      </c>
      <c r="G25" s="341"/>
      <c r="H25" s="337">
        <f>F25</f>
        <v>230</v>
      </c>
      <c r="I25" s="337"/>
      <c r="J25" s="337">
        <f>J21*1.22</f>
        <v>303.77999999999997</v>
      </c>
      <c r="K25" s="337"/>
      <c r="L25" s="338">
        <f>J25-H25</f>
        <v>73.779999999999973</v>
      </c>
      <c r="M25" s="339"/>
      <c r="N25" s="356">
        <f>J25/100/H25</f>
        <v>1.3207826086956521E-2</v>
      </c>
      <c r="O25" s="356"/>
    </row>
    <row r="26" spans="1:15" s="29" customFormat="1" ht="42.75" customHeight="1">
      <c r="A26" s="189" t="s">
        <v>303</v>
      </c>
      <c r="B26" s="340">
        <v>630</v>
      </c>
      <c r="C26" s="341"/>
      <c r="D26" s="340">
        <f>D22*1.22</f>
        <v>428.21999999999997</v>
      </c>
      <c r="E26" s="341"/>
      <c r="F26" s="340">
        <v>2741</v>
      </c>
      <c r="G26" s="341"/>
      <c r="H26" s="337">
        <f t="shared" ref="H26:H27" si="3">F26</f>
        <v>2741</v>
      </c>
      <c r="I26" s="337"/>
      <c r="J26" s="337">
        <f>'1. Фін результат'!E34+'1. Фін результат'!E35-'6.1. Інша інфо_1'!J25:K25</f>
        <v>2234.2200000000003</v>
      </c>
      <c r="K26" s="337"/>
      <c r="L26" s="338">
        <f>J26-H26</f>
        <v>-506.77999999999975</v>
      </c>
      <c r="M26" s="339"/>
      <c r="N26" s="356">
        <f>J26/100/H26</f>
        <v>8.1511127325793516E-3</v>
      </c>
      <c r="O26" s="356"/>
    </row>
    <row r="27" spans="1:15" s="29" customFormat="1" ht="20.100000000000001" customHeight="1">
      <c r="A27" s="189" t="s">
        <v>305</v>
      </c>
      <c r="B27" s="340">
        <v>477</v>
      </c>
      <c r="C27" s="341"/>
      <c r="D27" s="340">
        <v>992</v>
      </c>
      <c r="E27" s="341"/>
      <c r="F27" s="340">
        <v>4229</v>
      </c>
      <c r="G27" s="341"/>
      <c r="H27" s="337">
        <f t="shared" si="3"/>
        <v>4229</v>
      </c>
      <c r="I27" s="337"/>
      <c r="J27" s="337">
        <f>'1. Фін результат'!E15+'1. Фін результат'!E16</f>
        <v>4727</v>
      </c>
      <c r="K27" s="337"/>
      <c r="L27" s="338">
        <f>J27-H27</f>
        <v>498</v>
      </c>
      <c r="M27" s="339"/>
      <c r="N27" s="356">
        <f>J27/100/H27</f>
        <v>1.1177583353038544E-2</v>
      </c>
      <c r="O27" s="356"/>
    </row>
    <row r="28" spans="1:15" s="29" customFormat="1" ht="67.5" customHeight="1">
      <c r="A28" s="359" t="s">
        <v>306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1"/>
    </row>
    <row r="29" spans="1:15" s="29" customFormat="1" ht="20.100000000000001" customHeight="1">
      <c r="A29" s="189" t="s">
        <v>304</v>
      </c>
      <c r="B29" s="340">
        <v>12013</v>
      </c>
      <c r="C29" s="341"/>
      <c r="D29" s="340">
        <v>13917</v>
      </c>
      <c r="E29" s="341"/>
      <c r="F29" s="340">
        <v>15680</v>
      </c>
      <c r="G29" s="341"/>
      <c r="H29" s="337">
        <f>F29</f>
        <v>15680</v>
      </c>
      <c r="I29" s="337"/>
      <c r="J29" s="337">
        <v>20750</v>
      </c>
      <c r="K29" s="337"/>
      <c r="L29" s="338">
        <f>J29-H29</f>
        <v>5070</v>
      </c>
      <c r="M29" s="339"/>
      <c r="N29" s="356">
        <f>J29/100/H29</f>
        <v>1.323341836734694E-2</v>
      </c>
      <c r="O29" s="356"/>
    </row>
    <row r="30" spans="1:15" s="29" customFormat="1" ht="45" customHeight="1">
      <c r="A30" s="189" t="s">
        <v>303</v>
      </c>
      <c r="B30" s="340">
        <v>8600</v>
      </c>
      <c r="C30" s="341"/>
      <c r="D30" s="340">
        <v>9750</v>
      </c>
      <c r="E30" s="341"/>
      <c r="F30" s="340">
        <v>9066</v>
      </c>
      <c r="G30" s="341"/>
      <c r="H30" s="337">
        <f t="shared" ref="H30:H31" si="4">F30</f>
        <v>9066</v>
      </c>
      <c r="I30" s="337"/>
      <c r="J30" s="337">
        <v>14028</v>
      </c>
      <c r="K30" s="337"/>
      <c r="L30" s="338">
        <f>J30-H30</f>
        <v>4962</v>
      </c>
      <c r="M30" s="339"/>
      <c r="N30" s="356">
        <f>J30/100/H30</f>
        <v>1.5473196558570483E-2</v>
      </c>
      <c r="O30" s="356"/>
    </row>
    <row r="31" spans="1:15" s="29" customFormat="1" ht="20.100000000000001" customHeight="1">
      <c r="A31" s="189" t="s">
        <v>305</v>
      </c>
      <c r="B31" s="340">
        <v>4373</v>
      </c>
      <c r="C31" s="341"/>
      <c r="D31" s="340">
        <v>6800</v>
      </c>
      <c r="E31" s="341"/>
      <c r="F31" s="340">
        <v>8280</v>
      </c>
      <c r="G31" s="341"/>
      <c r="H31" s="337">
        <f t="shared" si="4"/>
        <v>8280</v>
      </c>
      <c r="I31" s="337"/>
      <c r="J31" s="337">
        <v>10452</v>
      </c>
      <c r="K31" s="337"/>
      <c r="L31" s="338">
        <f>J31-H31</f>
        <v>2172</v>
      </c>
      <c r="M31" s="339"/>
      <c r="N31" s="356">
        <f>J31/100/H31</f>
        <v>1.2623188405797101E-2</v>
      </c>
      <c r="O31" s="356"/>
    </row>
    <row r="32" spans="1:15" s="29" customFormat="1" ht="42.75" customHeight="1">
      <c r="A32" s="364" t="s">
        <v>307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</row>
    <row r="33" spans="1:15" s="29" customFormat="1" ht="20.100000000000001" customHeight="1">
      <c r="A33" s="189" t="s">
        <v>304</v>
      </c>
      <c r="B33" s="352">
        <v>12013</v>
      </c>
      <c r="C33" s="352"/>
      <c r="D33" s="337">
        <v>13917</v>
      </c>
      <c r="E33" s="337"/>
      <c r="F33" s="337">
        <v>15680</v>
      </c>
      <c r="G33" s="337"/>
      <c r="H33" s="337">
        <f>F33</f>
        <v>15680</v>
      </c>
      <c r="I33" s="337"/>
      <c r="J33" s="337">
        <v>20750</v>
      </c>
      <c r="K33" s="337"/>
      <c r="L33" s="338">
        <f>J33-H33</f>
        <v>5070</v>
      </c>
      <c r="M33" s="339"/>
      <c r="N33" s="356">
        <f>J33/100/H33</f>
        <v>1.323341836734694E-2</v>
      </c>
      <c r="O33" s="356"/>
    </row>
    <row r="34" spans="1:15" s="29" customFormat="1" ht="35.25" customHeight="1">
      <c r="A34" s="189" t="s">
        <v>303</v>
      </c>
      <c r="B34" s="352">
        <v>8600</v>
      </c>
      <c r="C34" s="352"/>
      <c r="D34" s="337">
        <v>9750</v>
      </c>
      <c r="E34" s="337"/>
      <c r="F34" s="337">
        <v>9066</v>
      </c>
      <c r="G34" s="337"/>
      <c r="H34" s="337">
        <f t="shared" ref="H34:H35" si="5">F34</f>
        <v>9066</v>
      </c>
      <c r="I34" s="337"/>
      <c r="J34" s="337">
        <v>14028</v>
      </c>
      <c r="K34" s="337"/>
      <c r="L34" s="338">
        <f>J34-H34</f>
        <v>4962</v>
      </c>
      <c r="M34" s="339"/>
      <c r="N34" s="356">
        <f>J34/100/H34</f>
        <v>1.5473196558570483E-2</v>
      </c>
      <c r="O34" s="356"/>
    </row>
    <row r="35" spans="1:15" s="29" customFormat="1" ht="20.100000000000001" customHeight="1">
      <c r="A35" s="189" t="s">
        <v>305</v>
      </c>
      <c r="B35" s="352">
        <v>4373</v>
      </c>
      <c r="C35" s="352"/>
      <c r="D35" s="337">
        <v>6800</v>
      </c>
      <c r="E35" s="337"/>
      <c r="F35" s="337">
        <v>8280</v>
      </c>
      <c r="G35" s="337"/>
      <c r="H35" s="337">
        <f t="shared" si="5"/>
        <v>8280</v>
      </c>
      <c r="I35" s="337"/>
      <c r="J35" s="337">
        <v>10452</v>
      </c>
      <c r="K35" s="337"/>
      <c r="L35" s="338">
        <f>J35-H35</f>
        <v>2172</v>
      </c>
      <c r="M35" s="339"/>
      <c r="N35" s="356">
        <f>J35/100/H35</f>
        <v>1.2623188405797101E-2</v>
      </c>
      <c r="O35" s="356"/>
    </row>
    <row r="36" spans="1:15" s="29" customFormat="1" ht="7.5" customHeight="1">
      <c r="A36" s="32"/>
      <c r="B36" s="32"/>
      <c r="C36" s="32"/>
      <c r="D36" s="75"/>
      <c r="E36" s="75"/>
      <c r="F36" s="75"/>
      <c r="G36" s="243"/>
      <c r="H36" s="243"/>
      <c r="I36" s="243"/>
      <c r="J36" s="243"/>
      <c r="K36" s="243"/>
      <c r="L36" s="75"/>
      <c r="M36" s="75"/>
      <c r="N36" s="67"/>
      <c r="O36" s="67"/>
    </row>
    <row r="37" spans="1:15" ht="22.5" customHeight="1">
      <c r="A37" s="325" t="s">
        <v>352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</row>
    <row r="38" spans="1:15" ht="11.25" customHeight="1">
      <c r="A38" s="76"/>
      <c r="B38" s="76"/>
      <c r="C38" s="76"/>
      <c r="D38" s="76"/>
      <c r="E38" s="76"/>
      <c r="F38" s="76"/>
      <c r="G38" s="244"/>
      <c r="H38" s="244"/>
      <c r="I38" s="244"/>
    </row>
    <row r="39" spans="1:15" ht="30.75" customHeight="1">
      <c r="A39" s="332" t="s">
        <v>376</v>
      </c>
      <c r="B39" s="332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</row>
    <row r="40" spans="1:15" ht="30.75" customHeight="1">
      <c r="A40" s="77" t="s">
        <v>139</v>
      </c>
      <c r="B40" s="329" t="s">
        <v>377</v>
      </c>
      <c r="C40" s="330"/>
      <c r="D40" s="330"/>
      <c r="E40" s="331"/>
      <c r="F40" s="326" t="s">
        <v>87</v>
      </c>
      <c r="G40" s="326"/>
      <c r="H40" s="326"/>
      <c r="I40" s="326"/>
      <c r="J40" s="326"/>
      <c r="K40" s="326"/>
      <c r="L40" s="326"/>
      <c r="M40" s="326"/>
      <c r="N40" s="326"/>
      <c r="O40" s="326"/>
    </row>
    <row r="41" spans="1:15" ht="17.25" customHeight="1">
      <c r="A41" s="77">
        <v>1</v>
      </c>
      <c r="B41" s="327">
        <v>2</v>
      </c>
      <c r="C41" s="328"/>
      <c r="D41" s="328"/>
      <c r="E41" s="328"/>
      <c r="F41" s="326">
        <v>3</v>
      </c>
      <c r="G41" s="326"/>
      <c r="H41" s="326"/>
      <c r="I41" s="326"/>
      <c r="J41" s="326"/>
      <c r="K41" s="326"/>
      <c r="L41" s="326"/>
      <c r="M41" s="326"/>
      <c r="N41" s="326"/>
      <c r="O41" s="326"/>
    </row>
    <row r="42" spans="1:15" ht="20.100000000000001" customHeight="1">
      <c r="A42" s="78"/>
      <c r="B42" s="323"/>
      <c r="C42" s="324"/>
      <c r="D42" s="324"/>
      <c r="E42" s="324"/>
      <c r="F42" s="322"/>
      <c r="G42" s="322"/>
      <c r="H42" s="322"/>
      <c r="I42" s="322"/>
      <c r="J42" s="322"/>
      <c r="K42" s="322"/>
      <c r="L42" s="322"/>
      <c r="M42" s="322"/>
      <c r="N42" s="322"/>
      <c r="O42" s="322"/>
    </row>
    <row r="43" spans="1:15" ht="20.100000000000001" hidden="1" customHeight="1" outlineLevel="1">
      <c r="A43" s="79"/>
      <c r="B43" s="80"/>
      <c r="C43" s="80"/>
      <c r="D43" s="80"/>
      <c r="E43" s="80"/>
      <c r="F43" s="81"/>
      <c r="G43" s="245"/>
      <c r="H43" s="245"/>
      <c r="I43" s="245"/>
      <c r="J43" s="245"/>
      <c r="K43" s="245"/>
      <c r="L43" s="81"/>
      <c r="M43" s="378" t="s">
        <v>242</v>
      </c>
      <c r="N43" s="378"/>
      <c r="O43" s="378"/>
    </row>
    <row r="44" spans="1:15" ht="20.100000000000001" hidden="1" customHeight="1" outlineLevel="1">
      <c r="A44" s="79"/>
      <c r="B44" s="80"/>
      <c r="C44" s="80"/>
      <c r="D44" s="80"/>
      <c r="E44" s="80"/>
      <c r="F44" s="81"/>
      <c r="G44" s="245"/>
      <c r="H44" s="245"/>
      <c r="I44" s="245"/>
      <c r="J44" s="245"/>
      <c r="K44" s="245"/>
      <c r="L44" s="81"/>
      <c r="M44" s="379" t="s">
        <v>294</v>
      </c>
      <c r="N44" s="379"/>
      <c r="O44" s="379"/>
    </row>
    <row r="45" spans="1:15" collapsed="1">
      <c r="A45" s="305" t="s">
        <v>252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</row>
    <row r="47" spans="1:15" ht="52.5" customHeight="1">
      <c r="A47" s="373" t="s">
        <v>288</v>
      </c>
      <c r="B47" s="374"/>
      <c r="C47" s="314"/>
      <c r="D47" s="306" t="s">
        <v>243</v>
      </c>
      <c r="E47" s="306"/>
      <c r="F47" s="306"/>
      <c r="G47" s="352" t="s">
        <v>239</v>
      </c>
      <c r="H47" s="352"/>
      <c r="I47" s="352"/>
      <c r="J47" s="306" t="s">
        <v>295</v>
      </c>
      <c r="K47" s="306"/>
      <c r="L47" s="306"/>
      <c r="M47" s="333" t="s">
        <v>296</v>
      </c>
      <c r="N47" s="334"/>
      <c r="O47" s="280" t="s">
        <v>320</v>
      </c>
    </row>
    <row r="48" spans="1:15" ht="189.75" customHeight="1">
      <c r="A48" s="375"/>
      <c r="B48" s="376"/>
      <c r="C48" s="315"/>
      <c r="D48" s="39" t="s">
        <v>323</v>
      </c>
      <c r="E48" s="39" t="s">
        <v>322</v>
      </c>
      <c r="F48" s="39" t="s">
        <v>321</v>
      </c>
      <c r="G48" s="228" t="s">
        <v>323</v>
      </c>
      <c r="H48" s="228" t="s">
        <v>322</v>
      </c>
      <c r="I48" s="228" t="s">
        <v>321</v>
      </c>
      <c r="J48" s="228" t="s">
        <v>323</v>
      </c>
      <c r="K48" s="228" t="s">
        <v>322</v>
      </c>
      <c r="L48" s="39" t="s">
        <v>321</v>
      </c>
      <c r="M48" s="39" t="s">
        <v>244</v>
      </c>
      <c r="N48" s="39" t="s">
        <v>245</v>
      </c>
      <c r="O48" s="377"/>
    </row>
    <row r="49" spans="1:15">
      <c r="A49" s="333">
        <v>1</v>
      </c>
      <c r="B49" s="372"/>
      <c r="C49" s="334"/>
      <c r="D49" s="39">
        <v>4</v>
      </c>
      <c r="E49" s="39">
        <v>5</v>
      </c>
      <c r="F49" s="39">
        <v>6</v>
      </c>
      <c r="G49" s="228">
        <v>7</v>
      </c>
      <c r="H49" s="188">
        <v>8</v>
      </c>
      <c r="I49" s="188">
        <v>9</v>
      </c>
      <c r="J49" s="188">
        <v>10</v>
      </c>
      <c r="K49" s="188">
        <v>11</v>
      </c>
      <c r="L49" s="35">
        <v>12</v>
      </c>
      <c r="M49" s="35">
        <v>13</v>
      </c>
      <c r="N49" s="35">
        <v>14</v>
      </c>
      <c r="O49" s="35">
        <v>15</v>
      </c>
    </row>
    <row r="50" spans="1:15" ht="79.5" customHeight="1">
      <c r="A50" s="367" t="s">
        <v>418</v>
      </c>
      <c r="B50" s="368"/>
      <c r="C50" s="369"/>
      <c r="D50" s="222">
        <v>6690</v>
      </c>
      <c r="E50" s="223">
        <v>133800</v>
      </c>
      <c r="F50" s="223">
        <v>50</v>
      </c>
      <c r="G50" s="228">
        <v>3939</v>
      </c>
      <c r="H50" s="188">
        <v>78780</v>
      </c>
      <c r="I50" s="188">
        <v>50</v>
      </c>
      <c r="J50" s="188">
        <f t="shared" ref="J50:L51" si="6">G50-D50</f>
        <v>-2751</v>
      </c>
      <c r="K50" s="188">
        <f t="shared" si="6"/>
        <v>-55020</v>
      </c>
      <c r="L50" s="35">
        <f t="shared" si="6"/>
        <v>0</v>
      </c>
      <c r="M50" s="35">
        <f t="shared" ref="M50:O51" si="7">G50*100/D50</f>
        <v>58.878923766816143</v>
      </c>
      <c r="N50" s="35">
        <f t="shared" si="7"/>
        <v>58.878923766816143</v>
      </c>
      <c r="O50" s="35">
        <f t="shared" si="7"/>
        <v>100</v>
      </c>
    </row>
    <row r="51" spans="1:15" ht="43.5" customHeight="1">
      <c r="A51" s="367" t="s">
        <v>431</v>
      </c>
      <c r="B51" s="368"/>
      <c r="C51" s="369"/>
      <c r="D51" s="41"/>
      <c r="E51" s="41"/>
      <c r="F51" s="41"/>
      <c r="G51" s="229">
        <v>1792</v>
      </c>
      <c r="H51" s="229">
        <v>2489</v>
      </c>
      <c r="I51" s="229">
        <v>720</v>
      </c>
      <c r="J51" s="188">
        <f t="shared" si="6"/>
        <v>1792</v>
      </c>
      <c r="K51" s="188">
        <f t="shared" si="6"/>
        <v>2489</v>
      </c>
      <c r="L51" s="35">
        <f t="shared" si="6"/>
        <v>720</v>
      </c>
      <c r="M51" s="35" t="e">
        <f t="shared" si="7"/>
        <v>#DIV/0!</v>
      </c>
      <c r="N51" s="35" t="e">
        <f t="shared" si="7"/>
        <v>#DIV/0!</v>
      </c>
      <c r="O51" s="35" t="e">
        <f t="shared" si="7"/>
        <v>#DIV/0!</v>
      </c>
    </row>
    <row r="52" spans="1:15" ht="24.95" customHeight="1">
      <c r="A52" s="380" t="s">
        <v>58</v>
      </c>
      <c r="B52" s="381"/>
      <c r="C52" s="382"/>
      <c r="D52" s="41">
        <f>D50</f>
        <v>6690</v>
      </c>
      <c r="E52" s="213">
        <f t="shared" ref="E52:F52" si="8">E50</f>
        <v>133800</v>
      </c>
      <c r="F52" s="213">
        <f t="shared" si="8"/>
        <v>50</v>
      </c>
      <c r="G52" s="246">
        <v>5731</v>
      </c>
      <c r="H52" s="246"/>
      <c r="I52" s="246"/>
      <c r="J52" s="246"/>
      <c r="K52" s="246"/>
      <c r="L52" s="82"/>
      <c r="M52" s="83"/>
      <c r="N52" s="83"/>
      <c r="O52" s="82"/>
    </row>
    <row r="53" spans="1:15">
      <c r="A53" s="30"/>
      <c r="B53" s="84"/>
      <c r="C53" s="84"/>
      <c r="D53" s="84"/>
      <c r="E53" s="84"/>
      <c r="F53" s="37"/>
      <c r="G53" s="247"/>
      <c r="H53" s="247"/>
      <c r="I53" s="242"/>
      <c r="J53" s="242"/>
      <c r="K53" s="242"/>
      <c r="L53" s="44"/>
      <c r="M53" s="44"/>
      <c r="N53" s="44"/>
      <c r="O53" s="44"/>
    </row>
    <row r="54" spans="1:15">
      <c r="A54" s="305" t="s">
        <v>75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</row>
    <row r="56" spans="1:15" ht="56.25" customHeight="1">
      <c r="A56" s="39" t="s">
        <v>128</v>
      </c>
      <c r="B56" s="306" t="s">
        <v>74</v>
      </c>
      <c r="C56" s="306"/>
      <c r="D56" s="306" t="s">
        <v>69</v>
      </c>
      <c r="E56" s="306"/>
      <c r="F56" s="306" t="s">
        <v>70</v>
      </c>
      <c r="G56" s="306"/>
      <c r="H56" s="352" t="s">
        <v>91</v>
      </c>
      <c r="I56" s="352"/>
      <c r="J56" s="352"/>
      <c r="K56" s="333" t="s">
        <v>88</v>
      </c>
      <c r="L56" s="334"/>
      <c r="M56" s="333" t="s">
        <v>36</v>
      </c>
      <c r="N56" s="372"/>
      <c r="O56" s="334"/>
    </row>
    <row r="57" spans="1:15">
      <c r="A57" s="35">
        <v>1</v>
      </c>
      <c r="B57" s="326">
        <v>2</v>
      </c>
      <c r="C57" s="326"/>
      <c r="D57" s="326">
        <v>3</v>
      </c>
      <c r="E57" s="326"/>
      <c r="F57" s="326">
        <v>4</v>
      </c>
      <c r="G57" s="326"/>
      <c r="H57" s="363">
        <v>5</v>
      </c>
      <c r="I57" s="363"/>
      <c r="J57" s="363"/>
      <c r="K57" s="326">
        <v>6</v>
      </c>
      <c r="L57" s="326"/>
      <c r="M57" s="327">
        <v>7</v>
      </c>
      <c r="N57" s="328"/>
      <c r="O57" s="362"/>
    </row>
    <row r="58" spans="1:15">
      <c r="A58" s="50"/>
      <c r="B58" s="322"/>
      <c r="C58" s="322"/>
      <c r="D58" s="346"/>
      <c r="E58" s="346"/>
      <c r="F58" s="345" t="s">
        <v>260</v>
      </c>
      <c r="G58" s="345"/>
      <c r="H58" s="353"/>
      <c r="I58" s="353"/>
      <c r="J58" s="353"/>
      <c r="K58" s="316"/>
      <c r="L58" s="317"/>
      <c r="M58" s="346"/>
      <c r="N58" s="346"/>
      <c r="O58" s="346"/>
    </row>
    <row r="59" spans="1:15">
      <c r="A59" s="50"/>
      <c r="B59" s="370"/>
      <c r="C59" s="371"/>
      <c r="D59" s="316"/>
      <c r="E59" s="317"/>
      <c r="F59" s="347"/>
      <c r="G59" s="348"/>
      <c r="H59" s="349"/>
      <c r="I59" s="350"/>
      <c r="J59" s="351"/>
      <c r="K59" s="316"/>
      <c r="L59" s="317"/>
      <c r="M59" s="316"/>
      <c r="N59" s="343"/>
      <c r="O59" s="317"/>
    </row>
    <row r="60" spans="1:15">
      <c r="A60" s="50"/>
      <c r="B60" s="323"/>
      <c r="C60" s="344"/>
      <c r="D60" s="316"/>
      <c r="E60" s="317"/>
      <c r="F60" s="347"/>
      <c r="G60" s="348"/>
      <c r="H60" s="349"/>
      <c r="I60" s="350"/>
      <c r="J60" s="351"/>
      <c r="K60" s="316"/>
      <c r="L60" s="317"/>
      <c r="M60" s="316"/>
      <c r="N60" s="343"/>
      <c r="O60" s="317"/>
    </row>
    <row r="61" spans="1:15">
      <c r="A61" s="50"/>
      <c r="B61" s="322"/>
      <c r="C61" s="322"/>
      <c r="D61" s="346"/>
      <c r="E61" s="346"/>
      <c r="F61" s="345"/>
      <c r="G61" s="345"/>
      <c r="H61" s="353"/>
      <c r="I61" s="353"/>
      <c r="J61" s="353"/>
      <c r="K61" s="316"/>
      <c r="L61" s="317"/>
      <c r="M61" s="346"/>
      <c r="N61" s="346"/>
      <c r="O61" s="346"/>
    </row>
    <row r="62" spans="1:15">
      <c r="A62" s="34" t="s">
        <v>58</v>
      </c>
      <c r="B62" s="326" t="s">
        <v>37</v>
      </c>
      <c r="C62" s="326"/>
      <c r="D62" s="326" t="s">
        <v>37</v>
      </c>
      <c r="E62" s="326"/>
      <c r="F62" s="326" t="s">
        <v>37</v>
      </c>
      <c r="G62" s="326"/>
      <c r="H62" s="353"/>
      <c r="I62" s="353"/>
      <c r="J62" s="353"/>
      <c r="K62" s="316"/>
      <c r="L62" s="317"/>
      <c r="M62" s="346"/>
      <c r="N62" s="346"/>
      <c r="O62" s="346"/>
    </row>
    <row r="63" spans="1:15">
      <c r="A63" s="37"/>
      <c r="B63" s="31"/>
      <c r="C63" s="31"/>
      <c r="D63" s="31"/>
      <c r="E63" s="31"/>
      <c r="F63" s="31"/>
      <c r="G63" s="248"/>
      <c r="H63" s="248"/>
      <c r="I63" s="248"/>
      <c r="J63" s="248"/>
      <c r="K63" s="239"/>
      <c r="L63" s="29"/>
      <c r="M63" s="29"/>
      <c r="N63" s="29"/>
      <c r="O63" s="29"/>
    </row>
    <row r="64" spans="1:15">
      <c r="A64" s="305" t="s">
        <v>76</v>
      </c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</row>
    <row r="65" spans="1:15" ht="15" customHeight="1">
      <c r="A65" s="44"/>
      <c r="B65" s="44"/>
      <c r="C65" s="44"/>
      <c r="D65" s="44"/>
      <c r="E65" s="44"/>
      <c r="F65" s="44"/>
      <c r="G65" s="242"/>
      <c r="H65" s="242"/>
      <c r="I65" s="249"/>
    </row>
    <row r="66" spans="1:15" ht="42.75" customHeight="1">
      <c r="A66" s="306" t="s">
        <v>68</v>
      </c>
      <c r="B66" s="306"/>
      <c r="C66" s="306"/>
      <c r="D66" s="306" t="s">
        <v>246</v>
      </c>
      <c r="E66" s="306"/>
      <c r="F66" s="306" t="s">
        <v>247</v>
      </c>
      <c r="G66" s="306"/>
      <c r="H66" s="306"/>
      <c r="I66" s="306"/>
      <c r="J66" s="306" t="s">
        <v>250</v>
      </c>
      <c r="K66" s="306"/>
      <c r="L66" s="306"/>
      <c r="M66" s="306"/>
      <c r="N66" s="306" t="s">
        <v>251</v>
      </c>
      <c r="O66" s="306"/>
    </row>
    <row r="67" spans="1:15" ht="42.75" customHeight="1">
      <c r="A67" s="306"/>
      <c r="B67" s="306"/>
      <c r="C67" s="306"/>
      <c r="D67" s="306"/>
      <c r="E67" s="306"/>
      <c r="F67" s="326" t="s">
        <v>248</v>
      </c>
      <c r="G67" s="326"/>
      <c r="H67" s="352" t="s">
        <v>249</v>
      </c>
      <c r="I67" s="352"/>
      <c r="J67" s="363" t="s">
        <v>248</v>
      </c>
      <c r="K67" s="363"/>
      <c r="L67" s="306" t="s">
        <v>249</v>
      </c>
      <c r="M67" s="306"/>
      <c r="N67" s="306"/>
      <c r="O67" s="306"/>
    </row>
    <row r="68" spans="1:15">
      <c r="A68" s="306">
        <v>1</v>
      </c>
      <c r="B68" s="306"/>
      <c r="C68" s="306"/>
      <c r="D68" s="333">
        <v>2</v>
      </c>
      <c r="E68" s="334"/>
      <c r="F68" s="333">
        <v>3</v>
      </c>
      <c r="G68" s="334"/>
      <c r="H68" s="354">
        <v>4</v>
      </c>
      <c r="I68" s="355"/>
      <c r="J68" s="354">
        <v>5</v>
      </c>
      <c r="K68" s="355"/>
      <c r="L68" s="327">
        <v>6</v>
      </c>
      <c r="M68" s="362"/>
      <c r="N68" s="327">
        <v>7</v>
      </c>
      <c r="O68" s="362"/>
    </row>
    <row r="69" spans="1:15" ht="20.100000000000001" customHeight="1">
      <c r="A69" s="342" t="s">
        <v>317</v>
      </c>
      <c r="B69" s="342"/>
      <c r="C69" s="342"/>
      <c r="D69" s="316"/>
      <c r="E69" s="317"/>
      <c r="F69" s="316"/>
      <c r="G69" s="317"/>
      <c r="H69" s="338"/>
      <c r="I69" s="339"/>
      <c r="J69" s="338"/>
      <c r="K69" s="339"/>
      <c r="L69" s="316"/>
      <c r="M69" s="317"/>
      <c r="N69" s="316"/>
      <c r="O69" s="317"/>
    </row>
    <row r="70" spans="1:15" ht="20.100000000000001" customHeight="1">
      <c r="A70" s="342" t="s">
        <v>105</v>
      </c>
      <c r="B70" s="342"/>
      <c r="C70" s="342"/>
      <c r="D70" s="316"/>
      <c r="E70" s="317"/>
      <c r="F70" s="316"/>
      <c r="G70" s="317"/>
      <c r="H70" s="338"/>
      <c r="I70" s="339"/>
      <c r="J70" s="338"/>
      <c r="K70" s="339"/>
      <c r="L70" s="316"/>
      <c r="M70" s="317"/>
      <c r="N70" s="316"/>
      <c r="O70" s="317"/>
    </row>
    <row r="71" spans="1:15" ht="20.100000000000001" customHeight="1">
      <c r="A71" s="342"/>
      <c r="B71" s="342"/>
      <c r="C71" s="342"/>
      <c r="D71" s="316"/>
      <c r="E71" s="317"/>
      <c r="F71" s="316"/>
      <c r="G71" s="317"/>
      <c r="H71" s="338"/>
      <c r="I71" s="339"/>
      <c r="J71" s="338"/>
      <c r="K71" s="339"/>
      <c r="L71" s="316"/>
      <c r="M71" s="317"/>
      <c r="N71" s="316"/>
      <c r="O71" s="317"/>
    </row>
    <row r="72" spans="1:15" ht="20.100000000000001" customHeight="1">
      <c r="A72" s="342" t="s">
        <v>318</v>
      </c>
      <c r="B72" s="342"/>
      <c r="C72" s="342"/>
      <c r="D72" s="316"/>
      <c r="E72" s="317"/>
      <c r="F72" s="316"/>
      <c r="G72" s="317"/>
      <c r="H72" s="338"/>
      <c r="I72" s="339"/>
      <c r="J72" s="338"/>
      <c r="K72" s="339"/>
      <c r="L72" s="316"/>
      <c r="M72" s="317"/>
      <c r="N72" s="316"/>
      <c r="O72" s="317"/>
    </row>
    <row r="73" spans="1:15" ht="20.100000000000001" customHeight="1">
      <c r="A73" s="342" t="s">
        <v>369</v>
      </c>
      <c r="B73" s="342"/>
      <c r="C73" s="342"/>
      <c r="D73" s="316"/>
      <c r="E73" s="317"/>
      <c r="F73" s="316"/>
      <c r="G73" s="317"/>
      <c r="H73" s="338"/>
      <c r="I73" s="339"/>
      <c r="J73" s="338"/>
      <c r="K73" s="339"/>
      <c r="L73" s="316"/>
      <c r="M73" s="317"/>
      <c r="N73" s="316"/>
      <c r="O73" s="317"/>
    </row>
    <row r="74" spans="1:15" ht="20.100000000000001" customHeight="1">
      <c r="A74" s="342"/>
      <c r="B74" s="342"/>
      <c r="C74" s="342"/>
      <c r="D74" s="316"/>
      <c r="E74" s="317"/>
      <c r="F74" s="316"/>
      <c r="G74" s="317"/>
      <c r="H74" s="338"/>
      <c r="I74" s="339"/>
      <c r="J74" s="338"/>
      <c r="K74" s="339"/>
      <c r="L74" s="316"/>
      <c r="M74" s="317"/>
      <c r="N74" s="316"/>
      <c r="O74" s="317"/>
    </row>
    <row r="75" spans="1:15" ht="20.100000000000001" customHeight="1">
      <c r="A75" s="342" t="s">
        <v>319</v>
      </c>
      <c r="B75" s="342"/>
      <c r="C75" s="342"/>
      <c r="D75" s="316"/>
      <c r="E75" s="317"/>
      <c r="F75" s="316"/>
      <c r="G75" s="317"/>
      <c r="H75" s="338"/>
      <c r="I75" s="339"/>
      <c r="J75" s="338"/>
      <c r="K75" s="339"/>
      <c r="L75" s="316"/>
      <c r="M75" s="317"/>
      <c r="N75" s="316"/>
      <c r="O75" s="317"/>
    </row>
    <row r="76" spans="1:15" ht="20.100000000000001" customHeight="1">
      <c r="A76" s="342" t="s">
        <v>105</v>
      </c>
      <c r="B76" s="342"/>
      <c r="C76" s="342"/>
      <c r="D76" s="316"/>
      <c r="E76" s="317"/>
      <c r="F76" s="316"/>
      <c r="G76" s="317"/>
      <c r="H76" s="338"/>
      <c r="I76" s="339"/>
      <c r="J76" s="338"/>
      <c r="K76" s="339"/>
      <c r="L76" s="316"/>
      <c r="M76" s="317"/>
      <c r="N76" s="316"/>
      <c r="O76" s="317"/>
    </row>
    <row r="77" spans="1:15" ht="20.100000000000001" customHeight="1">
      <c r="A77" s="342"/>
      <c r="B77" s="342"/>
      <c r="C77" s="342"/>
      <c r="D77" s="316"/>
      <c r="E77" s="317"/>
      <c r="F77" s="316"/>
      <c r="G77" s="317"/>
      <c r="H77" s="338"/>
      <c r="I77" s="339"/>
      <c r="J77" s="338"/>
      <c r="K77" s="339"/>
      <c r="L77" s="316"/>
      <c r="M77" s="317"/>
      <c r="N77" s="316"/>
      <c r="O77" s="317"/>
    </row>
    <row r="78" spans="1:15" ht="24.95" customHeight="1">
      <c r="A78" s="342" t="s">
        <v>58</v>
      </c>
      <c r="B78" s="342"/>
      <c r="C78" s="342"/>
      <c r="D78" s="316"/>
      <c r="E78" s="317"/>
      <c r="F78" s="316"/>
      <c r="G78" s="317"/>
      <c r="H78" s="338"/>
      <c r="I78" s="339"/>
      <c r="J78" s="338"/>
      <c r="K78" s="339"/>
      <c r="L78" s="316"/>
      <c r="M78" s="317"/>
      <c r="N78" s="316"/>
      <c r="O78" s="317"/>
    </row>
    <row r="79" spans="1:15">
      <c r="C79" s="86"/>
      <c r="D79" s="86"/>
      <c r="E79" s="86"/>
    </row>
    <row r="80" spans="1:15">
      <c r="C80" s="86"/>
      <c r="D80" s="86"/>
      <c r="E80" s="86"/>
    </row>
    <row r="81" spans="3:5">
      <c r="C81" s="86"/>
      <c r="D81" s="86"/>
      <c r="E81" s="86"/>
    </row>
    <row r="82" spans="3:5">
      <c r="C82" s="86"/>
      <c r="D82" s="86"/>
      <c r="E82" s="86"/>
    </row>
    <row r="83" spans="3:5">
      <c r="C83" s="86"/>
      <c r="D83" s="86"/>
      <c r="E83" s="86"/>
    </row>
    <row r="84" spans="3:5">
      <c r="C84" s="86"/>
      <c r="D84" s="86"/>
      <c r="E84" s="86"/>
    </row>
    <row r="85" spans="3:5">
      <c r="C85" s="86"/>
      <c r="D85" s="86"/>
      <c r="E85" s="86"/>
    </row>
    <row r="86" spans="3:5">
      <c r="C86" s="86"/>
      <c r="D86" s="86"/>
      <c r="E86" s="86"/>
    </row>
    <row r="87" spans="3:5">
      <c r="C87" s="86"/>
      <c r="D87" s="86"/>
      <c r="E87" s="86"/>
    </row>
    <row r="88" spans="3:5">
      <c r="C88" s="86"/>
      <c r="D88" s="86"/>
      <c r="E88" s="86"/>
    </row>
    <row r="89" spans="3:5">
      <c r="C89" s="86"/>
      <c r="D89" s="86"/>
      <c r="E89" s="86"/>
    </row>
    <row r="90" spans="3:5">
      <c r="C90" s="86"/>
      <c r="D90" s="86"/>
      <c r="E90" s="86"/>
    </row>
    <row r="91" spans="3:5">
      <c r="C91" s="86"/>
      <c r="D91" s="86"/>
      <c r="E91" s="86"/>
    </row>
    <row r="92" spans="3:5">
      <c r="C92" s="86"/>
      <c r="D92" s="86"/>
      <c r="E92" s="86"/>
    </row>
  </sheetData>
  <mergeCells count="304">
    <mergeCell ref="D27:E27"/>
    <mergeCell ref="F33:G33"/>
    <mergeCell ref="J29:K29"/>
    <mergeCell ref="H29:I29"/>
    <mergeCell ref="H30:I30"/>
    <mergeCell ref="H31:I31"/>
    <mergeCell ref="H33:I33"/>
    <mergeCell ref="J31:K31"/>
    <mergeCell ref="H27:I27"/>
    <mergeCell ref="B33:C33"/>
    <mergeCell ref="M57:O57"/>
    <mergeCell ref="K58:L58"/>
    <mergeCell ref="A51:C51"/>
    <mergeCell ref="D35:E35"/>
    <mergeCell ref="H35:I35"/>
    <mergeCell ref="H34:I34"/>
    <mergeCell ref="A45:O45"/>
    <mergeCell ref="M43:O43"/>
    <mergeCell ref="M44:O44"/>
    <mergeCell ref="G47:I47"/>
    <mergeCell ref="J47:L47"/>
    <mergeCell ref="M47:N47"/>
    <mergeCell ref="A52:C52"/>
    <mergeCell ref="A49:C49"/>
    <mergeCell ref="D34:E34"/>
    <mergeCell ref="F59:G59"/>
    <mergeCell ref="K59:L59"/>
    <mergeCell ref="A54:O54"/>
    <mergeCell ref="F56:G56"/>
    <mergeCell ref="H56:J56"/>
    <mergeCell ref="K56:L56"/>
    <mergeCell ref="M56:O56"/>
    <mergeCell ref="D57:E57"/>
    <mergeCell ref="H57:J57"/>
    <mergeCell ref="D56:E56"/>
    <mergeCell ref="M58:O58"/>
    <mergeCell ref="B58:C58"/>
    <mergeCell ref="H58:J58"/>
    <mergeCell ref="B56:C56"/>
    <mergeCell ref="F34:G34"/>
    <mergeCell ref="J34:K34"/>
    <mergeCell ref="N34:O34"/>
    <mergeCell ref="L34:M34"/>
    <mergeCell ref="N35:O35"/>
    <mergeCell ref="A50:C50"/>
    <mergeCell ref="B34:C34"/>
    <mergeCell ref="L35:M35"/>
    <mergeCell ref="K57:L57"/>
    <mergeCell ref="F57:G57"/>
    <mergeCell ref="D47:F47"/>
    <mergeCell ref="A47:C48"/>
    <mergeCell ref="O47:O48"/>
    <mergeCell ref="A20:O20"/>
    <mergeCell ref="H19:I19"/>
    <mergeCell ref="H21:I21"/>
    <mergeCell ref="H22:I22"/>
    <mergeCell ref="N21:O21"/>
    <mergeCell ref="N22:O22"/>
    <mergeCell ref="L19:M19"/>
    <mergeCell ref="A28:O28"/>
    <mergeCell ref="B35:C35"/>
    <mergeCell ref="J35:K35"/>
    <mergeCell ref="F35:G35"/>
    <mergeCell ref="L27:M27"/>
    <mergeCell ref="F27:G27"/>
    <mergeCell ref="H23:I23"/>
    <mergeCell ref="H25:I25"/>
    <mergeCell ref="D33:E33"/>
    <mergeCell ref="A32:O32"/>
    <mergeCell ref="N33:O33"/>
    <mergeCell ref="H26:I26"/>
    <mergeCell ref="L33:M33"/>
    <mergeCell ref="J33:K33"/>
    <mergeCell ref="F29:G29"/>
    <mergeCell ref="F30:G30"/>
    <mergeCell ref="F31:G31"/>
    <mergeCell ref="F21:G21"/>
    <mergeCell ref="F22:G22"/>
    <mergeCell ref="N23:O23"/>
    <mergeCell ref="N25:O25"/>
    <mergeCell ref="N26:O26"/>
    <mergeCell ref="A24:O24"/>
    <mergeCell ref="B25:C25"/>
    <mergeCell ref="B26:C26"/>
    <mergeCell ref="L23:M23"/>
    <mergeCell ref="L25:M25"/>
    <mergeCell ref="L26:M26"/>
    <mergeCell ref="B23:C23"/>
    <mergeCell ref="B22:C22"/>
    <mergeCell ref="J23:K23"/>
    <mergeCell ref="L22:M22"/>
    <mergeCell ref="D21:E21"/>
    <mergeCell ref="F23:G23"/>
    <mergeCell ref="N18:O18"/>
    <mergeCell ref="J25:K25"/>
    <mergeCell ref="J26:K26"/>
    <mergeCell ref="J27:K27"/>
    <mergeCell ref="N27:O27"/>
    <mergeCell ref="D29:E29"/>
    <mergeCell ref="D30:E30"/>
    <mergeCell ref="D31:E31"/>
    <mergeCell ref="B27:C27"/>
    <mergeCell ref="B29:C29"/>
    <mergeCell ref="B31:C31"/>
    <mergeCell ref="B30:C30"/>
    <mergeCell ref="J30:K30"/>
    <mergeCell ref="N29:O29"/>
    <mergeCell ref="N30:O30"/>
    <mergeCell ref="N31:O31"/>
    <mergeCell ref="L29:M29"/>
    <mergeCell ref="L30:M30"/>
    <mergeCell ref="L31:M31"/>
    <mergeCell ref="J19:K19"/>
    <mergeCell ref="J21:K21"/>
    <mergeCell ref="J22:K22"/>
    <mergeCell ref="N19:O19"/>
    <mergeCell ref="L21:M21"/>
    <mergeCell ref="H78:I78"/>
    <mergeCell ref="H18:I18"/>
    <mergeCell ref="D23:E23"/>
    <mergeCell ref="D25:E25"/>
    <mergeCell ref="D26:E26"/>
    <mergeCell ref="J77:K77"/>
    <mergeCell ref="F25:G25"/>
    <mergeCell ref="F26:G26"/>
    <mergeCell ref="L77:M77"/>
    <mergeCell ref="F77:G77"/>
    <mergeCell ref="H77:I77"/>
    <mergeCell ref="M61:O61"/>
    <mergeCell ref="K62:L62"/>
    <mergeCell ref="J68:K68"/>
    <mergeCell ref="J66:M66"/>
    <mergeCell ref="J67:K67"/>
    <mergeCell ref="M62:O62"/>
    <mergeCell ref="J73:K73"/>
    <mergeCell ref="L73:M73"/>
    <mergeCell ref="L68:M68"/>
    <mergeCell ref="L67:M67"/>
    <mergeCell ref="N77:O77"/>
    <mergeCell ref="J78:K78"/>
    <mergeCell ref="L78:M78"/>
    <mergeCell ref="D70:E70"/>
    <mergeCell ref="F70:G70"/>
    <mergeCell ref="N76:O76"/>
    <mergeCell ref="D22:E22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J74:K74"/>
    <mergeCell ref="L74:M74"/>
    <mergeCell ref="L70:M70"/>
    <mergeCell ref="H74:I74"/>
    <mergeCell ref="D69:E69"/>
    <mergeCell ref="K60:L60"/>
    <mergeCell ref="N66:O67"/>
    <mergeCell ref="N68:O68"/>
    <mergeCell ref="L69:M69"/>
    <mergeCell ref="H59:J59"/>
    <mergeCell ref="M59:O59"/>
    <mergeCell ref="N78:O78"/>
    <mergeCell ref="D77:E77"/>
    <mergeCell ref="B19:C19"/>
    <mergeCell ref="B21:C21"/>
    <mergeCell ref="D16:E16"/>
    <mergeCell ref="F14:G14"/>
    <mergeCell ref="F15:G15"/>
    <mergeCell ref="F16:G16"/>
    <mergeCell ref="H16:I16"/>
    <mergeCell ref="J16:K16"/>
    <mergeCell ref="J15:K15"/>
    <mergeCell ref="D14:E14"/>
    <mergeCell ref="D15:E15"/>
    <mergeCell ref="D19:E19"/>
    <mergeCell ref="D17:E17"/>
    <mergeCell ref="D18:E18"/>
    <mergeCell ref="B14:C14"/>
    <mergeCell ref="B15:C15"/>
    <mergeCell ref="B16:C16"/>
    <mergeCell ref="B17:C17"/>
    <mergeCell ref="F18:G18"/>
    <mergeCell ref="H17:I17"/>
    <mergeCell ref="B18:C18"/>
    <mergeCell ref="J17:K17"/>
    <mergeCell ref="J18:K18"/>
    <mergeCell ref="F19:G19"/>
    <mergeCell ref="H11:I11"/>
    <mergeCell ref="J11:K11"/>
    <mergeCell ref="L11:M11"/>
    <mergeCell ref="N11:O11"/>
    <mergeCell ref="N15:O15"/>
    <mergeCell ref="D11:E11"/>
    <mergeCell ref="L17:M17"/>
    <mergeCell ref="N17:O17"/>
    <mergeCell ref="L18:M18"/>
    <mergeCell ref="F11:G11"/>
    <mergeCell ref="F12:G12"/>
    <mergeCell ref="L12:M12"/>
    <mergeCell ref="N12:O12"/>
    <mergeCell ref="H12:I12"/>
    <mergeCell ref="J12:K12"/>
    <mergeCell ref="D12:E12"/>
    <mergeCell ref="A13:O13"/>
    <mergeCell ref="L14:M14"/>
    <mergeCell ref="H15:I15"/>
    <mergeCell ref="N14:O14"/>
    <mergeCell ref="N16:O16"/>
    <mergeCell ref="L15:M15"/>
    <mergeCell ref="A69:C69"/>
    <mergeCell ref="A68:C68"/>
    <mergeCell ref="D68:E68"/>
    <mergeCell ref="F68:G68"/>
    <mergeCell ref="F66:I66"/>
    <mergeCell ref="F67:G67"/>
    <mergeCell ref="D66:E67"/>
    <mergeCell ref="F58:G58"/>
    <mergeCell ref="D58:E58"/>
    <mergeCell ref="D60:E60"/>
    <mergeCell ref="F60:G60"/>
    <mergeCell ref="H60:J60"/>
    <mergeCell ref="H67:I67"/>
    <mergeCell ref="B61:C61"/>
    <mergeCell ref="D61:E61"/>
    <mergeCell ref="J69:K69"/>
    <mergeCell ref="F61:G61"/>
    <mergeCell ref="H62:J62"/>
    <mergeCell ref="H61:J61"/>
    <mergeCell ref="H68:I68"/>
    <mergeCell ref="F69:G69"/>
    <mergeCell ref="H69:I69"/>
    <mergeCell ref="B59:C59"/>
    <mergeCell ref="D59:E59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D75:E75"/>
    <mergeCell ref="F75:G75"/>
    <mergeCell ref="D78:E78"/>
    <mergeCell ref="F78:G78"/>
    <mergeCell ref="A70:C70"/>
    <mergeCell ref="L76:M76"/>
    <mergeCell ref="D76:E76"/>
    <mergeCell ref="F76:G76"/>
    <mergeCell ref="H76:I76"/>
    <mergeCell ref="A71:C71"/>
    <mergeCell ref="L72:M72"/>
    <mergeCell ref="A66:C67"/>
    <mergeCell ref="M60:O60"/>
    <mergeCell ref="B60:C60"/>
    <mergeCell ref="L71:M71"/>
    <mergeCell ref="H71:I71"/>
    <mergeCell ref="J71:K71"/>
    <mergeCell ref="J72:K72"/>
    <mergeCell ref="N73:O73"/>
    <mergeCell ref="H73:I73"/>
    <mergeCell ref="J76:K76"/>
    <mergeCell ref="H70:I70"/>
    <mergeCell ref="J70:K70"/>
    <mergeCell ref="A64:O64"/>
    <mergeCell ref="B62:C62"/>
    <mergeCell ref="D62:E62"/>
    <mergeCell ref="F62:G62"/>
    <mergeCell ref="K61:L61"/>
    <mergeCell ref="N69:O69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L16:M16"/>
    <mergeCell ref="F17:G17"/>
    <mergeCell ref="B57:C57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5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AF82"/>
  <sheetViews>
    <sheetView view="pageBreakPreview" topLeftCell="A3" zoomScale="45" zoomScaleNormal="50" zoomScaleSheetLayoutView="50" workbookViewId="0">
      <selection activeCell="AC45" sqref="AC45"/>
    </sheetView>
  </sheetViews>
  <sheetFormatPr defaultRowHeight="20.25" outlineLevelRow="1"/>
  <cols>
    <col min="1" max="2" width="4.42578125" style="45" customWidth="1"/>
    <col min="3" max="3" width="28.7109375" style="45" customWidth="1"/>
    <col min="4" max="6" width="8.42578125" style="45" customWidth="1"/>
    <col min="7" max="9" width="11.28515625" style="45" customWidth="1"/>
    <col min="10" max="10" width="8.7109375" style="45" customWidth="1"/>
    <col min="11" max="11" width="7" style="45" customWidth="1"/>
    <col min="12" max="12" width="8.5703125" style="45" customWidth="1"/>
    <col min="13" max="13" width="12.28515625" style="45" customWidth="1"/>
    <col min="14" max="14" width="12.5703125" style="45" customWidth="1"/>
    <col min="15" max="15" width="14.5703125" style="45" customWidth="1"/>
    <col min="16" max="16" width="14" style="45" customWidth="1"/>
    <col min="17" max="17" width="12.5703125" style="45" customWidth="1"/>
    <col min="18" max="18" width="12.28515625" style="45" customWidth="1"/>
    <col min="19" max="19" width="14.5703125" style="45" customWidth="1"/>
    <col min="20" max="20" width="14" style="45" customWidth="1"/>
    <col min="21" max="21" width="12.5703125" style="45" customWidth="1"/>
    <col min="22" max="22" width="12.28515625" style="45" customWidth="1"/>
    <col min="23" max="23" width="14.85546875" style="45" customWidth="1"/>
    <col min="24" max="24" width="14" style="45" customWidth="1"/>
    <col min="25" max="25" width="12.5703125" style="45" customWidth="1"/>
    <col min="26" max="26" width="12.28515625" style="45" customWidth="1"/>
    <col min="27" max="27" width="14.5703125" style="45" customWidth="1"/>
    <col min="28" max="28" width="13.7109375" style="45" customWidth="1"/>
    <col min="29" max="29" width="12.28515625" style="45" customWidth="1"/>
    <col min="30" max="30" width="12" style="45" customWidth="1"/>
    <col min="31" max="31" width="14.5703125" style="45" customWidth="1"/>
    <col min="32" max="32" width="14" style="45" customWidth="1"/>
    <col min="33" max="16384" width="9.140625" style="45"/>
  </cols>
  <sheetData>
    <row r="1" spans="1:32" ht="18.75" hidden="1" customHeight="1" outlineLevel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R1" s="47"/>
      <c r="S1" s="47"/>
      <c r="T1" s="47"/>
      <c r="U1" s="47"/>
      <c r="V1" s="47"/>
      <c r="AD1" s="318" t="s">
        <v>242</v>
      </c>
      <c r="AE1" s="318"/>
      <c r="AF1" s="318"/>
    </row>
    <row r="2" spans="1:32" ht="18.75" hidden="1" customHeight="1" outlineLevel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R2" s="47"/>
      <c r="S2" s="47"/>
      <c r="T2" s="47"/>
      <c r="U2" s="47"/>
      <c r="V2" s="47"/>
      <c r="AD2" s="318"/>
      <c r="AE2" s="318"/>
      <c r="AF2" s="318"/>
    </row>
    <row r="3" spans="1:32" s="114" customFormat="1" ht="18.75" customHeight="1" collapsed="1">
      <c r="A3" s="270" t="s">
        <v>253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</row>
    <row r="4" spans="1:3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</row>
    <row r="5" spans="1:32" ht="27.75" customHeight="1">
      <c r="A5" s="416" t="s">
        <v>53</v>
      </c>
      <c r="B5" s="399" t="s">
        <v>197</v>
      </c>
      <c r="C5" s="401"/>
      <c r="D5" s="385" t="s">
        <v>198</v>
      </c>
      <c r="E5" s="420"/>
      <c r="F5" s="420"/>
      <c r="G5" s="260" t="s">
        <v>351</v>
      </c>
      <c r="H5" s="260"/>
      <c r="I5" s="260"/>
      <c r="J5" s="260"/>
      <c r="K5" s="260"/>
      <c r="L5" s="260"/>
      <c r="M5" s="260"/>
      <c r="N5" s="385" t="s">
        <v>199</v>
      </c>
      <c r="O5" s="420"/>
      <c r="P5" s="420"/>
      <c r="Q5" s="386"/>
      <c r="R5" s="422" t="s">
        <v>308</v>
      </c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4"/>
    </row>
    <row r="6" spans="1:32" ht="48.75" customHeight="1">
      <c r="A6" s="417"/>
      <c r="B6" s="405"/>
      <c r="C6" s="407"/>
      <c r="D6" s="387"/>
      <c r="E6" s="421"/>
      <c r="F6" s="421"/>
      <c r="G6" s="260"/>
      <c r="H6" s="260"/>
      <c r="I6" s="260"/>
      <c r="J6" s="260"/>
      <c r="K6" s="260"/>
      <c r="L6" s="260"/>
      <c r="M6" s="260"/>
      <c r="N6" s="387"/>
      <c r="O6" s="421"/>
      <c r="P6" s="421"/>
      <c r="Q6" s="388"/>
      <c r="R6" s="429" t="s">
        <v>200</v>
      </c>
      <c r="S6" s="430"/>
      <c r="T6" s="431"/>
      <c r="U6" s="429" t="s">
        <v>201</v>
      </c>
      <c r="V6" s="430"/>
      <c r="W6" s="431"/>
      <c r="X6" s="429" t="s">
        <v>41</v>
      </c>
      <c r="Y6" s="430"/>
      <c r="Z6" s="431"/>
      <c r="AA6" s="422" t="s">
        <v>202</v>
      </c>
      <c r="AB6" s="423"/>
      <c r="AC6" s="424"/>
      <c r="AD6" s="422" t="s">
        <v>203</v>
      </c>
      <c r="AE6" s="423"/>
      <c r="AF6" s="424"/>
    </row>
    <row r="7" spans="1:32" ht="18.75" customHeight="1">
      <c r="A7" s="89">
        <v>1</v>
      </c>
      <c r="B7" s="418">
        <v>2</v>
      </c>
      <c r="C7" s="419"/>
      <c r="D7" s="333">
        <v>3</v>
      </c>
      <c r="E7" s="372"/>
      <c r="F7" s="372"/>
      <c r="G7" s="306">
        <v>4</v>
      </c>
      <c r="H7" s="306"/>
      <c r="I7" s="306"/>
      <c r="J7" s="306"/>
      <c r="K7" s="306"/>
      <c r="L7" s="306"/>
      <c r="M7" s="306"/>
      <c r="N7" s="333">
        <v>5</v>
      </c>
      <c r="O7" s="372"/>
      <c r="P7" s="372"/>
      <c r="Q7" s="334"/>
      <c r="R7" s="333">
        <v>6</v>
      </c>
      <c r="S7" s="372"/>
      <c r="T7" s="334"/>
      <c r="U7" s="333">
        <v>7</v>
      </c>
      <c r="V7" s="372"/>
      <c r="W7" s="334"/>
      <c r="X7" s="327">
        <v>8</v>
      </c>
      <c r="Y7" s="328"/>
      <c r="Z7" s="362"/>
      <c r="AA7" s="327">
        <v>9</v>
      </c>
      <c r="AB7" s="328"/>
      <c r="AC7" s="362"/>
      <c r="AD7" s="327">
        <v>10</v>
      </c>
      <c r="AE7" s="328"/>
      <c r="AF7" s="362"/>
    </row>
    <row r="8" spans="1:32" ht="20.100000000000001" customHeight="1">
      <c r="A8" s="89"/>
      <c r="B8" s="414"/>
      <c r="C8" s="415"/>
      <c r="D8" s="412"/>
      <c r="E8" s="413"/>
      <c r="F8" s="413"/>
      <c r="G8" s="408"/>
      <c r="H8" s="408"/>
      <c r="I8" s="408"/>
      <c r="J8" s="408"/>
      <c r="K8" s="408"/>
      <c r="L8" s="408"/>
      <c r="M8" s="408"/>
      <c r="N8" s="316"/>
      <c r="O8" s="343"/>
      <c r="P8" s="343"/>
      <c r="Q8" s="317"/>
      <c r="R8" s="316"/>
      <c r="S8" s="343"/>
      <c r="T8" s="317"/>
      <c r="U8" s="316"/>
      <c r="V8" s="343"/>
      <c r="W8" s="317"/>
      <c r="X8" s="316"/>
      <c r="Y8" s="343"/>
      <c r="Z8" s="317"/>
      <c r="AA8" s="316"/>
      <c r="AB8" s="343"/>
      <c r="AC8" s="317"/>
      <c r="AD8" s="316"/>
      <c r="AE8" s="343"/>
      <c r="AF8" s="317"/>
    </row>
    <row r="9" spans="1:32" ht="20.100000000000001" customHeight="1">
      <c r="A9" s="89"/>
      <c r="B9" s="414"/>
      <c r="C9" s="415"/>
      <c r="D9" s="412"/>
      <c r="E9" s="413"/>
      <c r="F9" s="413"/>
      <c r="G9" s="408"/>
      <c r="H9" s="408"/>
      <c r="I9" s="408"/>
      <c r="J9" s="408"/>
      <c r="K9" s="408"/>
      <c r="L9" s="408"/>
      <c r="M9" s="408"/>
      <c r="N9" s="316"/>
      <c r="O9" s="343"/>
      <c r="P9" s="343"/>
      <c r="Q9" s="317"/>
      <c r="R9" s="316"/>
      <c r="S9" s="343"/>
      <c r="T9" s="317"/>
      <c r="U9" s="316"/>
      <c r="V9" s="343"/>
      <c r="W9" s="317"/>
      <c r="X9" s="316"/>
      <c r="Y9" s="343"/>
      <c r="Z9" s="317"/>
      <c r="AA9" s="316"/>
      <c r="AB9" s="343"/>
      <c r="AC9" s="317"/>
      <c r="AD9" s="316"/>
      <c r="AE9" s="343"/>
      <c r="AF9" s="317"/>
    </row>
    <row r="10" spans="1:32" ht="20.100000000000001" customHeight="1">
      <c r="A10" s="89"/>
      <c r="B10" s="414"/>
      <c r="C10" s="415"/>
      <c r="D10" s="412"/>
      <c r="E10" s="413"/>
      <c r="F10" s="413"/>
      <c r="G10" s="408"/>
      <c r="H10" s="408"/>
      <c r="I10" s="408"/>
      <c r="J10" s="408"/>
      <c r="K10" s="408"/>
      <c r="L10" s="408"/>
      <c r="M10" s="408"/>
      <c r="N10" s="316"/>
      <c r="O10" s="343"/>
      <c r="P10" s="343"/>
      <c r="Q10" s="317"/>
      <c r="R10" s="316"/>
      <c r="S10" s="343"/>
      <c r="T10" s="317"/>
      <c r="U10" s="316"/>
      <c r="V10" s="343"/>
      <c r="W10" s="317"/>
      <c r="X10" s="316"/>
      <c r="Y10" s="343"/>
      <c r="Z10" s="317"/>
      <c r="AA10" s="316"/>
      <c r="AB10" s="343"/>
      <c r="AC10" s="317"/>
      <c r="AD10" s="316"/>
      <c r="AE10" s="343"/>
      <c r="AF10" s="317"/>
    </row>
    <row r="11" spans="1:32" ht="20.100000000000001" customHeight="1">
      <c r="A11" s="89"/>
      <c r="B11" s="414"/>
      <c r="C11" s="415"/>
      <c r="D11" s="412"/>
      <c r="E11" s="413"/>
      <c r="F11" s="413"/>
      <c r="G11" s="408"/>
      <c r="H11" s="408"/>
      <c r="I11" s="408"/>
      <c r="J11" s="408"/>
      <c r="K11" s="408"/>
      <c r="L11" s="408"/>
      <c r="M11" s="408"/>
      <c r="N11" s="316"/>
      <c r="O11" s="343"/>
      <c r="P11" s="343"/>
      <c r="Q11" s="317"/>
      <c r="R11" s="316"/>
      <c r="S11" s="343"/>
      <c r="T11" s="317"/>
      <c r="U11" s="316"/>
      <c r="V11" s="343"/>
      <c r="W11" s="317"/>
      <c r="X11" s="316"/>
      <c r="Y11" s="343"/>
      <c r="Z11" s="317"/>
      <c r="AA11" s="316"/>
      <c r="AB11" s="343"/>
      <c r="AC11" s="317"/>
      <c r="AD11" s="316"/>
      <c r="AE11" s="343"/>
      <c r="AF11" s="317"/>
    </row>
    <row r="12" spans="1:32" ht="24.95" customHeight="1">
      <c r="A12" s="426" t="s">
        <v>58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8"/>
      <c r="N12" s="316"/>
      <c r="O12" s="343"/>
      <c r="P12" s="343"/>
      <c r="Q12" s="317"/>
      <c r="R12" s="316"/>
      <c r="S12" s="343"/>
      <c r="T12" s="317"/>
      <c r="U12" s="316"/>
      <c r="V12" s="343"/>
      <c r="W12" s="317"/>
      <c r="X12" s="316"/>
      <c r="Y12" s="343"/>
      <c r="Z12" s="317"/>
      <c r="AA12" s="316"/>
      <c r="AB12" s="343"/>
      <c r="AC12" s="317"/>
      <c r="AD12" s="316"/>
      <c r="AE12" s="343"/>
      <c r="AF12" s="317"/>
    </row>
    <row r="13" spans="1:32" ht="11.2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90"/>
      <c r="AF13" s="90"/>
    </row>
    <row r="14" spans="1:32" ht="10.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2"/>
      <c r="P14" s="92"/>
      <c r="Q14" s="92"/>
      <c r="R14" s="93"/>
      <c r="S14" s="93"/>
      <c r="T14" s="93"/>
      <c r="U14" s="93"/>
      <c r="V14" s="93"/>
      <c r="W14" s="93"/>
      <c r="X14" s="94"/>
      <c r="Y14" s="94"/>
      <c r="Z14" s="94"/>
      <c r="AA14" s="94"/>
      <c r="AB14" s="94"/>
      <c r="AC14" s="94"/>
      <c r="AD14" s="94"/>
      <c r="AE14" s="95"/>
      <c r="AF14" s="95"/>
    </row>
    <row r="15" spans="1:32" s="115" customFormat="1" ht="18.75" customHeight="1">
      <c r="A15" s="270" t="s">
        <v>254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</row>
    <row r="16" spans="1:32" s="87" customFormat="1" ht="18.75" customHeight="1"/>
    <row r="17" spans="1:32" ht="29.25" customHeight="1">
      <c r="A17" s="425" t="s">
        <v>53</v>
      </c>
      <c r="B17" s="399" t="s">
        <v>204</v>
      </c>
      <c r="C17" s="401"/>
      <c r="D17" s="260" t="s">
        <v>197</v>
      </c>
      <c r="E17" s="260"/>
      <c r="F17" s="260"/>
      <c r="G17" s="260"/>
      <c r="H17" s="260" t="s">
        <v>351</v>
      </c>
      <c r="I17" s="260"/>
      <c r="J17" s="260"/>
      <c r="K17" s="260"/>
      <c r="L17" s="260"/>
      <c r="M17" s="260"/>
      <c r="N17" s="260"/>
      <c r="O17" s="260"/>
      <c r="P17" s="260"/>
      <c r="Q17" s="260"/>
      <c r="R17" s="260" t="s">
        <v>205</v>
      </c>
      <c r="S17" s="260"/>
      <c r="T17" s="260"/>
      <c r="U17" s="260"/>
      <c r="V17" s="260"/>
      <c r="W17" s="271" t="s">
        <v>206</v>
      </c>
      <c r="X17" s="271"/>
      <c r="Y17" s="271"/>
      <c r="Z17" s="271"/>
      <c r="AA17" s="271"/>
      <c r="AB17" s="271"/>
      <c r="AC17" s="271"/>
      <c r="AD17" s="271"/>
      <c r="AE17" s="271"/>
      <c r="AF17" s="271"/>
    </row>
    <row r="18" spans="1:32" ht="24.95" customHeight="1">
      <c r="A18" s="425"/>
      <c r="B18" s="402"/>
      <c r="C18" s="404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71" t="s">
        <v>313</v>
      </c>
      <c r="X18" s="271"/>
      <c r="Y18" s="385" t="s">
        <v>248</v>
      </c>
      <c r="Z18" s="386"/>
      <c r="AA18" s="385" t="s">
        <v>249</v>
      </c>
      <c r="AB18" s="386"/>
      <c r="AC18" s="385" t="s">
        <v>276</v>
      </c>
      <c r="AD18" s="386"/>
      <c r="AE18" s="385" t="s">
        <v>277</v>
      </c>
      <c r="AF18" s="386"/>
    </row>
    <row r="19" spans="1:32" ht="24.95" customHeight="1">
      <c r="A19" s="425"/>
      <c r="B19" s="405"/>
      <c r="C19" s="407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71"/>
      <c r="X19" s="271"/>
      <c r="Y19" s="387"/>
      <c r="Z19" s="388"/>
      <c r="AA19" s="387"/>
      <c r="AB19" s="388"/>
      <c r="AC19" s="387"/>
      <c r="AD19" s="388"/>
      <c r="AE19" s="387"/>
      <c r="AF19" s="388"/>
    </row>
    <row r="20" spans="1:32" ht="18.75" customHeight="1">
      <c r="A20" s="96">
        <v>1</v>
      </c>
      <c r="B20" s="418">
        <v>2</v>
      </c>
      <c r="C20" s="419"/>
      <c r="D20" s="306">
        <v>3</v>
      </c>
      <c r="E20" s="306"/>
      <c r="F20" s="306"/>
      <c r="G20" s="306"/>
      <c r="H20" s="306">
        <v>4</v>
      </c>
      <c r="I20" s="306"/>
      <c r="J20" s="306"/>
      <c r="K20" s="306"/>
      <c r="L20" s="306"/>
      <c r="M20" s="306"/>
      <c r="N20" s="306"/>
      <c r="O20" s="306"/>
      <c r="P20" s="306"/>
      <c r="Q20" s="306"/>
      <c r="R20" s="306">
        <v>5</v>
      </c>
      <c r="S20" s="306"/>
      <c r="T20" s="306"/>
      <c r="U20" s="306"/>
      <c r="V20" s="306"/>
      <c r="W20" s="306">
        <v>6</v>
      </c>
      <c r="X20" s="306"/>
      <c r="Y20" s="326">
        <v>7</v>
      </c>
      <c r="Z20" s="326"/>
      <c r="AA20" s="326">
        <v>8</v>
      </c>
      <c r="AB20" s="326"/>
      <c r="AC20" s="326">
        <v>9</v>
      </c>
      <c r="AD20" s="326"/>
      <c r="AE20" s="326">
        <v>10</v>
      </c>
      <c r="AF20" s="326"/>
    </row>
    <row r="21" spans="1:32" ht="20.100000000000001" customHeight="1">
      <c r="A21" s="97"/>
      <c r="B21" s="409"/>
      <c r="C21" s="410"/>
      <c r="D21" s="408"/>
      <c r="E21" s="408"/>
      <c r="F21" s="408"/>
      <c r="G21" s="408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84"/>
      <c r="S21" s="384"/>
      <c r="T21" s="384"/>
      <c r="U21" s="384"/>
      <c r="V21" s="384"/>
      <c r="W21" s="346"/>
      <c r="X21" s="346"/>
      <c r="Y21" s="346"/>
      <c r="Z21" s="346"/>
      <c r="AA21" s="346"/>
      <c r="AB21" s="346"/>
      <c r="AC21" s="346"/>
      <c r="AD21" s="346"/>
      <c r="AE21" s="345"/>
      <c r="AF21" s="345"/>
    </row>
    <row r="22" spans="1:32" ht="20.100000000000001" customHeight="1">
      <c r="A22" s="97"/>
      <c r="B22" s="409"/>
      <c r="C22" s="410"/>
      <c r="D22" s="408"/>
      <c r="E22" s="408"/>
      <c r="F22" s="408"/>
      <c r="G22" s="408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84"/>
      <c r="S22" s="384"/>
      <c r="T22" s="384"/>
      <c r="U22" s="384"/>
      <c r="V22" s="384"/>
      <c r="W22" s="346"/>
      <c r="X22" s="346"/>
      <c r="Y22" s="346"/>
      <c r="Z22" s="346"/>
      <c r="AA22" s="346"/>
      <c r="AB22" s="346"/>
      <c r="AC22" s="346"/>
      <c r="AD22" s="346"/>
      <c r="AE22" s="345"/>
      <c r="AF22" s="345"/>
    </row>
    <row r="23" spans="1:32" ht="20.100000000000001" customHeight="1">
      <c r="A23" s="97"/>
      <c r="B23" s="409"/>
      <c r="C23" s="410"/>
      <c r="D23" s="408"/>
      <c r="E23" s="408"/>
      <c r="F23" s="408"/>
      <c r="G23" s="408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84"/>
      <c r="S23" s="384"/>
      <c r="T23" s="384"/>
      <c r="U23" s="384"/>
      <c r="V23" s="384"/>
      <c r="W23" s="346"/>
      <c r="X23" s="346"/>
      <c r="Y23" s="346"/>
      <c r="Z23" s="346"/>
      <c r="AA23" s="346"/>
      <c r="AB23" s="346"/>
      <c r="AC23" s="346"/>
      <c r="AD23" s="346"/>
      <c r="AE23" s="345"/>
      <c r="AF23" s="345"/>
    </row>
    <row r="24" spans="1:32" ht="20.100000000000001" customHeight="1">
      <c r="A24" s="97"/>
      <c r="B24" s="409"/>
      <c r="C24" s="410"/>
      <c r="D24" s="408"/>
      <c r="E24" s="408"/>
      <c r="F24" s="408"/>
      <c r="G24" s="408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84"/>
      <c r="S24" s="384"/>
      <c r="T24" s="384"/>
      <c r="U24" s="384"/>
      <c r="V24" s="384"/>
      <c r="W24" s="346"/>
      <c r="X24" s="346"/>
      <c r="Y24" s="346"/>
      <c r="Z24" s="346"/>
      <c r="AA24" s="346"/>
      <c r="AB24" s="346"/>
      <c r="AC24" s="346"/>
      <c r="AD24" s="346"/>
      <c r="AE24" s="345"/>
      <c r="AF24" s="345"/>
    </row>
    <row r="25" spans="1:32" ht="24.95" customHeight="1">
      <c r="A25" s="411" t="s">
        <v>58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346"/>
      <c r="X25" s="346"/>
      <c r="Y25" s="346"/>
      <c r="Z25" s="346"/>
      <c r="AA25" s="346"/>
      <c r="AB25" s="346"/>
      <c r="AC25" s="346"/>
      <c r="AD25" s="346"/>
      <c r="AE25" s="345"/>
      <c r="AF25" s="345"/>
    </row>
    <row r="26" spans="1:3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R26" s="47"/>
      <c r="S26" s="47"/>
      <c r="T26" s="47"/>
      <c r="U26" s="47"/>
      <c r="V26" s="47"/>
      <c r="AF26" s="47"/>
    </row>
    <row r="27" spans="1:32" ht="16.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R27" s="47"/>
      <c r="S27" s="47"/>
      <c r="T27" s="47"/>
      <c r="U27" s="47"/>
      <c r="V27" s="47"/>
      <c r="AF27" s="47"/>
    </row>
    <row r="28" spans="1:32" s="115" customFormat="1" ht="18.75" customHeight="1">
      <c r="A28" s="270" t="s">
        <v>218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</row>
    <row r="29" spans="1:32">
      <c r="A29" s="98"/>
      <c r="B29" s="98"/>
      <c r="C29" s="98"/>
      <c r="D29" s="98"/>
      <c r="E29" s="98"/>
      <c r="F29" s="98"/>
      <c r="G29" s="98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8"/>
      <c r="Z29" s="438"/>
      <c r="AA29" s="438"/>
      <c r="AB29" s="438"/>
      <c r="AD29" s="438" t="s">
        <v>238</v>
      </c>
      <c r="AE29" s="438"/>
      <c r="AF29" s="438"/>
    </row>
    <row r="30" spans="1:32" ht="24.95" customHeight="1">
      <c r="A30" s="416" t="s">
        <v>53</v>
      </c>
      <c r="B30" s="399" t="s">
        <v>255</v>
      </c>
      <c r="C30" s="400"/>
      <c r="D30" s="400"/>
      <c r="E30" s="400"/>
      <c r="F30" s="400"/>
      <c r="G30" s="400"/>
      <c r="H30" s="400"/>
      <c r="I30" s="400"/>
      <c r="J30" s="400"/>
      <c r="K30" s="400"/>
      <c r="L30" s="401"/>
      <c r="M30" s="394" t="s">
        <v>57</v>
      </c>
      <c r="N30" s="395"/>
      <c r="O30" s="395"/>
      <c r="P30" s="396"/>
      <c r="Q30" s="394" t="s">
        <v>89</v>
      </c>
      <c r="R30" s="395"/>
      <c r="S30" s="395"/>
      <c r="T30" s="396"/>
      <c r="U30" s="394" t="s">
        <v>316</v>
      </c>
      <c r="V30" s="395"/>
      <c r="W30" s="395"/>
      <c r="X30" s="396"/>
      <c r="Y30" s="394" t="s">
        <v>129</v>
      </c>
      <c r="Z30" s="395"/>
      <c r="AA30" s="395"/>
      <c r="AB30" s="396"/>
      <c r="AC30" s="394" t="s">
        <v>58</v>
      </c>
      <c r="AD30" s="395"/>
      <c r="AE30" s="395"/>
      <c r="AF30" s="396"/>
    </row>
    <row r="31" spans="1:32" ht="24.95" customHeight="1">
      <c r="A31" s="449"/>
      <c r="B31" s="402"/>
      <c r="C31" s="403"/>
      <c r="D31" s="403"/>
      <c r="E31" s="403"/>
      <c r="F31" s="403"/>
      <c r="G31" s="403"/>
      <c r="H31" s="403"/>
      <c r="I31" s="403"/>
      <c r="J31" s="403"/>
      <c r="K31" s="403"/>
      <c r="L31" s="404"/>
      <c r="M31" s="397" t="s">
        <v>248</v>
      </c>
      <c r="N31" s="397" t="s">
        <v>249</v>
      </c>
      <c r="O31" s="397" t="s">
        <v>372</v>
      </c>
      <c r="P31" s="397" t="s">
        <v>373</v>
      </c>
      <c r="Q31" s="397" t="s">
        <v>248</v>
      </c>
      <c r="R31" s="397" t="s">
        <v>249</v>
      </c>
      <c r="S31" s="397" t="s">
        <v>372</v>
      </c>
      <c r="T31" s="397" t="s">
        <v>373</v>
      </c>
      <c r="U31" s="397" t="s">
        <v>248</v>
      </c>
      <c r="V31" s="397" t="s">
        <v>249</v>
      </c>
      <c r="W31" s="397" t="s">
        <v>372</v>
      </c>
      <c r="X31" s="397" t="s">
        <v>373</v>
      </c>
      <c r="Y31" s="397" t="s">
        <v>248</v>
      </c>
      <c r="Z31" s="397" t="s">
        <v>249</v>
      </c>
      <c r="AA31" s="397" t="s">
        <v>372</v>
      </c>
      <c r="AB31" s="397" t="s">
        <v>373</v>
      </c>
      <c r="AC31" s="397" t="s">
        <v>248</v>
      </c>
      <c r="AD31" s="397" t="s">
        <v>249</v>
      </c>
      <c r="AE31" s="397" t="s">
        <v>372</v>
      </c>
      <c r="AF31" s="397" t="s">
        <v>373</v>
      </c>
    </row>
    <row r="32" spans="1:32" ht="36.75" customHeight="1">
      <c r="A32" s="417"/>
      <c r="B32" s="405"/>
      <c r="C32" s="406"/>
      <c r="D32" s="406"/>
      <c r="E32" s="406"/>
      <c r="F32" s="406"/>
      <c r="G32" s="406"/>
      <c r="H32" s="406"/>
      <c r="I32" s="406"/>
      <c r="J32" s="406"/>
      <c r="K32" s="406"/>
      <c r="L32" s="407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</row>
    <row r="33" spans="1:32" ht="18.75" customHeight="1">
      <c r="A33" s="97">
        <v>1</v>
      </c>
      <c r="B33" s="445">
        <v>2</v>
      </c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41">
        <v>3</v>
      </c>
      <c r="N33" s="41">
        <v>4</v>
      </c>
      <c r="O33" s="41">
        <v>5</v>
      </c>
      <c r="P33" s="41">
        <v>6</v>
      </c>
      <c r="Q33" s="41">
        <v>7</v>
      </c>
      <c r="R33" s="41">
        <v>8</v>
      </c>
      <c r="S33" s="41">
        <v>9</v>
      </c>
      <c r="T33" s="41">
        <v>10</v>
      </c>
      <c r="U33" s="41">
        <v>11</v>
      </c>
      <c r="V33" s="41">
        <v>12</v>
      </c>
      <c r="W33" s="41">
        <v>13</v>
      </c>
      <c r="X33" s="41">
        <v>14</v>
      </c>
      <c r="Y33" s="41">
        <v>15</v>
      </c>
      <c r="Z33" s="41">
        <v>16</v>
      </c>
      <c r="AA33" s="41">
        <v>17</v>
      </c>
      <c r="AB33" s="41">
        <v>18</v>
      </c>
      <c r="AC33" s="41">
        <v>19</v>
      </c>
      <c r="AD33" s="41">
        <v>20</v>
      </c>
      <c r="AE33" s="41">
        <v>21</v>
      </c>
      <c r="AF33" s="41">
        <v>22</v>
      </c>
    </row>
    <row r="34" spans="1:32" s="214" customFormat="1" ht="18.75" customHeight="1">
      <c r="A34" s="215"/>
      <c r="B34" s="409" t="s">
        <v>443</v>
      </c>
      <c r="C34" s="435"/>
      <c r="D34" s="435"/>
      <c r="E34" s="435"/>
      <c r="F34" s="435"/>
      <c r="G34" s="435"/>
      <c r="H34" s="435"/>
      <c r="I34" s="435"/>
      <c r="J34" s="435"/>
      <c r="K34" s="435"/>
      <c r="L34" s="410"/>
      <c r="M34" s="213"/>
      <c r="N34" s="213"/>
      <c r="O34" s="213"/>
      <c r="P34" s="213"/>
      <c r="Q34" s="219">
        <v>16</v>
      </c>
      <c r="R34" s="213">
        <v>16</v>
      </c>
      <c r="S34" s="213">
        <f>R34-Q34</f>
        <v>0</v>
      </c>
      <c r="T34" s="213">
        <f>R34*100/Q34</f>
        <v>100</v>
      </c>
      <c r="U34" s="213"/>
      <c r="V34" s="213"/>
      <c r="W34" s="213"/>
      <c r="X34" s="213"/>
      <c r="Y34" s="213"/>
      <c r="Z34" s="213"/>
      <c r="AA34" s="213"/>
      <c r="AB34" s="213"/>
      <c r="AC34" s="213">
        <f>Q34</f>
        <v>16</v>
      </c>
      <c r="AD34" s="226">
        <f t="shared" ref="AD34:AE44" si="0">R34</f>
        <v>16</v>
      </c>
      <c r="AE34" s="226">
        <f t="shared" si="0"/>
        <v>0</v>
      </c>
      <c r="AF34" s="213">
        <f>T34</f>
        <v>100</v>
      </c>
    </row>
    <row r="35" spans="1:32" s="214" customFormat="1" ht="18.75" customHeight="1">
      <c r="A35" s="215"/>
      <c r="B35" s="409" t="s">
        <v>445</v>
      </c>
      <c r="C35" s="435"/>
      <c r="D35" s="435"/>
      <c r="E35" s="435"/>
      <c r="F35" s="435"/>
      <c r="G35" s="435"/>
      <c r="H35" s="435"/>
      <c r="I35" s="435"/>
      <c r="J35" s="435"/>
      <c r="K35" s="435"/>
      <c r="L35" s="410"/>
      <c r="M35" s="213"/>
      <c r="N35" s="213"/>
      <c r="O35" s="213"/>
      <c r="P35" s="213"/>
      <c r="Q35" s="219">
        <v>13</v>
      </c>
      <c r="R35" s="213">
        <v>13</v>
      </c>
      <c r="S35" s="226">
        <f t="shared" ref="S35:S40" si="1">R35-Q35</f>
        <v>0</v>
      </c>
      <c r="T35" s="226">
        <f t="shared" ref="T35:T39" si="2">R35*100/Q35</f>
        <v>100</v>
      </c>
      <c r="U35" s="213"/>
      <c r="V35" s="213"/>
      <c r="W35" s="213"/>
      <c r="X35" s="213"/>
      <c r="Y35" s="213"/>
      <c r="Z35" s="213"/>
      <c r="AA35" s="213"/>
      <c r="AB35" s="213"/>
      <c r="AC35" s="226">
        <f t="shared" ref="AC35:AC43" si="3">Q35</f>
        <v>13</v>
      </c>
      <c r="AD35" s="226">
        <f t="shared" si="0"/>
        <v>13</v>
      </c>
      <c r="AE35" s="226">
        <f t="shared" si="0"/>
        <v>0</v>
      </c>
      <c r="AF35" s="226">
        <f t="shared" ref="AF35:AF39" si="4">T35</f>
        <v>100</v>
      </c>
    </row>
    <row r="36" spans="1:32" s="214" customFormat="1" ht="18.75" customHeight="1">
      <c r="A36" s="215"/>
      <c r="B36" s="409" t="s">
        <v>447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10"/>
      <c r="M36" s="213"/>
      <c r="N36" s="213"/>
      <c r="O36" s="213"/>
      <c r="P36" s="213"/>
      <c r="Q36" s="219">
        <v>5</v>
      </c>
      <c r="R36" s="213">
        <v>5</v>
      </c>
      <c r="S36" s="226">
        <f t="shared" si="1"/>
        <v>0</v>
      </c>
      <c r="T36" s="226">
        <f t="shared" si="2"/>
        <v>100</v>
      </c>
      <c r="U36" s="213"/>
      <c r="V36" s="213"/>
      <c r="W36" s="213"/>
      <c r="X36" s="213"/>
      <c r="Y36" s="213"/>
      <c r="Z36" s="213"/>
      <c r="AA36" s="213"/>
      <c r="AB36" s="213"/>
      <c r="AC36" s="226">
        <f t="shared" si="3"/>
        <v>5</v>
      </c>
      <c r="AD36" s="226">
        <f t="shared" si="0"/>
        <v>5</v>
      </c>
      <c r="AE36" s="226">
        <f t="shared" si="0"/>
        <v>0</v>
      </c>
      <c r="AF36" s="226">
        <f t="shared" si="4"/>
        <v>100</v>
      </c>
    </row>
    <row r="37" spans="1:32" s="214" customFormat="1" ht="18.75" customHeight="1">
      <c r="A37" s="215"/>
      <c r="B37" s="409" t="s">
        <v>449</v>
      </c>
      <c r="C37" s="435"/>
      <c r="D37" s="435"/>
      <c r="E37" s="435"/>
      <c r="F37" s="435"/>
      <c r="G37" s="435"/>
      <c r="H37" s="435"/>
      <c r="I37" s="435"/>
      <c r="J37" s="435"/>
      <c r="K37" s="435"/>
      <c r="L37" s="410"/>
      <c r="M37" s="213"/>
      <c r="N37" s="213"/>
      <c r="O37" s="213"/>
      <c r="P37" s="213"/>
      <c r="Q37" s="219">
        <v>68</v>
      </c>
      <c r="R37" s="213">
        <v>68</v>
      </c>
      <c r="S37" s="226">
        <f t="shared" si="1"/>
        <v>0</v>
      </c>
      <c r="T37" s="226">
        <f t="shared" si="2"/>
        <v>100</v>
      </c>
      <c r="U37" s="213"/>
      <c r="V37" s="213"/>
      <c r="W37" s="213"/>
      <c r="X37" s="213"/>
      <c r="Y37" s="213"/>
      <c r="Z37" s="213"/>
      <c r="AA37" s="213"/>
      <c r="AB37" s="213"/>
      <c r="AC37" s="226">
        <f t="shared" si="3"/>
        <v>68</v>
      </c>
      <c r="AD37" s="226">
        <f t="shared" si="0"/>
        <v>68</v>
      </c>
      <c r="AE37" s="226">
        <f t="shared" si="0"/>
        <v>0</v>
      </c>
      <c r="AF37" s="226">
        <f t="shared" si="4"/>
        <v>100</v>
      </c>
    </row>
    <row r="38" spans="1:32" s="214" customFormat="1" ht="18.75" customHeight="1">
      <c r="A38" s="215"/>
      <c r="B38" s="409" t="s">
        <v>451</v>
      </c>
      <c r="C38" s="435"/>
      <c r="D38" s="435"/>
      <c r="E38" s="435"/>
      <c r="F38" s="435"/>
      <c r="G38" s="435"/>
      <c r="H38" s="435"/>
      <c r="I38" s="435"/>
      <c r="J38" s="435"/>
      <c r="K38" s="435"/>
      <c r="L38" s="410"/>
      <c r="M38" s="213"/>
      <c r="N38" s="213"/>
      <c r="O38" s="213"/>
      <c r="P38" s="213"/>
      <c r="Q38" s="219">
        <v>177</v>
      </c>
      <c r="R38" s="213">
        <v>193</v>
      </c>
      <c r="S38" s="226">
        <f t="shared" si="1"/>
        <v>16</v>
      </c>
      <c r="T38" s="226">
        <f t="shared" si="2"/>
        <v>109.03954802259886</v>
      </c>
      <c r="U38" s="213"/>
      <c r="V38" s="213"/>
      <c r="W38" s="213"/>
      <c r="X38" s="213"/>
      <c r="Y38" s="213"/>
      <c r="Z38" s="213"/>
      <c r="AA38" s="213"/>
      <c r="AB38" s="213"/>
      <c r="AC38" s="226">
        <f t="shared" si="3"/>
        <v>177</v>
      </c>
      <c r="AD38" s="226">
        <f t="shared" si="0"/>
        <v>193</v>
      </c>
      <c r="AE38" s="226">
        <f t="shared" si="0"/>
        <v>16</v>
      </c>
      <c r="AF38" s="226">
        <f t="shared" si="4"/>
        <v>109.03954802259886</v>
      </c>
    </row>
    <row r="39" spans="1:32" s="214" customFormat="1" ht="18.75" customHeight="1">
      <c r="A39" s="215"/>
      <c r="B39" s="409" t="s">
        <v>420</v>
      </c>
      <c r="C39" s="435"/>
      <c r="D39" s="435"/>
      <c r="E39" s="435"/>
      <c r="F39" s="435"/>
      <c r="G39" s="435"/>
      <c r="H39" s="435"/>
      <c r="I39" s="435"/>
      <c r="J39" s="435"/>
      <c r="K39" s="435"/>
      <c r="L39" s="410"/>
      <c r="M39" s="213"/>
      <c r="N39" s="213"/>
      <c r="O39" s="213"/>
      <c r="P39" s="213"/>
      <c r="Q39" s="213">
        <v>4653</v>
      </c>
      <c r="R39" s="213">
        <v>7891</v>
      </c>
      <c r="S39" s="226">
        <f t="shared" si="1"/>
        <v>3238</v>
      </c>
      <c r="T39" s="226">
        <f t="shared" si="2"/>
        <v>169.58951214270363</v>
      </c>
      <c r="U39" s="213"/>
      <c r="V39" s="213"/>
      <c r="W39" s="213"/>
      <c r="X39" s="213"/>
      <c r="Y39" s="213"/>
      <c r="Z39" s="213"/>
      <c r="AA39" s="213"/>
      <c r="AB39" s="213"/>
      <c r="AC39" s="226">
        <f t="shared" si="3"/>
        <v>4653</v>
      </c>
      <c r="AD39" s="226">
        <f t="shared" si="0"/>
        <v>7891</v>
      </c>
      <c r="AE39" s="226">
        <f t="shared" si="0"/>
        <v>3238</v>
      </c>
      <c r="AF39" s="226">
        <f t="shared" si="4"/>
        <v>169.58951214270363</v>
      </c>
    </row>
    <row r="40" spans="1:32" ht="20.100000000000001" customHeight="1">
      <c r="A40" s="192"/>
      <c r="B40" s="442" t="s">
        <v>419</v>
      </c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190"/>
      <c r="N40" s="190"/>
      <c r="O40" s="190"/>
      <c r="P40" s="191"/>
      <c r="Q40" s="190"/>
      <c r="R40" s="190">
        <v>17807</v>
      </c>
      <c r="S40" s="226">
        <f t="shared" si="1"/>
        <v>17807</v>
      </c>
      <c r="T40" s="226"/>
      <c r="U40" s="41"/>
      <c r="V40" s="41"/>
      <c r="W40" s="41"/>
      <c r="X40" s="42"/>
      <c r="Y40" s="41"/>
      <c r="Z40" s="41"/>
      <c r="AA40" s="41"/>
      <c r="AB40" s="42"/>
      <c r="AC40" s="226">
        <f t="shared" si="3"/>
        <v>0</v>
      </c>
      <c r="AD40" s="226">
        <f t="shared" si="0"/>
        <v>17807</v>
      </c>
      <c r="AE40" s="226">
        <f t="shared" si="0"/>
        <v>17807</v>
      </c>
      <c r="AF40" s="42"/>
    </row>
    <row r="41" spans="1:32" ht="20.100000000000001" customHeight="1">
      <c r="A41" s="192"/>
      <c r="B41" s="442"/>
      <c r="C41" s="442"/>
      <c r="D41" s="442"/>
      <c r="E41" s="442"/>
      <c r="F41" s="442"/>
      <c r="G41" s="442"/>
      <c r="H41" s="442"/>
      <c r="I41" s="442"/>
      <c r="J41" s="442"/>
      <c r="K41" s="442"/>
      <c r="L41" s="442"/>
      <c r="M41" s="190"/>
      <c r="N41" s="190"/>
      <c r="O41" s="190"/>
      <c r="P41" s="191"/>
      <c r="Q41" s="190"/>
      <c r="R41" s="190"/>
      <c r="S41" s="41"/>
      <c r="T41" s="226"/>
      <c r="U41" s="41"/>
      <c r="V41" s="41"/>
      <c r="W41" s="41"/>
      <c r="X41" s="42"/>
      <c r="Y41" s="41"/>
      <c r="Z41" s="41"/>
      <c r="AA41" s="41"/>
      <c r="AB41" s="42"/>
      <c r="AC41" s="226">
        <f t="shared" si="3"/>
        <v>0</v>
      </c>
      <c r="AD41" s="226">
        <f t="shared" si="0"/>
        <v>0</v>
      </c>
      <c r="AE41" s="226">
        <f t="shared" si="0"/>
        <v>0</v>
      </c>
      <c r="AF41" s="42"/>
    </row>
    <row r="42" spans="1:32" ht="20.100000000000001" customHeight="1">
      <c r="A42" s="192"/>
      <c r="B42" s="442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190"/>
      <c r="N42" s="190"/>
      <c r="O42" s="190"/>
      <c r="P42" s="191"/>
      <c r="Q42" s="190"/>
      <c r="R42" s="190"/>
      <c r="S42" s="41"/>
      <c r="T42" s="226"/>
      <c r="U42" s="41"/>
      <c r="V42" s="41"/>
      <c r="W42" s="41"/>
      <c r="X42" s="42"/>
      <c r="Y42" s="41"/>
      <c r="Z42" s="41"/>
      <c r="AA42" s="41"/>
      <c r="AB42" s="42"/>
      <c r="AC42" s="226">
        <f t="shared" si="3"/>
        <v>0</v>
      </c>
      <c r="AD42" s="226">
        <f t="shared" si="0"/>
        <v>0</v>
      </c>
      <c r="AE42" s="226">
        <f t="shared" si="0"/>
        <v>0</v>
      </c>
      <c r="AF42" s="42"/>
    </row>
    <row r="43" spans="1:32" ht="20.100000000000001" customHeight="1">
      <c r="A43" s="192"/>
      <c r="B43" s="442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190"/>
      <c r="N43" s="190"/>
      <c r="O43" s="190"/>
      <c r="P43" s="191"/>
      <c r="Q43" s="190"/>
      <c r="R43" s="190"/>
      <c r="S43" s="41"/>
      <c r="T43" s="226"/>
      <c r="U43" s="41"/>
      <c r="V43" s="41"/>
      <c r="W43" s="41"/>
      <c r="X43" s="42"/>
      <c r="Y43" s="41"/>
      <c r="Z43" s="41"/>
      <c r="AA43" s="41"/>
      <c r="AB43" s="42"/>
      <c r="AC43" s="226">
        <f t="shared" si="3"/>
        <v>0</v>
      </c>
      <c r="AD43" s="226">
        <f t="shared" si="0"/>
        <v>0</v>
      </c>
      <c r="AE43" s="226">
        <f t="shared" si="0"/>
        <v>0</v>
      </c>
      <c r="AF43" s="42"/>
    </row>
    <row r="44" spans="1:32" ht="24.95" customHeight="1">
      <c r="A44" s="446" t="s">
        <v>58</v>
      </c>
      <c r="B44" s="447"/>
      <c r="C44" s="447"/>
      <c r="D44" s="447"/>
      <c r="E44" s="447"/>
      <c r="F44" s="447"/>
      <c r="G44" s="447"/>
      <c r="H44" s="447"/>
      <c r="I44" s="447"/>
      <c r="J44" s="447"/>
      <c r="K44" s="447"/>
      <c r="L44" s="448"/>
      <c r="M44" s="190"/>
      <c r="N44" s="190"/>
      <c r="O44" s="190"/>
      <c r="P44" s="191"/>
      <c r="Q44" s="225">
        <f>SUM(Q34:Q43)</f>
        <v>4932</v>
      </c>
      <c r="R44" s="225">
        <f>SUM(R34:R43)</f>
        <v>25993</v>
      </c>
      <c r="S44" s="225">
        <f>SUM(S34:S43)</f>
        <v>21061</v>
      </c>
      <c r="T44" s="226"/>
      <c r="U44" s="41"/>
      <c r="V44" s="41"/>
      <c r="W44" s="41"/>
      <c r="X44" s="42"/>
      <c r="Y44" s="41"/>
      <c r="Z44" s="41"/>
      <c r="AA44" s="41"/>
      <c r="AB44" s="42"/>
      <c r="AC44" s="226">
        <f>Q44</f>
        <v>4932</v>
      </c>
      <c r="AD44" s="226">
        <f t="shared" si="0"/>
        <v>25993</v>
      </c>
      <c r="AE44" s="226">
        <f t="shared" si="0"/>
        <v>21061</v>
      </c>
      <c r="AF44" s="42"/>
    </row>
    <row r="45" spans="1:32" ht="24.95" customHeight="1">
      <c r="A45" s="432" t="s">
        <v>59</v>
      </c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434"/>
      <c r="M45" s="100">
        <f>M44/AC44*100</f>
        <v>0</v>
      </c>
      <c r="N45" s="42"/>
      <c r="O45" s="42"/>
      <c r="P45" s="42"/>
      <c r="Q45" s="100">
        <f>Q44/AC44*100</f>
        <v>100</v>
      </c>
      <c r="R45" s="42"/>
      <c r="S45" s="42"/>
      <c r="T45" s="42"/>
      <c r="U45" s="100">
        <f>U44/AC44*100</f>
        <v>0</v>
      </c>
      <c r="V45" s="42"/>
      <c r="W45" s="42"/>
      <c r="X45" s="42"/>
      <c r="Y45" s="100">
        <f>Y44/AC44*100</f>
        <v>0</v>
      </c>
      <c r="Z45" s="42"/>
      <c r="AA45" s="42"/>
      <c r="AB45" s="42"/>
      <c r="AC45" s="100">
        <f>AC44/AC44*100</f>
        <v>100</v>
      </c>
      <c r="AD45" s="42"/>
      <c r="AE45" s="42"/>
      <c r="AF45" s="42"/>
    </row>
    <row r="46" spans="1:32" ht="15" customHeight="1">
      <c r="A46" s="85"/>
      <c r="B46" s="85"/>
      <c r="C46" s="85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32" ht="15" customHeight="1">
      <c r="A47" s="85"/>
      <c r="B47" s="85"/>
      <c r="C47" s="85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32" s="115" customFormat="1" ht="31.5" customHeight="1">
      <c r="A48" s="270" t="s">
        <v>256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</row>
    <row r="49" spans="1:32" s="102" customFormat="1">
      <c r="A49" s="45"/>
      <c r="B49" s="45"/>
      <c r="C49" s="45"/>
      <c r="D49" s="45"/>
      <c r="E49" s="45"/>
      <c r="F49" s="45"/>
      <c r="G49" s="45"/>
      <c r="H49" s="45"/>
      <c r="I49" s="45"/>
      <c r="J49" s="45"/>
      <c r="L49" s="45"/>
      <c r="AD49" s="391" t="s">
        <v>238</v>
      </c>
      <c r="AE49" s="391"/>
      <c r="AF49" s="391"/>
    </row>
    <row r="50" spans="1:32" s="103" customFormat="1" ht="34.5" customHeight="1">
      <c r="A50" s="326" t="s">
        <v>211</v>
      </c>
      <c r="B50" s="385" t="s">
        <v>340</v>
      </c>
      <c r="C50" s="386"/>
      <c r="D50" s="306" t="s">
        <v>374</v>
      </c>
      <c r="E50" s="306"/>
      <c r="F50" s="260" t="s">
        <v>212</v>
      </c>
      <c r="G50" s="260"/>
      <c r="H50" s="306" t="s">
        <v>213</v>
      </c>
      <c r="I50" s="306"/>
      <c r="J50" s="306" t="s">
        <v>375</v>
      </c>
      <c r="K50" s="306"/>
      <c r="L50" s="259" t="s">
        <v>371</v>
      </c>
      <c r="M50" s="259"/>
      <c r="N50" s="259"/>
      <c r="O50" s="259"/>
      <c r="P50" s="259"/>
      <c r="Q50" s="259"/>
      <c r="R50" s="259"/>
      <c r="S50" s="259"/>
      <c r="T50" s="259"/>
      <c r="U50" s="259"/>
      <c r="V50" s="260" t="s">
        <v>341</v>
      </c>
      <c r="W50" s="260"/>
      <c r="X50" s="260"/>
      <c r="Y50" s="260"/>
      <c r="Z50" s="260"/>
      <c r="AA50" s="260" t="s">
        <v>342</v>
      </c>
      <c r="AB50" s="260"/>
      <c r="AC50" s="260"/>
      <c r="AD50" s="260"/>
      <c r="AE50" s="260"/>
      <c r="AF50" s="260"/>
    </row>
    <row r="51" spans="1:32" s="103" customFormat="1" ht="52.5" customHeight="1">
      <c r="A51" s="326"/>
      <c r="B51" s="443"/>
      <c r="C51" s="444"/>
      <c r="D51" s="306"/>
      <c r="E51" s="306"/>
      <c r="F51" s="260"/>
      <c r="G51" s="260"/>
      <c r="H51" s="306"/>
      <c r="I51" s="306"/>
      <c r="J51" s="306"/>
      <c r="K51" s="306"/>
      <c r="L51" s="260" t="s">
        <v>309</v>
      </c>
      <c r="M51" s="260"/>
      <c r="N51" s="306" t="s">
        <v>314</v>
      </c>
      <c r="O51" s="306"/>
      <c r="P51" s="260" t="s">
        <v>315</v>
      </c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</row>
    <row r="52" spans="1:32" s="104" customFormat="1" ht="82.5" customHeight="1">
      <c r="A52" s="326"/>
      <c r="B52" s="387"/>
      <c r="C52" s="388"/>
      <c r="D52" s="306"/>
      <c r="E52" s="306"/>
      <c r="F52" s="260"/>
      <c r="G52" s="260"/>
      <c r="H52" s="306"/>
      <c r="I52" s="306"/>
      <c r="J52" s="306"/>
      <c r="K52" s="306"/>
      <c r="L52" s="260"/>
      <c r="M52" s="260"/>
      <c r="N52" s="306"/>
      <c r="O52" s="306"/>
      <c r="P52" s="260" t="s">
        <v>310</v>
      </c>
      <c r="Q52" s="260"/>
      <c r="R52" s="260" t="s">
        <v>311</v>
      </c>
      <c r="S52" s="260"/>
      <c r="T52" s="260" t="s">
        <v>312</v>
      </c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</row>
    <row r="53" spans="1:32" s="103" customFormat="1" ht="18.75" customHeight="1">
      <c r="A53" s="66">
        <v>1</v>
      </c>
      <c r="B53" s="333">
        <v>2</v>
      </c>
      <c r="C53" s="334"/>
      <c r="D53" s="306">
        <v>3</v>
      </c>
      <c r="E53" s="306"/>
      <c r="F53" s="306">
        <v>4</v>
      </c>
      <c r="G53" s="306"/>
      <c r="H53" s="306">
        <v>5</v>
      </c>
      <c r="I53" s="306"/>
      <c r="J53" s="306">
        <v>6</v>
      </c>
      <c r="K53" s="306"/>
      <c r="L53" s="333">
        <v>7</v>
      </c>
      <c r="M53" s="334"/>
      <c r="N53" s="333">
        <v>8</v>
      </c>
      <c r="O53" s="334"/>
      <c r="P53" s="306">
        <v>9</v>
      </c>
      <c r="Q53" s="306"/>
      <c r="R53" s="326">
        <v>10</v>
      </c>
      <c r="S53" s="326"/>
      <c r="T53" s="306">
        <v>11</v>
      </c>
      <c r="U53" s="306"/>
      <c r="V53" s="306">
        <v>12</v>
      </c>
      <c r="W53" s="306"/>
      <c r="X53" s="306"/>
      <c r="Y53" s="306"/>
      <c r="Z53" s="306"/>
      <c r="AA53" s="306">
        <v>13</v>
      </c>
      <c r="AB53" s="306"/>
      <c r="AC53" s="306"/>
      <c r="AD53" s="306"/>
      <c r="AE53" s="306"/>
      <c r="AF53" s="306"/>
    </row>
    <row r="54" spans="1:32" s="103" customFormat="1" ht="20.100000000000001" customHeight="1">
      <c r="A54" s="105"/>
      <c r="B54" s="436"/>
      <c r="C54" s="437"/>
      <c r="D54" s="408"/>
      <c r="E54" s="408"/>
      <c r="F54" s="346"/>
      <c r="G54" s="346"/>
      <c r="H54" s="346"/>
      <c r="I54" s="346"/>
      <c r="J54" s="346"/>
      <c r="K54" s="346"/>
      <c r="L54" s="316"/>
      <c r="M54" s="317"/>
      <c r="N54" s="316"/>
      <c r="O54" s="317"/>
      <c r="P54" s="346"/>
      <c r="Q54" s="346"/>
      <c r="R54" s="346"/>
      <c r="S54" s="346"/>
      <c r="T54" s="346"/>
      <c r="U54" s="346"/>
      <c r="V54" s="383"/>
      <c r="W54" s="383"/>
      <c r="X54" s="383"/>
      <c r="Y54" s="383"/>
      <c r="Z54" s="383"/>
      <c r="AA54" s="346"/>
      <c r="AB54" s="346"/>
      <c r="AC54" s="346"/>
      <c r="AD54" s="346"/>
      <c r="AE54" s="346"/>
      <c r="AF54" s="346"/>
    </row>
    <row r="55" spans="1:32" s="103" customFormat="1" ht="20.100000000000001" customHeight="1">
      <c r="A55" s="105"/>
      <c r="B55" s="436"/>
      <c r="C55" s="437"/>
      <c r="D55" s="408"/>
      <c r="E55" s="408"/>
      <c r="F55" s="346"/>
      <c r="G55" s="346"/>
      <c r="H55" s="346"/>
      <c r="I55" s="346"/>
      <c r="J55" s="346"/>
      <c r="K55" s="346"/>
      <c r="L55" s="316"/>
      <c r="M55" s="317"/>
      <c r="N55" s="316"/>
      <c r="O55" s="317"/>
      <c r="P55" s="346"/>
      <c r="Q55" s="346"/>
      <c r="R55" s="346"/>
      <c r="S55" s="346"/>
      <c r="T55" s="346"/>
      <c r="U55" s="346"/>
      <c r="V55" s="383"/>
      <c r="W55" s="383"/>
      <c r="X55" s="383"/>
      <c r="Y55" s="383"/>
      <c r="Z55" s="383"/>
      <c r="AA55" s="346"/>
      <c r="AB55" s="346"/>
      <c r="AC55" s="346"/>
      <c r="AD55" s="346"/>
      <c r="AE55" s="346"/>
      <c r="AF55" s="346"/>
    </row>
    <row r="56" spans="1:32" s="103" customFormat="1" ht="20.100000000000001" customHeight="1">
      <c r="A56" s="105"/>
      <c r="B56" s="436"/>
      <c r="C56" s="437"/>
      <c r="D56" s="408"/>
      <c r="E56" s="408"/>
      <c r="F56" s="346"/>
      <c r="G56" s="346"/>
      <c r="H56" s="346"/>
      <c r="I56" s="346"/>
      <c r="J56" s="346"/>
      <c r="K56" s="346"/>
      <c r="L56" s="316"/>
      <c r="M56" s="317"/>
      <c r="N56" s="316"/>
      <c r="O56" s="317"/>
      <c r="P56" s="346"/>
      <c r="Q56" s="346"/>
      <c r="R56" s="346"/>
      <c r="S56" s="346"/>
      <c r="T56" s="346"/>
      <c r="U56" s="346"/>
      <c r="V56" s="383"/>
      <c r="W56" s="383"/>
      <c r="X56" s="383"/>
      <c r="Y56" s="383"/>
      <c r="Z56" s="383"/>
      <c r="AA56" s="346"/>
      <c r="AB56" s="346"/>
      <c r="AC56" s="346"/>
      <c r="AD56" s="346"/>
      <c r="AE56" s="346"/>
      <c r="AF56" s="346"/>
    </row>
    <row r="57" spans="1:32" s="103" customFormat="1" ht="20.100000000000001" customHeight="1">
      <c r="A57" s="105"/>
      <c r="B57" s="436"/>
      <c r="C57" s="437"/>
      <c r="D57" s="408"/>
      <c r="E57" s="408"/>
      <c r="F57" s="346"/>
      <c r="G57" s="346"/>
      <c r="H57" s="346"/>
      <c r="I57" s="346"/>
      <c r="J57" s="346"/>
      <c r="K57" s="346"/>
      <c r="L57" s="316"/>
      <c r="M57" s="317"/>
      <c r="N57" s="316"/>
      <c r="O57" s="317"/>
      <c r="P57" s="346"/>
      <c r="Q57" s="346"/>
      <c r="R57" s="346"/>
      <c r="S57" s="346"/>
      <c r="T57" s="346"/>
      <c r="U57" s="346"/>
      <c r="V57" s="383"/>
      <c r="W57" s="383"/>
      <c r="X57" s="383"/>
      <c r="Y57" s="383"/>
      <c r="Z57" s="383"/>
      <c r="AA57" s="346"/>
      <c r="AB57" s="346"/>
      <c r="AC57" s="346"/>
      <c r="AD57" s="346"/>
      <c r="AE57" s="346"/>
      <c r="AF57" s="346"/>
    </row>
    <row r="58" spans="1:32" s="103" customFormat="1" ht="20.100000000000001" customHeight="1">
      <c r="A58" s="105"/>
      <c r="B58" s="436"/>
      <c r="C58" s="437"/>
      <c r="D58" s="408"/>
      <c r="E58" s="408"/>
      <c r="F58" s="346"/>
      <c r="G58" s="346"/>
      <c r="H58" s="346"/>
      <c r="I58" s="346"/>
      <c r="J58" s="346"/>
      <c r="K58" s="346"/>
      <c r="L58" s="316"/>
      <c r="M58" s="317"/>
      <c r="N58" s="316"/>
      <c r="O58" s="317"/>
      <c r="P58" s="346"/>
      <c r="Q58" s="346"/>
      <c r="R58" s="346"/>
      <c r="S58" s="346"/>
      <c r="T58" s="346"/>
      <c r="U58" s="346"/>
      <c r="V58" s="383"/>
      <c r="W58" s="383"/>
      <c r="X58" s="383"/>
      <c r="Y58" s="383"/>
      <c r="Z58" s="383"/>
      <c r="AA58" s="346"/>
      <c r="AB58" s="346"/>
      <c r="AC58" s="346"/>
      <c r="AD58" s="346"/>
      <c r="AE58" s="346"/>
      <c r="AF58" s="346"/>
    </row>
    <row r="59" spans="1:32" s="103" customFormat="1" ht="20.100000000000001" customHeight="1">
      <c r="A59" s="105"/>
      <c r="B59" s="436"/>
      <c r="C59" s="437"/>
      <c r="D59" s="408"/>
      <c r="E59" s="408"/>
      <c r="F59" s="346"/>
      <c r="G59" s="346"/>
      <c r="H59" s="346"/>
      <c r="I59" s="346"/>
      <c r="J59" s="346"/>
      <c r="K59" s="346"/>
      <c r="L59" s="316"/>
      <c r="M59" s="317"/>
      <c r="N59" s="316"/>
      <c r="O59" s="317"/>
      <c r="P59" s="346"/>
      <c r="Q59" s="346"/>
      <c r="R59" s="346"/>
      <c r="S59" s="346"/>
      <c r="T59" s="346"/>
      <c r="U59" s="346"/>
      <c r="V59" s="383"/>
      <c r="W59" s="383"/>
      <c r="X59" s="383"/>
      <c r="Y59" s="383"/>
      <c r="Z59" s="383"/>
      <c r="AA59" s="346"/>
      <c r="AB59" s="346"/>
      <c r="AC59" s="346"/>
      <c r="AD59" s="346"/>
      <c r="AE59" s="346"/>
      <c r="AF59" s="346"/>
    </row>
    <row r="60" spans="1:32" s="103" customFormat="1" ht="20.100000000000001" customHeight="1">
      <c r="A60" s="105"/>
      <c r="B60" s="436"/>
      <c r="C60" s="437"/>
      <c r="D60" s="408"/>
      <c r="E60" s="408"/>
      <c r="F60" s="346"/>
      <c r="G60" s="346"/>
      <c r="H60" s="346"/>
      <c r="I60" s="346"/>
      <c r="J60" s="346"/>
      <c r="K60" s="346"/>
      <c r="L60" s="316"/>
      <c r="M60" s="317"/>
      <c r="N60" s="316"/>
      <c r="O60" s="317"/>
      <c r="P60" s="346"/>
      <c r="Q60" s="346"/>
      <c r="R60" s="346"/>
      <c r="S60" s="346"/>
      <c r="T60" s="346"/>
      <c r="U60" s="346"/>
      <c r="V60" s="383"/>
      <c r="W60" s="383"/>
      <c r="X60" s="383"/>
      <c r="Y60" s="383"/>
      <c r="Z60" s="383"/>
      <c r="AA60" s="346"/>
      <c r="AB60" s="346"/>
      <c r="AC60" s="346"/>
      <c r="AD60" s="346"/>
      <c r="AE60" s="346"/>
      <c r="AF60" s="346"/>
    </row>
    <row r="61" spans="1:32" s="103" customFormat="1" ht="24.95" customHeight="1">
      <c r="A61" s="439" t="s">
        <v>58</v>
      </c>
      <c r="B61" s="440"/>
      <c r="C61" s="440"/>
      <c r="D61" s="440"/>
      <c r="E61" s="441"/>
      <c r="F61" s="346"/>
      <c r="G61" s="346"/>
      <c r="H61" s="346"/>
      <c r="I61" s="346"/>
      <c r="J61" s="346"/>
      <c r="K61" s="346"/>
      <c r="L61" s="316"/>
      <c r="M61" s="317"/>
      <c r="N61" s="316"/>
      <c r="O61" s="317"/>
      <c r="P61" s="346"/>
      <c r="Q61" s="346"/>
      <c r="R61" s="346"/>
      <c r="S61" s="346"/>
      <c r="T61" s="346"/>
      <c r="U61" s="346"/>
      <c r="V61" s="383"/>
      <c r="W61" s="383"/>
      <c r="X61" s="383"/>
      <c r="Y61" s="383"/>
      <c r="Z61" s="383"/>
      <c r="AA61" s="346"/>
      <c r="AB61" s="346"/>
      <c r="AC61" s="346"/>
      <c r="AD61" s="346"/>
      <c r="AE61" s="346"/>
      <c r="AF61" s="346"/>
    </row>
    <row r="62" spans="1:32" ht="15" customHeight="1">
      <c r="A62" s="85"/>
      <c r="B62" s="85"/>
      <c r="C62" s="85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</row>
    <row r="63" spans="1:32" ht="15" customHeight="1">
      <c r="A63" s="85"/>
      <c r="B63" s="85"/>
      <c r="C63" s="85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</row>
    <row r="64" spans="1:32" ht="15" customHeight="1">
      <c r="A64" s="85"/>
      <c r="B64" s="85"/>
      <c r="C64" s="85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</row>
    <row r="65" spans="1:32" ht="15" customHeight="1">
      <c r="A65" s="85"/>
      <c r="B65" s="85"/>
      <c r="C65" s="85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</row>
    <row r="66" spans="1:32" s="114" customFormat="1" ht="18" customHeight="1">
      <c r="A66" s="393" t="s">
        <v>397</v>
      </c>
      <c r="B66" s="393"/>
      <c r="C66" s="393"/>
      <c r="D66" s="393"/>
      <c r="E66" s="393"/>
      <c r="F66" s="393"/>
      <c r="G66" s="393"/>
      <c r="H66" s="116"/>
      <c r="I66" s="116"/>
      <c r="J66" s="116"/>
      <c r="K66" s="116"/>
      <c r="L66" s="116"/>
      <c r="M66" s="392"/>
      <c r="N66" s="392"/>
      <c r="O66" s="392"/>
      <c r="P66" s="392"/>
      <c r="Q66" s="392"/>
      <c r="R66" s="116"/>
      <c r="S66" s="116"/>
      <c r="T66" s="116"/>
      <c r="U66" s="116"/>
      <c r="V66" s="116"/>
      <c r="W66" s="253"/>
      <c r="X66" s="253"/>
      <c r="Y66" s="253"/>
      <c r="Z66" s="253"/>
      <c r="AA66" s="253"/>
      <c r="AB66" s="114" t="s">
        <v>429</v>
      </c>
    </row>
    <row r="67" spans="1:32" s="33" customFormat="1">
      <c r="B67" s="391" t="s">
        <v>79</v>
      </c>
      <c r="C67" s="391"/>
      <c r="D67" s="391"/>
      <c r="E67" s="391"/>
      <c r="F67" s="391"/>
      <c r="G67" s="391"/>
      <c r="H67" s="85"/>
      <c r="I67" s="85"/>
      <c r="J67" s="87"/>
      <c r="K67" s="87"/>
      <c r="L67" s="87"/>
      <c r="N67" s="45"/>
      <c r="O67" s="45"/>
      <c r="P67" s="45"/>
      <c r="Q67" s="45"/>
      <c r="R67" s="45" t="s">
        <v>80</v>
      </c>
      <c r="V67" s="45"/>
      <c r="AB67" s="293" t="s">
        <v>130</v>
      </c>
      <c r="AC67" s="293"/>
      <c r="AD67" s="293"/>
      <c r="AE67" s="293"/>
      <c r="AF67" s="293"/>
    </row>
    <row r="68" spans="1:32" s="106" customFormat="1" ht="16.5" customHeight="1">
      <c r="C68" s="107"/>
      <c r="D68" s="108"/>
      <c r="E68" s="108"/>
      <c r="F68" s="109"/>
      <c r="G68" s="109"/>
      <c r="H68" s="109"/>
      <c r="I68" s="109"/>
      <c r="J68" s="109"/>
      <c r="K68" s="109"/>
      <c r="L68" s="109"/>
      <c r="M68" s="109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</row>
    <row r="69" spans="1:32" s="33" customFormat="1" ht="15" customHeight="1">
      <c r="F69" s="31"/>
      <c r="G69" s="31"/>
      <c r="H69" s="31"/>
      <c r="I69" s="31"/>
      <c r="J69" s="31"/>
      <c r="K69" s="31"/>
      <c r="L69" s="31"/>
      <c r="Q69" s="31"/>
      <c r="R69" s="31"/>
      <c r="S69" s="31"/>
      <c r="T69" s="31"/>
      <c r="X69" s="31"/>
      <c r="Y69" s="31"/>
      <c r="Z69" s="31"/>
      <c r="AA69" s="31"/>
    </row>
    <row r="70" spans="1:32" ht="3.75" hidden="1" customHeight="1">
      <c r="C70" s="110"/>
      <c r="D70" s="110"/>
      <c r="E70" s="110"/>
      <c r="F70" s="110"/>
      <c r="G70" s="110"/>
      <c r="H70" s="110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0"/>
      <c r="V70" s="110"/>
    </row>
    <row r="71" spans="1:32" s="176" customFormat="1" ht="102" customHeight="1">
      <c r="A71" s="389"/>
      <c r="B71" s="389"/>
      <c r="C71" s="389"/>
      <c r="D71" s="389"/>
      <c r="E71" s="389"/>
      <c r="F71" s="389"/>
      <c r="G71" s="389"/>
      <c r="H71" s="389"/>
      <c r="I71" s="389"/>
      <c r="J71" s="389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390"/>
      <c r="AE71" s="390"/>
      <c r="AF71" s="390"/>
    </row>
    <row r="72" spans="1:32"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</row>
    <row r="73" spans="1:32">
      <c r="C73" s="112"/>
    </row>
    <row r="76" spans="1:32">
      <c r="C76" s="113"/>
    </row>
    <row r="77" spans="1:32">
      <c r="C77" s="113"/>
    </row>
    <row r="78" spans="1:32">
      <c r="C78" s="113"/>
    </row>
    <row r="79" spans="1:32">
      <c r="C79" s="113"/>
    </row>
    <row r="80" spans="1:32">
      <c r="C80" s="113"/>
    </row>
    <row r="81" spans="3:3">
      <c r="C81" s="113"/>
    </row>
    <row r="82" spans="3:3">
      <c r="C82" s="113"/>
    </row>
  </sheetData>
  <mergeCells count="303">
    <mergeCell ref="A3:AF3"/>
    <mergeCell ref="A15:AF15"/>
    <mergeCell ref="A28:AF28"/>
    <mergeCell ref="A48:AF48"/>
    <mergeCell ref="B33:L33"/>
    <mergeCell ref="B40:L40"/>
    <mergeCell ref="U31:U32"/>
    <mergeCell ref="V31:V32"/>
    <mergeCell ref="AC30:AF30"/>
    <mergeCell ref="G7:M7"/>
    <mergeCell ref="D11:F11"/>
    <mergeCell ref="G5:M6"/>
    <mergeCell ref="B43:L43"/>
    <mergeCell ref="A44:L44"/>
    <mergeCell ref="W31:W32"/>
    <mergeCell ref="X31:X32"/>
    <mergeCell ref="AD29:AF29"/>
    <mergeCell ref="AA23:AB23"/>
    <mergeCell ref="AC25:AD25"/>
    <mergeCell ref="AE25:AF25"/>
    <mergeCell ref="B24:C24"/>
    <mergeCell ref="A30:A32"/>
    <mergeCell ref="Y23:Z23"/>
    <mergeCell ref="D24:G24"/>
    <mergeCell ref="B55:C55"/>
    <mergeCell ref="AA50:AF52"/>
    <mergeCell ref="AD49:AF49"/>
    <mergeCell ref="A50:A52"/>
    <mergeCell ref="D50:E52"/>
    <mergeCell ref="B34:L34"/>
    <mergeCell ref="B35:L35"/>
    <mergeCell ref="B36:L36"/>
    <mergeCell ref="B37:L37"/>
    <mergeCell ref="AA53:AF53"/>
    <mergeCell ref="AA54:AF54"/>
    <mergeCell ref="AA55:AF55"/>
    <mergeCell ref="D55:E55"/>
    <mergeCell ref="F55:G55"/>
    <mergeCell ref="H55:I55"/>
    <mergeCell ref="H53:I53"/>
    <mergeCell ref="J53:K53"/>
    <mergeCell ref="L54:M54"/>
    <mergeCell ref="B41:L41"/>
    <mergeCell ref="B42:L42"/>
    <mergeCell ref="F50:G52"/>
    <mergeCell ref="H50:I52"/>
    <mergeCell ref="B50:C52"/>
    <mergeCell ref="D53:E53"/>
    <mergeCell ref="D57:E57"/>
    <mergeCell ref="F57:G57"/>
    <mergeCell ref="F58:G58"/>
    <mergeCell ref="A61:E61"/>
    <mergeCell ref="F61:G61"/>
    <mergeCell ref="D56:E56"/>
    <mergeCell ref="F56:G56"/>
    <mergeCell ref="AA56:AF56"/>
    <mergeCell ref="AA57:AF57"/>
    <mergeCell ref="AA58:AF58"/>
    <mergeCell ref="AA59:AF59"/>
    <mergeCell ref="N58:O58"/>
    <mergeCell ref="P58:Q58"/>
    <mergeCell ref="P57:Q57"/>
    <mergeCell ref="J58:K58"/>
    <mergeCell ref="L58:M58"/>
    <mergeCell ref="R24:V24"/>
    <mergeCell ref="AA25:AB25"/>
    <mergeCell ref="Z29:AB29"/>
    <mergeCell ref="W25:X25"/>
    <mergeCell ref="AA60:AF60"/>
    <mergeCell ref="AA61:AF61"/>
    <mergeCell ref="AC31:AC32"/>
    <mergeCell ref="AD31:AD32"/>
    <mergeCell ref="AE31:AE32"/>
    <mergeCell ref="AF31:AF32"/>
    <mergeCell ref="AB31:AB32"/>
    <mergeCell ref="R55:S55"/>
    <mergeCell ref="V53:Z53"/>
    <mergeCell ref="R53:S53"/>
    <mergeCell ref="T53:U53"/>
    <mergeCell ref="B38:L38"/>
    <mergeCell ref="B39:L39"/>
    <mergeCell ref="F60:G60"/>
    <mergeCell ref="B56:C56"/>
    <mergeCell ref="B58:C58"/>
    <mergeCell ref="H57:I57"/>
    <mergeCell ref="J57:K57"/>
    <mergeCell ref="L57:M57"/>
    <mergeCell ref="N57:O57"/>
    <mergeCell ref="H58:I58"/>
    <mergeCell ref="F53:G53"/>
    <mergeCell ref="L53:M53"/>
    <mergeCell ref="D54:E54"/>
    <mergeCell ref="F54:G54"/>
    <mergeCell ref="B59:C59"/>
    <mergeCell ref="B60:C60"/>
    <mergeCell ref="D58:E58"/>
    <mergeCell ref="D60:E60"/>
    <mergeCell ref="B54:C54"/>
    <mergeCell ref="J55:K55"/>
    <mergeCell ref="L55:M55"/>
    <mergeCell ref="B57:C57"/>
    <mergeCell ref="D59:E59"/>
    <mergeCell ref="F59:G59"/>
    <mergeCell ref="A45:L45"/>
    <mergeCell ref="B53:C53"/>
    <mergeCell ref="R60:S60"/>
    <mergeCell ref="L60:M60"/>
    <mergeCell ref="N60:O60"/>
    <mergeCell ref="P60:Q60"/>
    <mergeCell ref="P59:Q59"/>
    <mergeCell ref="R59:S59"/>
    <mergeCell ref="L59:M59"/>
    <mergeCell ref="N59:O59"/>
    <mergeCell ref="H59:I59"/>
    <mergeCell ref="J59:K59"/>
    <mergeCell ref="H60:I60"/>
    <mergeCell ref="J60:K60"/>
    <mergeCell ref="R56:S56"/>
    <mergeCell ref="H56:I56"/>
    <mergeCell ref="J56:K56"/>
    <mergeCell ref="L56:M56"/>
    <mergeCell ref="N56:O56"/>
    <mergeCell ref="P53:Q53"/>
    <mergeCell ref="N53:O53"/>
    <mergeCell ref="N55:O55"/>
    <mergeCell ref="H54:I54"/>
    <mergeCell ref="J54:K54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0:W10"/>
    <mergeCell ref="AD8:AF8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B11:C11"/>
    <mergeCell ref="B17:C19"/>
    <mergeCell ref="U11:W11"/>
    <mergeCell ref="W18:X19"/>
    <mergeCell ref="X12:Z12"/>
    <mergeCell ref="B9:C9"/>
    <mergeCell ref="AD9:AF9"/>
    <mergeCell ref="AA10:AC10"/>
    <mergeCell ref="AD10:AF10"/>
    <mergeCell ref="X10:Z10"/>
    <mergeCell ref="U9:W9"/>
    <mergeCell ref="A5:A6"/>
    <mergeCell ref="B5:C6"/>
    <mergeCell ref="B7:C7"/>
    <mergeCell ref="B8:C8"/>
    <mergeCell ref="R8:T8"/>
    <mergeCell ref="G8:M8"/>
    <mergeCell ref="G9:M9"/>
    <mergeCell ref="G10:M10"/>
    <mergeCell ref="D5:F6"/>
    <mergeCell ref="D7:F7"/>
    <mergeCell ref="D8:F8"/>
    <mergeCell ref="D9:F9"/>
    <mergeCell ref="X7:Z7"/>
    <mergeCell ref="X8:Z8"/>
    <mergeCell ref="B10:C10"/>
    <mergeCell ref="N5:Q6"/>
    <mergeCell ref="N7:Q7"/>
    <mergeCell ref="R5:AF5"/>
    <mergeCell ref="N10:Q10"/>
    <mergeCell ref="N9:Q9"/>
    <mergeCell ref="AA8:AC8"/>
    <mergeCell ref="AA9:AC9"/>
    <mergeCell ref="D10:F10"/>
    <mergeCell ref="X9:Z9"/>
    <mergeCell ref="U8:W8"/>
    <mergeCell ref="D20:G20"/>
    <mergeCell ref="AA18:AB19"/>
    <mergeCell ref="W17:AF17"/>
    <mergeCell ref="AE20:AF20"/>
    <mergeCell ref="R12:T12"/>
    <mergeCell ref="AD12:AF12"/>
    <mergeCell ref="AD11:AF11"/>
    <mergeCell ref="AA11:AC11"/>
    <mergeCell ref="N8:Q8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AE18:AF19"/>
    <mergeCell ref="AC18:AD19"/>
    <mergeCell ref="R17:V19"/>
    <mergeCell ref="B30:L32"/>
    <mergeCell ref="M31:M32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Y31:Y32"/>
    <mergeCell ref="Z31:Z32"/>
    <mergeCell ref="AA31:AA32"/>
    <mergeCell ref="M30:P30"/>
    <mergeCell ref="N31:N32"/>
    <mergeCell ref="B23:C23"/>
    <mergeCell ref="W24:X24"/>
    <mergeCell ref="A25:V25"/>
    <mergeCell ref="Y24:Z24"/>
    <mergeCell ref="Y25:Z25"/>
    <mergeCell ref="Y30:AB30"/>
    <mergeCell ref="H24:Q24"/>
    <mergeCell ref="AE23:AF23"/>
    <mergeCell ref="AE22:AF22"/>
    <mergeCell ref="J50:K52"/>
    <mergeCell ref="L50:U50"/>
    <mergeCell ref="V50:Z52"/>
    <mergeCell ref="P51:U51"/>
    <mergeCell ref="L51:M52"/>
    <mergeCell ref="AA24:AB24"/>
    <mergeCell ref="N51:O52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P52:Q52"/>
    <mergeCell ref="R52:S52"/>
    <mergeCell ref="T52:U52"/>
    <mergeCell ref="P55:Q55"/>
    <mergeCell ref="T54:U54"/>
    <mergeCell ref="T56:U56"/>
    <mergeCell ref="N54:O54"/>
    <mergeCell ref="R54:S54"/>
    <mergeCell ref="A71:J71"/>
    <mergeCell ref="AD71:AF71"/>
    <mergeCell ref="W66:AA66"/>
    <mergeCell ref="B67:G67"/>
    <mergeCell ref="AB67:AF67"/>
    <mergeCell ref="M66:Q66"/>
    <mergeCell ref="A66:G66"/>
    <mergeCell ref="R61:S61"/>
    <mergeCell ref="H61:I61"/>
    <mergeCell ref="L61:M61"/>
    <mergeCell ref="P54:Q54"/>
    <mergeCell ref="P56:Q56"/>
    <mergeCell ref="N61:O61"/>
    <mergeCell ref="J61:K61"/>
    <mergeCell ref="P61:Q61"/>
    <mergeCell ref="V56:Z56"/>
    <mergeCell ref="V54:Z54"/>
    <mergeCell ref="R58:S58"/>
    <mergeCell ref="R57:S57"/>
    <mergeCell ref="AD1:AF1"/>
    <mergeCell ref="AD2:AF2"/>
    <mergeCell ref="T61:U61"/>
    <mergeCell ref="V61:Z61"/>
    <mergeCell ref="T59:U59"/>
    <mergeCell ref="V59:Z59"/>
    <mergeCell ref="T60:U60"/>
    <mergeCell ref="V60:Z60"/>
    <mergeCell ref="T55:U55"/>
    <mergeCell ref="V55:Z55"/>
    <mergeCell ref="T58:U58"/>
    <mergeCell ref="V58:Z58"/>
    <mergeCell ref="T57:U57"/>
    <mergeCell ref="V57:Z57"/>
    <mergeCell ref="Y20:Z20"/>
    <mergeCell ref="R21:V21"/>
    <mergeCell ref="W21:X21"/>
    <mergeCell ref="Y21:Z21"/>
    <mergeCell ref="Y18:Z19"/>
    <mergeCell ref="X11:Z11"/>
    <mergeCell ref="U12:W12"/>
    <mergeCell ref="AA12:AC12"/>
    <mergeCell ref="R11:T11"/>
    <mergeCell ref="AA7:AC7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Ольга</cp:lastModifiedBy>
  <cp:lastPrinted>2020-02-04T09:44:19Z</cp:lastPrinted>
  <dcterms:created xsi:type="dcterms:W3CDTF">2003-03-13T16:00:22Z</dcterms:created>
  <dcterms:modified xsi:type="dcterms:W3CDTF">2020-02-10T14:26:54Z</dcterms:modified>
</cp:coreProperties>
</file>