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Финплан 2019" sheetId="1" r:id="rId1"/>
  </sheets>
  <definedNames>
    <definedName name="OLE_LINK1" localSheetId="0">'Финплан 2019'!$A$35</definedName>
    <definedName name="_xlnm.Print_Area" localSheetId="0">'Финплан 2019'!$A$2:$I$136</definedName>
  </definedNames>
  <calcPr calcId="124519"/>
</workbook>
</file>

<file path=xl/calcChain.xml><?xml version="1.0" encoding="utf-8"?>
<calcChain xmlns="http://schemas.openxmlformats.org/spreadsheetml/2006/main">
  <c r="F126" i="1"/>
  <c r="H126" s="1"/>
  <c r="F125"/>
  <c r="I125" s="1"/>
  <c r="G124"/>
  <c r="H120"/>
  <c r="G120"/>
  <c r="F120"/>
  <c r="I113"/>
  <c r="H113"/>
  <c r="G110"/>
  <c r="F110"/>
  <c r="E83"/>
  <c r="E84" s="1"/>
  <c r="E85" s="1"/>
  <c r="E87" s="1"/>
  <c r="E78"/>
  <c r="D78"/>
  <c r="C78"/>
  <c r="H77"/>
  <c r="H76"/>
  <c r="H75"/>
  <c r="H74"/>
  <c r="I73"/>
  <c r="H73"/>
  <c r="H71"/>
  <c r="H70"/>
  <c r="E69"/>
  <c r="H68"/>
  <c r="I67"/>
  <c r="H67"/>
  <c r="H66"/>
  <c r="F65"/>
  <c r="I65" s="1"/>
  <c r="H64"/>
  <c r="F62"/>
  <c r="H62" s="1"/>
  <c r="E60"/>
  <c r="H59"/>
  <c r="H58"/>
  <c r="F57"/>
  <c r="I57" s="1"/>
  <c r="H56"/>
  <c r="G55"/>
  <c r="I55" s="1"/>
  <c r="I53"/>
  <c r="H53"/>
  <c r="H52"/>
  <c r="I50"/>
  <c r="H50"/>
  <c r="I49"/>
  <c r="H49"/>
  <c r="I48"/>
  <c r="H48"/>
  <c r="I47"/>
  <c r="H47"/>
  <c r="G46"/>
  <c r="G83" s="1"/>
  <c r="F46"/>
  <c r="F60" s="1"/>
  <c r="D46"/>
  <c r="D60" s="1"/>
  <c r="C46"/>
  <c r="C60" s="1"/>
  <c r="H45"/>
  <c r="H44"/>
  <c r="H43"/>
  <c r="F42"/>
  <c r="F41" s="1"/>
  <c r="E42"/>
  <c r="E41" s="1"/>
  <c r="F127" l="1"/>
  <c r="H65"/>
  <c r="H57"/>
  <c r="H110"/>
  <c r="I51"/>
  <c r="G127"/>
  <c r="G42"/>
  <c r="H55"/>
  <c r="I110"/>
  <c r="H125"/>
  <c r="H128"/>
  <c r="I129"/>
  <c r="H46"/>
  <c r="H51"/>
  <c r="G60"/>
  <c r="F83"/>
  <c r="I126"/>
  <c r="I128"/>
  <c r="H129"/>
  <c r="I46"/>
  <c r="I62"/>
  <c r="F63"/>
  <c r="I72"/>
  <c r="F124"/>
  <c r="H124" s="1"/>
  <c r="I127" l="1"/>
  <c r="F78"/>
  <c r="H127"/>
  <c r="H42"/>
  <c r="G41"/>
  <c r="I42"/>
  <c r="H72"/>
  <c r="H60"/>
  <c r="I60"/>
  <c r="F84"/>
  <c r="F85" s="1"/>
  <c r="F87" s="1"/>
  <c r="F89" s="1"/>
  <c r="I124"/>
  <c r="H83"/>
  <c r="I41" l="1"/>
  <c r="H41"/>
  <c r="H69"/>
  <c r="G63"/>
  <c r="I69"/>
  <c r="I63" l="1"/>
  <c r="G78"/>
  <c r="H63"/>
  <c r="G84"/>
  <c r="G85" l="1"/>
  <c r="H84"/>
  <c r="H78"/>
  <c r="I78"/>
  <c r="G87" l="1"/>
  <c r="H85"/>
  <c r="G89" l="1"/>
  <c r="H89" s="1"/>
  <c r="H87"/>
</calcChain>
</file>

<file path=xl/sharedStrings.xml><?xml version="1.0" encoding="utf-8"?>
<sst xmlns="http://schemas.openxmlformats.org/spreadsheetml/2006/main" count="229" uniqueCount="212">
  <si>
    <t>РОЗГЛЯНУТО</t>
  </si>
  <si>
    <t>ЗАТВЕРДЖЕНО</t>
  </si>
  <si>
    <t>рішенням виконкому</t>
  </si>
  <si>
    <t>від   _______________________                           №_________</t>
  </si>
  <si>
    <t>(найменування органу, який розглянув фінансовий плвн)</t>
  </si>
  <si>
    <t>ПОГОДЖЕНО</t>
  </si>
  <si>
    <t>Заступник міського голови за напрямом</t>
  </si>
  <si>
    <t>Міський голова</t>
  </si>
  <si>
    <t>______________              ______________________</t>
  </si>
  <si>
    <t>_____________________</t>
  </si>
  <si>
    <t>____________________________</t>
  </si>
  <si>
    <t xml:space="preserve">          (підпис)                                (прізвище, ініціали)</t>
  </si>
  <si>
    <t xml:space="preserve">               (підпис)                                                  (прізвище, ініціали)</t>
  </si>
  <si>
    <t>"       "</t>
  </si>
  <si>
    <t>коди</t>
  </si>
  <si>
    <t>Рік</t>
  </si>
  <si>
    <t>Підприємство                     Комунальне підприємство "Павлоградтеплоенерго"</t>
  </si>
  <si>
    <t>за ЄДРПОУ</t>
  </si>
  <si>
    <t>Організаційно-правова форма                                    Комунальне підприємство</t>
  </si>
  <si>
    <t>за КОПФГ</t>
  </si>
  <si>
    <t xml:space="preserve"> Територія                                                                    Дніпропетровська область</t>
  </si>
  <si>
    <t>за КОАТУУ</t>
  </si>
  <si>
    <t>Орган державного управління</t>
  </si>
  <si>
    <t>за СПОДУ</t>
  </si>
  <si>
    <t>Галузь                                                                                          Теплопостачання</t>
  </si>
  <si>
    <t>за ЗКГНГ</t>
  </si>
  <si>
    <t>Вид економічної діяльності                        Виробництво та розподілення тепла</t>
  </si>
  <si>
    <t>ха КВЕД</t>
  </si>
  <si>
    <t>40.30.0</t>
  </si>
  <si>
    <t>Одиниця виміру: тис.грн.</t>
  </si>
  <si>
    <t>Форма власності                                                                                  Комунальна</t>
  </si>
  <si>
    <t>чисельність працівників                                                                                    540</t>
  </si>
  <si>
    <t>Місцезаходження                              51413 м.Павлоград, вул.Промислова, 13а</t>
  </si>
  <si>
    <t>Телефон                                                                                                       3-23-07</t>
  </si>
  <si>
    <t>Прізвище та ініціали керівника                                                             Вовк М.В.</t>
  </si>
  <si>
    <t xml:space="preserve">ЗВІТ </t>
  </si>
  <si>
    <t>про виконання фінансового плану за  2019  рік</t>
  </si>
  <si>
    <t>КП "Павлоградтеплоенерго"</t>
  </si>
  <si>
    <t>скоригований</t>
  </si>
  <si>
    <t>Основні фінансові показники підприємства</t>
  </si>
  <si>
    <t>І. Формування прибутку підприємства</t>
  </si>
  <si>
    <t>Код рядка</t>
  </si>
  <si>
    <t>У тому числі</t>
  </si>
  <si>
    <t>Довідка: факт2007 року</t>
  </si>
  <si>
    <t>Довідка: фінансовий стан 2008 року</t>
  </si>
  <si>
    <t xml:space="preserve">  2009  Плановий рік, (усього) </t>
  </si>
  <si>
    <t>План</t>
  </si>
  <si>
    <t>Факт</t>
  </si>
  <si>
    <t>Відхилення  (+,-)</t>
  </si>
  <si>
    <t>Виконання,%</t>
  </si>
  <si>
    <t xml:space="preserve">квартал </t>
  </si>
  <si>
    <t>квартал</t>
  </si>
  <si>
    <t>ДОХОДИ</t>
  </si>
  <si>
    <t xml:space="preserve">Дохід (виручка) від реалізації продукції (товарів, робіт, послуг) </t>
  </si>
  <si>
    <t>001</t>
  </si>
  <si>
    <t xml:space="preserve">     податок на додану вартість</t>
  </si>
  <si>
    <t>002</t>
  </si>
  <si>
    <t xml:space="preserve">     акцизний збір</t>
  </si>
  <si>
    <t>003</t>
  </si>
  <si>
    <t xml:space="preserve">     інші непрямі податки</t>
  </si>
  <si>
    <t>004</t>
  </si>
  <si>
    <r>
      <t>Інші вирахування з доходу (</t>
    </r>
    <r>
      <rPr>
        <i/>
        <sz val="12"/>
        <rFont val="Times New Roman"/>
        <family val="1"/>
        <charset val="204"/>
      </rPr>
      <t>розшифрування)</t>
    </r>
  </si>
  <si>
    <t>005</t>
  </si>
  <si>
    <r>
      <t xml:space="preserve">Чистий дохід (виручка) від реалізації продукції (товарів, робіт, послуг) </t>
    </r>
    <r>
      <rPr>
        <i/>
        <sz val="12"/>
        <rFont val="Times New Roman"/>
        <family val="1"/>
        <charset val="204"/>
      </rPr>
      <t>(розшифрування)</t>
    </r>
  </si>
  <si>
    <t>006</t>
  </si>
  <si>
    <t xml:space="preserve">        - населення</t>
  </si>
  <si>
    <t xml:space="preserve">        - бюджет</t>
  </si>
  <si>
    <t xml:space="preserve">        - інші споживачі</t>
  </si>
  <si>
    <t xml:space="preserve"> - релігійні організації</t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</si>
  <si>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</si>
  <si>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t>007</t>
  </si>
  <si>
    <r>
      <t xml:space="preserve">Дохід від участі в капіталі </t>
    </r>
    <r>
      <rPr>
        <i/>
        <sz val="12"/>
        <rFont val="Times New Roman"/>
        <family val="1"/>
        <charset val="204"/>
      </rPr>
      <t>(розшифрування)</t>
    </r>
  </si>
  <si>
    <t>008</t>
  </si>
  <si>
    <t xml:space="preserve">Інші фінансові доходи </t>
  </si>
  <si>
    <t>009</t>
  </si>
  <si>
    <t>в т.ч.: фінпідтримка з місцевого бюджету</t>
  </si>
  <si>
    <r>
      <t xml:space="preserve">Інші доходи  </t>
    </r>
    <r>
      <rPr>
        <i/>
        <sz val="12"/>
        <rFont val="Times New Roman"/>
        <family val="1"/>
        <charset val="204"/>
      </rPr>
      <t>(розшифрування)</t>
    </r>
  </si>
  <si>
    <t>010</t>
  </si>
  <si>
    <t xml:space="preserve">  - дохід від безоплатно одерж активів</t>
  </si>
  <si>
    <t xml:space="preserve">  - інші доходи від звичайної діяльності</t>
  </si>
  <si>
    <t xml:space="preserve">  - кредит, полученные штрафы, пенни , неустойки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</si>
  <si>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</si>
  <si>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</si>
  <si>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Усього доходів</t>
  </si>
  <si>
    <t>012</t>
  </si>
  <si>
    <t>ВИТРАТИ</t>
  </si>
  <si>
    <r>
      <t xml:space="preserve">Собівартість реалізованої продукції (товарів, робіт та послуг)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 xml:space="preserve">) </t>
    </r>
  </si>
  <si>
    <t>013</t>
  </si>
  <si>
    <t>Адміністративні витрати, всього, в т.ч.:</t>
  </si>
  <si>
    <t>014</t>
  </si>
  <si>
    <r>
      <t>витрати, пов</t>
    </r>
    <r>
      <rPr>
        <b/>
        <sz val="11"/>
        <rFont val="Times New Roman"/>
        <family val="1"/>
        <charset val="204"/>
      </rPr>
      <t>’</t>
    </r>
    <r>
      <rPr>
        <sz val="11"/>
        <rFont val="Times New Roman"/>
        <family val="1"/>
        <charset val="204"/>
      </rPr>
      <t>язані з  використанням службових автомобілів</t>
    </r>
  </si>
  <si>
    <t>014/1</t>
  </si>
  <si>
    <t xml:space="preserve">     пальне та мастильні матеріали</t>
  </si>
  <si>
    <t>014/2</t>
  </si>
  <si>
    <t xml:space="preserve">     витрати на консалтингові послуги </t>
  </si>
  <si>
    <t>014/3</t>
  </si>
  <si>
    <t xml:space="preserve">     витрати на страхові послуги</t>
  </si>
  <si>
    <t>014/4</t>
  </si>
  <si>
    <t xml:space="preserve">     витрати на аудиторські послуги</t>
  </si>
  <si>
    <t>014/5</t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</si>
  <si>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</si>
  <si>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014/6</t>
  </si>
  <si>
    <r>
      <t xml:space="preserve">Витрати на збут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</si>
  <si>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015</t>
  </si>
  <si>
    <t>пальне та мастильні матеріали</t>
  </si>
  <si>
    <t>015/1</t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</si>
  <si>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</t>
    </r>
    <r>
      <rPr>
        <sz val="12"/>
        <rFont val="Times New Roman"/>
        <family val="1"/>
        <charset val="204"/>
      </rPr>
      <t>)</t>
    </r>
  </si>
  <si>
    <t>016</t>
  </si>
  <si>
    <r>
      <t xml:space="preserve">Фінансові витрати </t>
    </r>
    <r>
      <rPr>
        <i/>
        <sz val="12"/>
        <rFont val="Times New Roman"/>
        <family val="1"/>
        <charset val="204"/>
      </rPr>
      <t>(погаш заборгов податку на прибуток і придбання матеріалів)</t>
    </r>
  </si>
  <si>
    <t>017</t>
  </si>
  <si>
    <r>
      <t>Втрати від участі в капіталі (</t>
    </r>
    <r>
      <rPr>
        <i/>
        <sz val="12"/>
        <rFont val="Times New Roman"/>
        <family val="1"/>
        <charset val="204"/>
      </rPr>
      <t>розшифрування)</t>
    </r>
  </si>
  <si>
    <t>018</t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</si>
  <si>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</si>
  <si>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t>019</t>
  </si>
  <si>
    <t xml:space="preserve">Податок на прибуток від звичайної діяльності     </t>
  </si>
  <si>
    <t>020</t>
  </si>
  <si>
    <t>Надзвичайні витрати (невідшкодовані збитки)</t>
  </si>
  <si>
    <t>021</t>
  </si>
  <si>
    <t>Усього витрати</t>
  </si>
  <si>
    <t>022</t>
  </si>
  <si>
    <t>Довідка: факт 2007 року</t>
  </si>
  <si>
    <t>Довідка: фінансовий стан 2008року</t>
  </si>
  <si>
    <t xml:space="preserve">   2009    Плановий рік, (усього) </t>
  </si>
  <si>
    <t>Виконання, %</t>
  </si>
  <si>
    <t>Фінансові результати діяльності:</t>
  </si>
  <si>
    <t>Валовий прибуток (збиток)</t>
  </si>
  <si>
    <t>023</t>
  </si>
  <si>
    <t>Фінансовий результат від операційної діяльності</t>
  </si>
  <si>
    <t>024</t>
  </si>
  <si>
    <t>Фінансовий результат від звичайної діяльності до оподаткування</t>
  </si>
  <si>
    <t>025</t>
  </si>
  <si>
    <t>Частка меншості</t>
  </si>
  <si>
    <t>026</t>
  </si>
  <si>
    <t>Чистий прибуток (збиток), у тому числі:</t>
  </si>
  <si>
    <t>027</t>
  </si>
  <si>
    <t xml:space="preserve">     прибуток </t>
  </si>
  <si>
    <t>027/1</t>
  </si>
  <si>
    <t xml:space="preserve">     збиток</t>
  </si>
  <si>
    <t>027/2</t>
  </si>
  <si>
    <t xml:space="preserve">Продовження Звіту про виконання фінансового плану за 2019р. </t>
  </si>
  <si>
    <t>Відхилення(+,-)</t>
  </si>
  <si>
    <t>ІІ. Розподіл чистого прибутку</t>
  </si>
  <si>
    <t xml:space="preserve">Відрахування частини прибутку до державного бюджету: </t>
  </si>
  <si>
    <t>028</t>
  </si>
  <si>
    <r>
      <t>державними, унітарним підприємствами та їх об</t>
    </r>
    <r>
      <rPr>
        <b/>
        <sz val="9"/>
        <rFont val="Times New Roman"/>
        <family val="1"/>
        <charset val="204"/>
      </rPr>
      <t>’</t>
    </r>
    <r>
      <rPr>
        <sz val="9"/>
        <rFont val="Times New Roman"/>
        <family val="1"/>
        <charset val="204"/>
      </rPr>
      <t>єднаннями</t>
    </r>
  </si>
  <si>
    <t>028/1</t>
  </si>
  <si>
    <t>господарськими товариствами, у статутному фонді яких більше 50 відсотків акцій (часток, паїв) належать державі</t>
  </si>
  <si>
    <t>028/2</t>
  </si>
  <si>
    <t xml:space="preserve">Відрахування до фонду дивідендів: </t>
  </si>
  <si>
    <t>029</t>
  </si>
  <si>
    <t>господарськими товариствами, у статутному яких більше 50 відсотків акцій (часток, паїв) належать державі, за нормативами, установленими в поточному році, за результатами фінансово-господарської діяльності за минулий рік у тому числі</t>
  </si>
  <si>
    <t xml:space="preserve">     на державну частку</t>
  </si>
  <si>
    <t>029/1</t>
  </si>
  <si>
    <t>Перераховані дивіденди за результатами фінансово-господарської діяльності за минулий рік, у т. ч.:</t>
  </si>
  <si>
    <t>030</t>
  </si>
  <si>
    <t>030/1</t>
  </si>
  <si>
    <t>Залишок нерозподіленого прибутку (непокритого збитку) на початку звітного періоду</t>
  </si>
  <si>
    <t>031</t>
  </si>
  <si>
    <t>Розвиток виробництва:</t>
  </si>
  <si>
    <t>032</t>
  </si>
  <si>
    <t>у тому числі за основними видами діяльності згідно з КВЕД</t>
  </si>
  <si>
    <t>032/1</t>
  </si>
  <si>
    <t>Резервний фонд</t>
  </si>
  <si>
    <t>033</t>
  </si>
  <si>
    <r>
      <t xml:space="preserve">Інші фонди </t>
    </r>
    <r>
      <rPr>
        <b/>
        <i/>
        <sz val="9"/>
        <rFont val="Times New Roman"/>
        <family val="1"/>
        <charset val="204"/>
      </rPr>
      <t>(розшифрувати)</t>
    </r>
  </si>
  <si>
    <t>034</t>
  </si>
  <si>
    <r>
      <t>Інші цілі (</t>
    </r>
    <r>
      <rPr>
        <b/>
        <i/>
        <sz val="9"/>
        <rFont val="Times New Roman"/>
        <family val="1"/>
        <charset val="204"/>
      </rPr>
      <t>розшифрувати)</t>
    </r>
  </si>
  <si>
    <t>035</t>
  </si>
  <si>
    <t>036</t>
  </si>
  <si>
    <t>ІІІ. Обов'язкові платежі підприємства до бюджету та державних цільових фондів</t>
  </si>
  <si>
    <t>Сплата поточних податків та обов’язкових платежів до бюджету, у тому числі:</t>
  </si>
  <si>
    <t>037</t>
  </si>
  <si>
    <t xml:space="preserve">податок на прибуток </t>
  </si>
  <si>
    <t>037/1</t>
  </si>
  <si>
    <t>акцизний збір</t>
  </si>
  <si>
    <t>037/2</t>
  </si>
  <si>
    <t>ПДВ, що підлягає сплаті до бюджету за підсумками звітного періоду</t>
  </si>
  <si>
    <t>037/3</t>
  </si>
  <si>
    <t>ПДВ, що підлягає відшкодуванню з бюджету за підсумками звітного періоду</t>
  </si>
  <si>
    <t>037/4</t>
  </si>
  <si>
    <t>рентні платежі</t>
  </si>
  <si>
    <t>037/5</t>
  </si>
  <si>
    <t>ресурсні платежі</t>
  </si>
  <si>
    <t>037/6</t>
  </si>
  <si>
    <r>
      <t>Інші податки, у тому числі (</t>
    </r>
    <r>
      <rPr>
        <i/>
        <sz val="11"/>
        <rFont val="Times New Roman"/>
        <family val="1"/>
        <charset val="204"/>
      </rPr>
      <t>розшифрувати)</t>
    </r>
  </si>
  <si>
    <t>037/7</t>
  </si>
  <si>
    <t>відрахування частини чистого прибутку державними підприємствами</t>
  </si>
  <si>
    <t>037/7/1</t>
  </si>
  <si>
    <t>відрахування частини чистого прибутку до фонду на виплату дивідентів господарськими товариствами</t>
  </si>
  <si>
    <t>037/7/2</t>
  </si>
  <si>
    <t xml:space="preserve">Погашення податкової заборгованості, у т. ч.: </t>
  </si>
  <si>
    <t>*038</t>
  </si>
  <si>
    <t>погашення реструктуризованих та відстрочених сум, що підлягають сплаті у поточному році до бюджету:</t>
  </si>
  <si>
    <t>038/1</t>
  </si>
  <si>
    <t xml:space="preserve">     до державних цільових фондів</t>
  </si>
  <si>
    <t>038/2</t>
  </si>
  <si>
    <t xml:space="preserve">     неустойки (штрафи, пені)</t>
  </si>
  <si>
    <t>038/3</t>
  </si>
  <si>
    <t>Внески до державних цільових фондів, у т. ч.:</t>
  </si>
  <si>
    <t>039</t>
  </si>
  <si>
    <t xml:space="preserve"> - єдиний соціальний внесок</t>
  </si>
  <si>
    <t xml:space="preserve"> 039/1</t>
  </si>
  <si>
    <t xml:space="preserve"> - військовий збір</t>
  </si>
  <si>
    <t xml:space="preserve"> 039/2</t>
  </si>
  <si>
    <t>Інші обов’язкові платежі, у тому числі:</t>
  </si>
  <si>
    <t>040</t>
  </si>
  <si>
    <t xml:space="preserve">     місцеві податки та збори </t>
  </si>
  <si>
    <t>040/1</t>
  </si>
  <si>
    <r>
      <t xml:space="preserve">     інші платежі </t>
    </r>
    <r>
      <rPr>
        <i/>
        <sz val="10"/>
        <rFont val="Arial Cyr"/>
        <charset val="204"/>
      </rPr>
      <t>(розшифрувати)</t>
    </r>
  </si>
  <si>
    <t>040/2</t>
  </si>
  <si>
    <t>Директор</t>
  </si>
  <si>
    <t>Дубовськой А.Р.</t>
  </si>
</sst>
</file>

<file path=xl/styles.xml><?xml version="1.0" encoding="utf-8"?>
<styleSheet xmlns="http://schemas.openxmlformats.org/spreadsheetml/2006/main">
  <numFmts count="3">
    <numFmt numFmtId="164" formatCode="#,##0&quot;р.&quot;;[Red]\-#,##0&quot;р.&quot;"/>
    <numFmt numFmtId="165" formatCode="0.0"/>
    <numFmt numFmtId="166" formatCode="#,##0.0"/>
  </numFmts>
  <fonts count="30">
    <font>
      <sz val="10"/>
      <name val="Arial Cyr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b/>
      <sz val="9"/>
      <name val="Arial Cyr"/>
      <charset val="204"/>
    </font>
    <font>
      <b/>
      <i/>
      <sz val="10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indexed="22"/>
        <bgColor indexed="9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0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/>
    <xf numFmtId="0" fontId="9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/>
    <xf numFmtId="0" fontId="5" fillId="0" borderId="6" xfId="0" applyFont="1" applyFill="1" applyBorder="1"/>
    <xf numFmtId="0" fontId="5" fillId="0" borderId="12" xfId="0" applyFont="1" applyFill="1" applyBorder="1"/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2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1" fillId="0" borderId="33" xfId="0" applyFont="1" applyFill="1" applyBorder="1" applyAlignment="1">
      <alignment horizontal="justify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34" xfId="0" applyFont="1" applyFill="1" applyBorder="1" applyAlignment="1">
      <alignment horizontal="right" vertical="center" wrapText="1"/>
    </xf>
    <xf numFmtId="165" fontId="11" fillId="0" borderId="18" xfId="0" applyNumberFormat="1" applyFont="1" applyFill="1" applyBorder="1" applyAlignment="1">
      <alignment horizontal="right" vertical="center" wrapText="1"/>
    </xf>
    <xf numFmtId="166" fontId="11" fillId="0" borderId="35" xfId="0" applyNumberFormat="1" applyFont="1" applyFill="1" applyBorder="1" applyAlignment="1">
      <alignment horizontal="right" vertical="center" wrapText="1"/>
    </xf>
    <xf numFmtId="166" fontId="11" fillId="0" borderId="3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17" xfId="0" applyFont="1" applyFill="1" applyBorder="1" applyAlignment="1">
      <alignment horizontal="justify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1" fillId="0" borderId="37" xfId="0" applyNumberFormat="1" applyFont="1" applyFill="1" applyBorder="1" applyAlignment="1">
      <alignment horizontal="right" vertical="center" wrapText="1"/>
    </xf>
    <xf numFmtId="166" fontId="11" fillId="0" borderId="4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1" fillId="0" borderId="20" xfId="0" applyNumberFormat="1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right" vertical="center" wrapText="1"/>
    </xf>
    <xf numFmtId="0" fontId="11" fillId="0" borderId="37" xfId="0" applyFont="1" applyFill="1" applyBorder="1" applyAlignment="1">
      <alignment horizontal="right" vertical="center" wrapText="1"/>
    </xf>
    <xf numFmtId="166" fontId="11" fillId="0" borderId="38" xfId="0" applyNumberFormat="1" applyFont="1" applyFill="1" applyBorder="1" applyAlignment="1">
      <alignment horizontal="right" vertical="center" wrapText="1"/>
    </xf>
    <xf numFmtId="0" fontId="13" fillId="0" borderId="17" xfId="0" applyFont="1" applyFill="1" applyBorder="1" applyAlignment="1">
      <alignment horizontal="justify" vertical="center" wrapText="1"/>
    </xf>
    <xf numFmtId="49" fontId="14" fillId="0" borderId="37" xfId="0" applyNumberFormat="1" applyFont="1" applyFill="1" applyBorder="1" applyAlignment="1">
      <alignment horizontal="center" vertical="center" wrapText="1"/>
    </xf>
    <xf numFmtId="165" fontId="14" fillId="0" borderId="38" xfId="0" applyNumberFormat="1" applyFont="1" applyFill="1" applyBorder="1" applyAlignment="1">
      <alignment horizontal="right" vertical="center" wrapText="1"/>
    </xf>
    <xf numFmtId="165" fontId="14" fillId="0" borderId="2" xfId="0" applyNumberFormat="1" applyFont="1" applyFill="1" applyBorder="1" applyAlignment="1">
      <alignment horizontal="right" vertical="center" wrapText="1"/>
    </xf>
    <xf numFmtId="165" fontId="14" fillId="0" borderId="17" xfId="0" applyNumberFormat="1" applyFont="1" applyFill="1" applyBorder="1" applyAlignment="1">
      <alignment horizontal="right" vertical="center" wrapText="1"/>
    </xf>
    <xf numFmtId="166" fontId="13" fillId="0" borderId="38" xfId="0" applyNumberFormat="1" applyFont="1" applyFill="1" applyBorder="1" applyAlignment="1">
      <alignment horizontal="right" vertical="center" wrapText="1"/>
    </xf>
    <xf numFmtId="166" fontId="13" fillId="0" borderId="4" xfId="0" applyNumberFormat="1" applyFont="1" applyFill="1" applyBorder="1" applyAlignment="1">
      <alignment horizontal="right" vertical="center" wrapText="1"/>
    </xf>
    <xf numFmtId="166" fontId="13" fillId="0" borderId="35" xfId="0" applyNumberFormat="1" applyFont="1" applyFill="1" applyBorder="1" applyAlignment="1">
      <alignment horizontal="right" vertical="center" wrapText="1"/>
    </xf>
    <xf numFmtId="166" fontId="13" fillId="0" borderId="3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 indent="2"/>
    </xf>
    <xf numFmtId="165" fontId="11" fillId="0" borderId="3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13" fillId="0" borderId="17" xfId="0" applyFont="1" applyFill="1" applyBorder="1" applyAlignment="1">
      <alignment horizontal="left" vertical="center" wrapText="1" indent="1"/>
    </xf>
    <xf numFmtId="0" fontId="13" fillId="0" borderId="22" xfId="0" applyFont="1" applyFill="1" applyBorder="1" applyAlignment="1">
      <alignment horizontal="justify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right" vertical="center" wrapText="1"/>
    </xf>
    <xf numFmtId="0" fontId="13" fillId="0" borderId="39" xfId="0" applyFont="1" applyFill="1" applyBorder="1" applyAlignment="1">
      <alignment horizontal="right" vertical="center" wrapText="1"/>
    </xf>
    <xf numFmtId="165" fontId="13" fillId="0" borderId="22" xfId="0" applyNumberFormat="1" applyFont="1" applyFill="1" applyBorder="1" applyAlignment="1">
      <alignment horizontal="right" vertical="center" wrapText="1"/>
    </xf>
    <xf numFmtId="166" fontId="13" fillId="0" borderId="24" xfId="0" applyNumberFormat="1" applyFont="1" applyFill="1" applyBorder="1" applyAlignment="1">
      <alignment horizontal="right" vertical="center" wrapText="1"/>
    </xf>
    <xf numFmtId="166" fontId="13" fillId="0" borderId="26" xfId="0" applyNumberFormat="1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horizontal="right" vertical="center" wrapText="1"/>
    </xf>
    <xf numFmtId="166" fontId="11" fillId="0" borderId="24" xfId="0" applyNumberFormat="1" applyFont="1" applyFill="1" applyBorder="1" applyAlignment="1">
      <alignment horizontal="right" vertical="center" wrapText="1"/>
    </xf>
    <xf numFmtId="166" fontId="11" fillId="0" borderId="26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vertical="center" wrapText="1"/>
    </xf>
    <xf numFmtId="165" fontId="16" fillId="0" borderId="24" xfId="0" applyNumberFormat="1" applyFont="1" applyFill="1" applyBorder="1" applyAlignment="1">
      <alignment horizontal="right" vertical="center" wrapText="1"/>
    </xf>
    <xf numFmtId="2" fontId="16" fillId="0" borderId="24" xfId="0" applyNumberFormat="1" applyFont="1" applyFill="1" applyBorder="1" applyAlignment="1">
      <alignment horizontal="right" vertical="center" wrapText="1"/>
    </xf>
    <xf numFmtId="166" fontId="16" fillId="0" borderId="40" xfId="0" applyNumberFormat="1" applyFont="1" applyFill="1" applyBorder="1" applyAlignment="1">
      <alignment horizontal="right" vertical="center" wrapText="1"/>
    </xf>
    <xf numFmtId="166" fontId="16" fillId="0" borderId="41" xfId="0" applyNumberFormat="1" applyFont="1" applyFill="1" applyBorder="1" applyAlignment="1">
      <alignment horizontal="right" vertical="center" wrapText="1"/>
    </xf>
    <xf numFmtId="166" fontId="16" fillId="0" borderId="35" xfId="0" applyNumberFormat="1" applyFont="1" applyFill="1" applyBorder="1" applyAlignment="1">
      <alignment horizontal="right" vertical="center" wrapText="1"/>
    </xf>
    <xf numFmtId="166" fontId="16" fillId="0" borderId="36" xfId="0" applyNumberFormat="1" applyFont="1" applyFill="1" applyBorder="1" applyAlignment="1">
      <alignment horizontal="right" vertical="center" wrapText="1"/>
    </xf>
    <xf numFmtId="0" fontId="10" fillId="0" borderId="29" xfId="0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31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right" vertical="center" wrapText="1"/>
    </xf>
    <xf numFmtId="166" fontId="1" fillId="0" borderId="32" xfId="0" applyNumberFormat="1" applyFont="1" applyFill="1" applyBorder="1" applyAlignment="1">
      <alignment horizontal="right" vertical="center" wrapText="1"/>
    </xf>
    <xf numFmtId="166" fontId="1" fillId="0" borderId="9" xfId="0" applyNumberFormat="1" applyFont="1" applyFill="1" applyBorder="1" applyAlignment="1">
      <alignment horizontal="right" vertical="center" wrapText="1"/>
    </xf>
    <xf numFmtId="166" fontId="1" fillId="0" borderId="10" xfId="0" applyNumberFormat="1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right" vertical="center" wrapText="1"/>
    </xf>
    <xf numFmtId="166" fontId="11" fillId="0" borderId="42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left" vertical="center" wrapText="1" indent="2"/>
    </xf>
    <xf numFmtId="49" fontId="11" fillId="0" borderId="23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166" fontId="11" fillId="0" borderId="24" xfId="0" applyNumberFormat="1" applyFont="1" applyFill="1" applyBorder="1" applyAlignment="1">
      <alignment vertical="center" wrapText="1"/>
    </xf>
    <xf numFmtId="166" fontId="11" fillId="0" borderId="27" xfId="0" applyNumberFormat="1" applyFont="1" applyFill="1" applyBorder="1" applyAlignment="1">
      <alignment vertical="center" wrapText="1"/>
    </xf>
    <xf numFmtId="166" fontId="11" fillId="0" borderId="28" xfId="0" applyNumberFormat="1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top" wrapText="1"/>
    </xf>
    <xf numFmtId="166" fontId="11" fillId="0" borderId="21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 indent="2"/>
    </xf>
    <xf numFmtId="0" fontId="11" fillId="0" borderId="17" xfId="0" applyFont="1" applyFill="1" applyBorder="1" applyAlignment="1">
      <alignment horizontal="right" vertical="center" wrapText="1"/>
    </xf>
    <xf numFmtId="165" fontId="11" fillId="0" borderId="17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indent="2"/>
    </xf>
    <xf numFmtId="0" fontId="11" fillId="0" borderId="22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right" vertical="center" wrapText="1"/>
    </xf>
    <xf numFmtId="166" fontId="11" fillId="0" borderId="27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vertical="center" wrapText="1"/>
    </xf>
    <xf numFmtId="49" fontId="10" fillId="0" borderId="44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right" vertical="center" wrapText="1"/>
    </xf>
    <xf numFmtId="166" fontId="10" fillId="0" borderId="40" xfId="0" applyNumberFormat="1" applyFont="1" applyFill="1" applyBorder="1" applyAlignment="1">
      <alignment horizontal="right" vertical="center" wrapText="1"/>
    </xf>
    <xf numFmtId="166" fontId="10" fillId="0" borderId="45" xfId="0" applyNumberFormat="1" applyFont="1" applyFill="1" applyBorder="1" applyAlignment="1">
      <alignment horizontal="right" vertical="center" wrapText="1"/>
    </xf>
    <xf numFmtId="166" fontId="10" fillId="0" borderId="46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/>
    <xf numFmtId="0" fontId="2" fillId="0" borderId="6" xfId="0" applyFont="1" applyFill="1" applyBorder="1"/>
    <xf numFmtId="0" fontId="2" fillId="0" borderId="47" xfId="0" applyFont="1" applyFill="1" applyBorder="1"/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0" fontId="2" fillId="0" borderId="48" xfId="0" applyFont="1" applyFill="1" applyBorder="1" applyAlignment="1">
      <alignment horizontal="center" vertical="top" wrapText="1"/>
    </xf>
    <xf numFmtId="0" fontId="7" fillId="0" borderId="49" xfId="0" applyFont="1" applyFill="1" applyBorder="1" applyAlignment="1">
      <alignment horizontal="center" wrapText="1"/>
    </xf>
    <xf numFmtId="0" fontId="7" fillId="0" borderId="50" xfId="0" applyFont="1" applyFill="1" applyBorder="1" applyAlignment="1">
      <alignment horizontal="center" wrapText="1"/>
    </xf>
    <xf numFmtId="0" fontId="2" fillId="0" borderId="48" xfId="0" applyFont="1" applyFill="1" applyBorder="1" applyAlignment="1">
      <alignment horizont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right" vertical="top" wrapText="1"/>
    </xf>
    <xf numFmtId="0" fontId="7" fillId="0" borderId="32" xfId="0" applyFont="1" applyFill="1" applyBorder="1" applyAlignment="1">
      <alignment horizontal="right" vertical="top" wrapText="1"/>
    </xf>
    <xf numFmtId="0" fontId="7" fillId="0" borderId="31" xfId="0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vertical="center" wrapText="1"/>
    </xf>
    <xf numFmtId="49" fontId="15" fillId="0" borderId="51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5" fillId="0" borderId="52" xfId="0" applyFont="1" applyFill="1" applyBorder="1" applyAlignment="1">
      <alignment horizontal="right" vertical="center" wrapText="1"/>
    </xf>
    <xf numFmtId="165" fontId="15" fillId="0" borderId="51" xfId="0" applyNumberFormat="1" applyFont="1" applyFill="1" applyBorder="1" applyAlignment="1">
      <alignment horizontal="right" vertical="center" wrapText="1"/>
    </xf>
    <xf numFmtId="166" fontId="11" fillId="0" borderId="53" xfId="0" applyNumberFormat="1" applyFont="1" applyFill="1" applyBorder="1" applyAlignment="1">
      <alignment horizontal="right" vertical="center" wrapText="1"/>
    </xf>
    <xf numFmtId="166" fontId="11" fillId="0" borderId="15" xfId="0" applyNumberFormat="1" applyFont="1" applyFill="1" applyBorder="1" applyAlignment="1">
      <alignment horizontal="right" vertical="center" wrapText="1"/>
    </xf>
    <xf numFmtId="166" fontId="15" fillId="0" borderId="16" xfId="0" applyNumberFormat="1" applyFont="1" applyFill="1" applyBorder="1" applyAlignment="1">
      <alignment horizontal="right" vertical="center" wrapText="1"/>
    </xf>
    <xf numFmtId="49" fontId="15" fillId="0" borderId="37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165" fontId="15" fillId="0" borderId="37" xfId="0" applyNumberFormat="1" applyFont="1" applyFill="1" applyBorder="1" applyAlignment="1">
      <alignment horizontal="right" vertical="center" wrapText="1"/>
    </xf>
    <xf numFmtId="166" fontId="15" fillId="0" borderId="21" xfId="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165" fontId="15" fillId="0" borderId="37" xfId="0" applyNumberFormat="1" applyFont="1" applyFill="1" applyBorder="1" applyAlignment="1">
      <alignment vertical="center"/>
    </xf>
    <xf numFmtId="166" fontId="11" fillId="0" borderId="38" xfId="0" applyNumberFormat="1" applyFont="1" applyFill="1" applyBorder="1" applyAlignment="1">
      <alignment vertical="center"/>
    </xf>
    <xf numFmtId="166" fontId="11" fillId="0" borderId="20" xfId="0" applyNumberFormat="1" applyFont="1" applyFill="1" applyBorder="1" applyAlignment="1">
      <alignment vertical="center"/>
    </xf>
    <xf numFmtId="166" fontId="15" fillId="0" borderId="21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165" fontId="16" fillId="0" borderId="37" xfId="0" applyNumberFormat="1" applyFont="1" applyFill="1" applyBorder="1" applyAlignment="1">
      <alignment vertical="center"/>
    </xf>
    <xf numFmtId="166" fontId="10" fillId="0" borderId="38" xfId="0" applyNumberFormat="1" applyFont="1" applyFill="1" applyBorder="1" applyAlignment="1">
      <alignment vertical="center"/>
    </xf>
    <xf numFmtId="166" fontId="10" fillId="0" borderId="20" xfId="0" applyNumberFormat="1" applyFont="1" applyFill="1" applyBorder="1" applyAlignment="1">
      <alignment vertical="center"/>
    </xf>
    <xf numFmtId="166" fontId="10" fillId="0" borderId="20" xfId="0" applyNumberFormat="1" applyFont="1" applyFill="1" applyBorder="1" applyAlignment="1">
      <alignment horizontal="right" vertical="center" wrapText="1"/>
    </xf>
    <xf numFmtId="166" fontId="16" fillId="0" borderId="2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43" xfId="0" applyFont="1" applyFill="1" applyBorder="1" applyAlignment="1">
      <alignment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vertical="center"/>
    </xf>
    <xf numFmtId="0" fontId="15" fillId="0" borderId="54" xfId="0" applyFont="1" applyFill="1" applyBorder="1" applyAlignment="1">
      <alignment vertical="center"/>
    </xf>
    <xf numFmtId="165" fontId="15" fillId="0" borderId="44" xfId="0" applyNumberFormat="1" applyFont="1" applyFill="1" applyBorder="1" applyAlignment="1">
      <alignment vertical="center"/>
    </xf>
    <xf numFmtId="166" fontId="11" fillId="0" borderId="40" xfId="0" applyNumberFormat="1" applyFont="1" applyFill="1" applyBorder="1" applyAlignment="1">
      <alignment vertical="center"/>
    </xf>
    <xf numFmtId="166" fontId="11" fillId="0" borderId="45" xfId="0" applyNumberFormat="1" applyFont="1" applyFill="1" applyBorder="1" applyAlignment="1">
      <alignment horizontal="right" vertical="center" wrapText="1"/>
    </xf>
    <xf numFmtId="166" fontId="15" fillId="0" borderId="46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21" fillId="0" borderId="33" xfId="0" applyFont="1" applyFill="1" applyBorder="1" applyAlignment="1">
      <alignment horizontal="justify" vertical="top" wrapText="1"/>
    </xf>
    <xf numFmtId="49" fontId="21" fillId="0" borderId="37" xfId="0" applyNumberFormat="1" applyFont="1" applyFill="1" applyBorder="1" applyAlignment="1">
      <alignment horizontal="center" vertical="top" wrapText="1"/>
    </xf>
    <xf numFmtId="0" fontId="5" fillId="0" borderId="42" xfId="0" applyFont="1" applyFill="1" applyBorder="1"/>
    <xf numFmtId="0" fontId="5" fillId="0" borderId="34" xfId="0" applyFont="1" applyFill="1" applyBorder="1"/>
    <xf numFmtId="0" fontId="5" fillId="0" borderId="51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4" fillId="0" borderId="17" xfId="0" applyFont="1" applyFill="1" applyBorder="1" applyAlignment="1">
      <alignment horizontal="justify" vertical="top" wrapText="1"/>
    </xf>
    <xf numFmtId="49" fontId="5" fillId="0" borderId="37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/>
    <xf numFmtId="0" fontId="5" fillId="0" borderId="3" xfId="0" applyFont="1" applyFill="1" applyBorder="1"/>
    <xf numFmtId="0" fontId="5" fillId="0" borderId="37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20" fillId="0" borderId="37" xfId="0" applyFont="1" applyFill="1" applyBorder="1" applyAlignment="1">
      <alignment horizontal="justify" vertical="top" wrapText="1"/>
    </xf>
    <xf numFmtId="49" fontId="21" fillId="0" borderId="23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0" xfId="0" applyFont="1" applyFill="1" applyBorder="1"/>
    <xf numFmtId="0" fontId="0" fillId="0" borderId="23" xfId="0" applyFont="1" applyFill="1" applyBorder="1"/>
    <xf numFmtId="0" fontId="0" fillId="0" borderId="17" xfId="0" applyFont="1" applyFill="1" applyBorder="1"/>
    <xf numFmtId="0" fontId="0" fillId="0" borderId="20" xfId="0" applyFont="1" applyFill="1" applyBorder="1"/>
    <xf numFmtId="0" fontId="0" fillId="0" borderId="2" xfId="0" applyFont="1" applyFill="1" applyBorder="1"/>
    <xf numFmtId="0" fontId="0" fillId="0" borderId="21" xfId="0" applyFont="1" applyFill="1" applyBorder="1"/>
    <xf numFmtId="0" fontId="4" fillId="0" borderId="33" xfId="0" applyFont="1" applyFill="1" applyBorder="1" applyAlignment="1">
      <alignment horizontal="justify" vertical="top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0" fillId="0" borderId="42" xfId="0" applyFont="1" applyFill="1" applyBorder="1"/>
    <xf numFmtId="0" fontId="0" fillId="0" borderId="1" xfId="0" applyFont="1" applyFill="1" applyBorder="1"/>
    <xf numFmtId="0" fontId="0" fillId="0" borderId="18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49" fontId="5" fillId="0" borderId="37" xfId="0" applyNumberFormat="1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justify" vertical="top" wrapText="1"/>
    </xf>
    <xf numFmtId="165" fontId="5" fillId="0" borderId="4" xfId="0" applyNumberFormat="1" applyFont="1" applyFill="1" applyBorder="1"/>
    <xf numFmtId="166" fontId="5" fillId="0" borderId="4" xfId="0" applyNumberFormat="1" applyFont="1" applyFill="1" applyBorder="1"/>
    <xf numFmtId="166" fontId="5" fillId="0" borderId="20" xfId="0" applyNumberFormat="1" applyFont="1" applyFill="1" applyBorder="1"/>
    <xf numFmtId="166" fontId="5" fillId="0" borderId="21" xfId="0" applyNumberFormat="1" applyFont="1" applyFill="1" applyBorder="1"/>
    <xf numFmtId="0" fontId="20" fillId="0" borderId="22" xfId="0" applyFont="1" applyFill="1" applyBorder="1" applyAlignment="1">
      <alignment horizontal="justify" vertical="top" wrapText="1"/>
    </xf>
    <xf numFmtId="0" fontId="5" fillId="0" borderId="26" xfId="0" applyFont="1" applyFill="1" applyBorder="1"/>
    <xf numFmtId="0" fontId="5" fillId="0" borderId="25" xfId="0" applyFont="1" applyFill="1" applyBorder="1"/>
    <xf numFmtId="0" fontId="5" fillId="0" borderId="23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49" fontId="21" fillId="0" borderId="44" xfId="0" applyNumberFormat="1" applyFont="1" applyFill="1" applyBorder="1" applyAlignment="1">
      <alignment horizontal="center" vertical="top" wrapText="1"/>
    </xf>
    <xf numFmtId="0" fontId="5" fillId="0" borderId="44" xfId="0" applyFont="1" applyFill="1" applyBorder="1"/>
    <xf numFmtId="0" fontId="10" fillId="0" borderId="2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justify" vertical="center" wrapText="1"/>
    </xf>
    <xf numFmtId="49" fontId="16" fillId="0" borderId="51" xfId="0" applyNumberFormat="1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166" fontId="16" fillId="0" borderId="42" xfId="0" applyNumberFormat="1" applyFont="1" applyFill="1" applyBorder="1" applyAlignment="1">
      <alignment vertical="center"/>
    </xf>
    <xf numFmtId="166" fontId="10" fillId="0" borderId="21" xfId="0" applyNumberFormat="1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left" vertical="top" wrapText="1" indent="1"/>
    </xf>
    <xf numFmtId="0" fontId="5" fillId="0" borderId="37" xfId="0" applyFont="1" applyFill="1" applyBorder="1" applyAlignment="1">
      <alignment horizontal="center" vertical="top" wrapText="1"/>
    </xf>
    <xf numFmtId="0" fontId="15" fillId="0" borderId="4" xfId="0" applyFont="1" applyFill="1" applyBorder="1"/>
    <xf numFmtId="0" fontId="15" fillId="0" borderId="3" xfId="0" applyFont="1" applyFill="1" applyBorder="1"/>
    <xf numFmtId="0" fontId="15" fillId="0" borderId="37" xfId="0" applyFont="1" applyFill="1" applyBorder="1"/>
    <xf numFmtId="166" fontId="15" fillId="0" borderId="4" xfId="0" applyNumberFormat="1" applyFont="1" applyFill="1" applyBorder="1"/>
    <xf numFmtId="166" fontId="15" fillId="0" borderId="20" xfId="0" applyNumberFormat="1" applyFont="1" applyFill="1" applyBorder="1"/>
    <xf numFmtId="166" fontId="15" fillId="0" borderId="21" xfId="0" applyNumberFormat="1" applyFont="1" applyFill="1" applyBorder="1" applyAlignment="1">
      <alignment horizontal="right"/>
    </xf>
    <xf numFmtId="166" fontId="15" fillId="0" borderId="4" xfId="0" applyNumberFormat="1" applyFont="1" applyFill="1" applyBorder="1" applyAlignment="1">
      <alignment vertical="center"/>
    </xf>
    <xf numFmtId="166" fontId="15" fillId="0" borderId="20" xfId="0" applyNumberFormat="1" applyFont="1" applyFill="1" applyBorder="1" applyAlignment="1">
      <alignment vertical="center"/>
    </xf>
    <xf numFmtId="166" fontId="15" fillId="0" borderId="21" xfId="0" applyNumberFormat="1" applyFont="1" applyFill="1" applyBorder="1"/>
    <xf numFmtId="0" fontId="16" fillId="0" borderId="17" xfId="0" applyFont="1" applyFill="1" applyBorder="1" applyAlignment="1">
      <alignment horizontal="justify" vertical="top" wrapText="1"/>
    </xf>
    <xf numFmtId="49" fontId="16" fillId="0" borderId="37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/>
    <xf numFmtId="0" fontId="16" fillId="0" borderId="3" xfId="0" applyFont="1" applyFill="1" applyBorder="1"/>
    <xf numFmtId="0" fontId="16" fillId="0" borderId="37" xfId="0" applyFont="1" applyFill="1" applyBorder="1"/>
    <xf numFmtId="166" fontId="16" fillId="0" borderId="4" xfId="0" applyNumberFormat="1" applyFont="1" applyFill="1" applyBorder="1"/>
    <xf numFmtId="166" fontId="16" fillId="0" borderId="21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15" fillId="0" borderId="17" xfId="0" applyFont="1" applyFill="1" applyBorder="1" applyAlignment="1">
      <alignment horizontal="justify" vertical="top" wrapText="1"/>
    </xf>
    <xf numFmtId="49" fontId="15" fillId="0" borderId="37" xfId="0" applyNumberFormat="1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justify" vertical="center" wrapText="1"/>
    </xf>
    <xf numFmtId="0" fontId="16" fillId="0" borderId="37" xfId="0" applyFont="1" applyFill="1" applyBorder="1" applyAlignment="1">
      <alignment vertical="center"/>
    </xf>
    <xf numFmtId="166" fontId="10" fillId="0" borderId="2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0" borderId="17" xfId="0" applyFont="1" applyFill="1" applyBorder="1" applyAlignment="1">
      <alignment horizontal="justify" vertical="center" wrapText="1"/>
    </xf>
    <xf numFmtId="166" fontId="11" fillId="0" borderId="4" xfId="0" applyNumberFormat="1" applyFont="1" applyFill="1" applyBorder="1"/>
    <xf numFmtId="166" fontId="11" fillId="0" borderId="20" xfId="0" applyNumberFormat="1" applyFont="1" applyFill="1" applyBorder="1" applyAlignment="1">
      <alignment horizontal="right"/>
    </xf>
    <xf numFmtId="166" fontId="11" fillId="0" borderId="20" xfId="0" applyNumberFormat="1" applyFont="1" applyFill="1" applyBorder="1"/>
    <xf numFmtId="166" fontId="11" fillId="0" borderId="21" xfId="0" applyNumberFormat="1" applyFont="1" applyFill="1" applyBorder="1" applyAlignment="1">
      <alignment horizontal="right"/>
    </xf>
    <xf numFmtId="0" fontId="23" fillId="0" borderId="4" xfId="0" applyFont="1" applyFill="1" applyBorder="1"/>
    <xf numFmtId="0" fontId="23" fillId="0" borderId="3" xfId="0" applyFont="1" applyFill="1" applyBorder="1"/>
    <xf numFmtId="0" fontId="23" fillId="0" borderId="37" xfId="0" applyFont="1" applyFill="1" applyBorder="1"/>
    <xf numFmtId="0" fontId="18" fillId="0" borderId="0" xfId="0" applyFont="1"/>
    <xf numFmtId="0" fontId="25" fillId="0" borderId="0" xfId="0" applyFont="1"/>
    <xf numFmtId="166" fontId="10" fillId="0" borderId="4" xfId="0" applyNumberFormat="1" applyFont="1" applyFill="1" applyBorder="1" applyAlignment="1">
      <alignment vertical="center"/>
    </xf>
    <xf numFmtId="165" fontId="15" fillId="0" borderId="37" xfId="0" applyNumberFormat="1" applyFont="1" applyFill="1" applyBorder="1"/>
    <xf numFmtId="0" fontId="11" fillId="0" borderId="0" xfId="0" applyFont="1"/>
    <xf numFmtId="0" fontId="26" fillId="0" borderId="0" xfId="0" applyFont="1"/>
    <xf numFmtId="0" fontId="15" fillId="0" borderId="43" xfId="0" applyFont="1" applyFill="1" applyBorder="1" applyAlignment="1">
      <alignment horizontal="justify" vertical="center" wrapText="1"/>
    </xf>
    <xf numFmtId="0" fontId="15" fillId="0" borderId="44" xfId="0" applyFont="1" applyFill="1" applyBorder="1" applyAlignment="1">
      <alignment vertical="center"/>
    </xf>
    <xf numFmtId="166" fontId="11" fillId="0" borderId="45" xfId="0" applyNumberFormat="1" applyFont="1" applyFill="1" applyBorder="1" applyAlignment="1">
      <alignment vertical="center"/>
    </xf>
    <xf numFmtId="166" fontId="11" fillId="0" borderId="4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5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1" xfId="0" applyFont="1" applyFill="1" applyBorder="1"/>
    <xf numFmtId="0" fontId="28" fillId="0" borderId="0" xfId="0" applyFont="1" applyFill="1"/>
    <xf numFmtId="0" fontId="28" fillId="0" borderId="0" xfId="0" applyFont="1" applyFill="1" applyBorder="1" applyAlignment="1"/>
    <xf numFmtId="0" fontId="29" fillId="0" borderId="0" xfId="0" applyFont="1" applyFill="1" applyBorder="1"/>
    <xf numFmtId="0" fontId="28" fillId="0" borderId="0" xfId="0" applyFont="1"/>
    <xf numFmtId="0" fontId="2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J406"/>
  <sheetViews>
    <sheetView tabSelected="1" zoomScaleSheetLayoutView="100" workbookViewId="0">
      <pane ySplit="39" topLeftCell="A40" activePane="bottomLeft" state="frozen"/>
      <selection activeCell="A26" sqref="A26:F26"/>
      <selection pane="bottomLeft" activeCell="A44" sqref="A44"/>
    </sheetView>
  </sheetViews>
  <sheetFormatPr defaultRowHeight="12.75"/>
  <cols>
    <col min="1" max="1" width="45.140625" style="7" customWidth="1"/>
    <col min="2" max="2" width="7.28515625" style="7" customWidth="1"/>
    <col min="3" max="3" width="8" style="7" hidden="1" customWidth="1"/>
    <col min="4" max="4" width="8.140625" style="7" hidden="1" customWidth="1"/>
    <col min="5" max="5" width="8.7109375" style="7" hidden="1" customWidth="1"/>
    <col min="6" max="6" width="10.42578125" style="7" customWidth="1"/>
    <col min="7" max="7" width="10.85546875" style="7" customWidth="1"/>
    <col min="8" max="8" width="11.140625" style="7" customWidth="1"/>
    <col min="9" max="9" width="10.42578125" style="7" customWidth="1"/>
    <col min="10" max="16384" width="9.140625" style="7"/>
  </cols>
  <sheetData>
    <row r="1" spans="1:36" ht="3.75" customHeight="1"/>
    <row r="2" spans="1:36" ht="16.5" hidden="1" customHeight="1">
      <c r="A2" s="1" t="s">
        <v>0</v>
      </c>
      <c r="B2" s="2"/>
      <c r="C2" s="2"/>
      <c r="D2" s="2"/>
      <c r="E2" s="2"/>
      <c r="F2" s="3" t="s">
        <v>1</v>
      </c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15.75" hidden="1" customHeight="1">
      <c r="A3" s="8"/>
      <c r="B3" s="2"/>
      <c r="C3" s="2"/>
      <c r="D3" s="2"/>
      <c r="E3" s="2"/>
      <c r="F3" s="9" t="s">
        <v>2</v>
      </c>
      <c r="G3" s="9"/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2" hidden="1" customHeight="1">
      <c r="A4" s="10"/>
      <c r="B4" s="2"/>
      <c r="C4" s="2"/>
      <c r="D4" s="2"/>
      <c r="E4" s="2"/>
      <c r="F4" s="9" t="s">
        <v>3</v>
      </c>
      <c r="G4" s="9"/>
      <c r="H4" s="9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6.5" hidden="1" customHeight="1">
      <c r="A5" s="10"/>
      <c r="B5" s="2"/>
      <c r="C5" s="2"/>
      <c r="D5" s="2"/>
      <c r="E5" s="2"/>
      <c r="F5" s="11"/>
      <c r="G5" s="11"/>
      <c r="H5" s="11"/>
      <c r="I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4.25" hidden="1" customHeight="1">
      <c r="A6" s="12" t="s">
        <v>4</v>
      </c>
      <c r="B6" s="2"/>
      <c r="C6" s="2"/>
      <c r="D6" s="2"/>
      <c r="E6" s="2"/>
      <c r="F6" s="11"/>
      <c r="G6" s="11"/>
      <c r="H6" s="11"/>
      <c r="I6" s="11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4.25" hidden="1" customHeight="1">
      <c r="A7" s="2"/>
      <c r="B7" s="2"/>
      <c r="C7" s="2"/>
      <c r="D7" s="2"/>
      <c r="E7" s="2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1.25" hidden="1" customHeight="1">
      <c r="A8" s="13" t="s">
        <v>5</v>
      </c>
      <c r="B8" s="2"/>
      <c r="C8" s="2"/>
      <c r="D8" s="2"/>
      <c r="E8" s="2"/>
      <c r="F8" s="14"/>
      <c r="G8" s="14"/>
      <c r="H8" s="14"/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13.5" hidden="1" customHeight="1">
      <c r="A9" s="15" t="s">
        <v>6</v>
      </c>
      <c r="B9" s="2"/>
      <c r="C9" s="2"/>
      <c r="D9" s="2"/>
      <c r="E9" s="2"/>
      <c r="F9" s="9" t="s">
        <v>7</v>
      </c>
      <c r="G9" s="9"/>
      <c r="H9" s="9"/>
      <c r="I9" s="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2" hidden="1" customHeight="1">
      <c r="A10" s="15"/>
      <c r="B10" s="2"/>
      <c r="C10" s="2"/>
      <c r="D10" s="2"/>
      <c r="E10" s="2"/>
      <c r="F10" s="16"/>
      <c r="G10" s="16"/>
      <c r="H10" s="17"/>
      <c r="I10" s="17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3.5" hidden="1" customHeight="1">
      <c r="A11" s="15" t="s">
        <v>8</v>
      </c>
      <c r="B11" s="2"/>
      <c r="C11" s="2"/>
      <c r="D11" s="2"/>
      <c r="E11" s="2"/>
      <c r="F11" s="18" t="s">
        <v>9</v>
      </c>
      <c r="G11" s="18"/>
      <c r="H11" s="18" t="s">
        <v>10</v>
      </c>
      <c r="I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6.5" hidden="1" customHeight="1">
      <c r="A12" s="18" t="s">
        <v>11</v>
      </c>
      <c r="B12" s="2"/>
      <c r="C12" s="2"/>
      <c r="D12" s="2"/>
      <c r="E12" s="2"/>
      <c r="F12" s="19" t="s">
        <v>12</v>
      </c>
      <c r="G12" s="19"/>
      <c r="H12" s="19"/>
      <c r="I12" s="1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11.25" hidden="1" customHeight="1">
      <c r="A13" s="20"/>
      <c r="B13" s="2"/>
      <c r="C13" s="2"/>
      <c r="D13" s="2"/>
      <c r="E13" s="2"/>
      <c r="F13" s="21" t="s">
        <v>13</v>
      </c>
      <c r="G13" s="22">
        <v>2011</v>
      </c>
      <c r="H13" s="18"/>
      <c r="I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13.5" hidden="1" customHeight="1">
      <c r="A14" s="2"/>
      <c r="B14" s="2"/>
      <c r="C14" s="2"/>
      <c r="D14" s="2"/>
      <c r="E14" s="2"/>
      <c r="F14" s="5"/>
      <c r="G14" s="5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9" hidden="1" customHeight="1">
      <c r="A15" s="2"/>
      <c r="B15" s="2"/>
      <c r="C15" s="2"/>
      <c r="D15" s="2"/>
      <c r="E15" s="2"/>
      <c r="F15" s="5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5.75" hidden="1" customHeight="1">
      <c r="A16" s="15"/>
      <c r="B16" s="2"/>
      <c r="C16" s="2"/>
      <c r="D16" s="2"/>
      <c r="E16" s="2"/>
      <c r="F16" s="5"/>
      <c r="G16" s="5"/>
      <c r="H16" s="23" t="s">
        <v>14</v>
      </c>
      <c r="I16" s="2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8" customFormat="1" ht="11.25" hidden="1" customHeight="1">
      <c r="A17" s="15"/>
      <c r="B17" s="2"/>
      <c r="C17" s="2"/>
      <c r="D17" s="2"/>
      <c r="E17" s="2"/>
      <c r="F17" s="2"/>
      <c r="G17" s="25" t="s">
        <v>15</v>
      </c>
      <c r="H17" s="26">
        <v>2011</v>
      </c>
      <c r="I17" s="2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28" customFormat="1" ht="11.25" hidden="1" customHeight="1">
      <c r="A18" s="29" t="s">
        <v>16</v>
      </c>
      <c r="B18" s="29"/>
      <c r="C18" s="29"/>
      <c r="D18" s="29"/>
      <c r="E18" s="29"/>
      <c r="F18" s="29"/>
      <c r="G18" s="30" t="s">
        <v>17</v>
      </c>
      <c r="H18" s="26">
        <v>3342250</v>
      </c>
      <c r="I18" s="2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28" customFormat="1" ht="14.25" hidden="1" customHeight="1">
      <c r="A19" s="29" t="s">
        <v>18</v>
      </c>
      <c r="B19" s="29"/>
      <c r="C19" s="29"/>
      <c r="D19" s="29"/>
      <c r="E19" s="29"/>
      <c r="F19" s="29"/>
      <c r="G19" s="31" t="s">
        <v>19</v>
      </c>
      <c r="H19" s="26">
        <v>150</v>
      </c>
      <c r="I19" s="2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28" customFormat="1" ht="9" hidden="1" customHeight="1">
      <c r="A20" s="32" t="s">
        <v>20</v>
      </c>
      <c r="B20" s="32"/>
      <c r="C20" s="32"/>
      <c r="D20" s="32"/>
      <c r="E20" s="32"/>
      <c r="F20" s="32"/>
      <c r="G20" s="31" t="s">
        <v>21</v>
      </c>
      <c r="H20" s="26">
        <v>1212400000</v>
      </c>
      <c r="I20" s="2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28" customFormat="1" ht="15.75" hidden="1" customHeight="1">
      <c r="A21" s="32" t="s">
        <v>22</v>
      </c>
      <c r="B21" s="32"/>
      <c r="C21" s="32"/>
      <c r="D21" s="32"/>
      <c r="E21" s="32"/>
      <c r="F21" s="32"/>
      <c r="G21" s="31" t="s">
        <v>23</v>
      </c>
      <c r="H21" s="26">
        <v>1009</v>
      </c>
      <c r="I21" s="2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28" customFormat="1" ht="9" hidden="1" customHeight="1">
      <c r="A22" s="32" t="s">
        <v>24</v>
      </c>
      <c r="B22" s="32"/>
      <c r="C22" s="32"/>
      <c r="D22" s="32"/>
      <c r="E22" s="32"/>
      <c r="F22" s="32"/>
      <c r="G22" s="31" t="s">
        <v>25</v>
      </c>
      <c r="H22" s="26">
        <v>90215</v>
      </c>
      <c r="I22" s="2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28" customFormat="1" ht="10.5" hidden="1" customHeight="1">
      <c r="A23" s="32" t="s">
        <v>26</v>
      </c>
      <c r="B23" s="32"/>
      <c r="C23" s="32"/>
      <c r="D23" s="32"/>
      <c r="E23" s="32"/>
      <c r="F23" s="32"/>
      <c r="G23" s="31" t="s">
        <v>27</v>
      </c>
      <c r="H23" s="26" t="s">
        <v>28</v>
      </c>
      <c r="I23" s="2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28" customFormat="1" ht="12" hidden="1" customHeight="1">
      <c r="A24" s="32" t="s">
        <v>29</v>
      </c>
      <c r="B24" s="32"/>
      <c r="C24" s="32"/>
      <c r="D24" s="32"/>
      <c r="E24" s="32"/>
      <c r="F24" s="32"/>
      <c r="G24" s="31"/>
      <c r="H24" s="33"/>
      <c r="I24" s="3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28" customFormat="1" ht="10.5" hidden="1" customHeight="1">
      <c r="A25" s="32" t="s">
        <v>30</v>
      </c>
      <c r="B25" s="32"/>
      <c r="C25" s="32"/>
      <c r="D25" s="32"/>
      <c r="E25" s="32"/>
      <c r="F25" s="32"/>
      <c r="G25" s="31"/>
      <c r="H25" s="33"/>
      <c r="I25" s="3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28" customFormat="1" ht="15" hidden="1" customHeight="1">
      <c r="A26" s="32" t="s">
        <v>31</v>
      </c>
      <c r="B26" s="32"/>
      <c r="C26" s="32"/>
      <c r="D26" s="32"/>
      <c r="E26" s="32"/>
      <c r="F26" s="32"/>
      <c r="G26" s="3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28" customFormat="1" ht="12" hidden="1" customHeight="1">
      <c r="A27" s="35" t="s">
        <v>32</v>
      </c>
      <c r="B27" s="35"/>
      <c r="C27" s="35"/>
      <c r="D27" s="35"/>
      <c r="E27" s="35"/>
      <c r="F27" s="35"/>
      <c r="G27" s="3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28" customFormat="1" ht="8.25" hidden="1" customHeight="1">
      <c r="A28" s="32" t="s">
        <v>33</v>
      </c>
      <c r="B28" s="32"/>
      <c r="C28" s="32"/>
      <c r="D28" s="32"/>
      <c r="E28" s="32"/>
      <c r="F28" s="32"/>
      <c r="G28" s="3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28" customFormat="1" ht="10.5" hidden="1" customHeight="1">
      <c r="A29" s="32" t="s">
        <v>34</v>
      </c>
      <c r="B29" s="32"/>
      <c r="C29" s="32"/>
      <c r="D29" s="32"/>
      <c r="E29" s="32"/>
      <c r="F29" s="32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9.9499999999999993" hidden="1" customHeight="1">
      <c r="A30" s="2"/>
      <c r="B30" s="2"/>
      <c r="C30" s="2"/>
      <c r="D30" s="2"/>
      <c r="E30" s="2"/>
      <c r="F30" s="5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5" customHeight="1">
      <c r="A31" s="36" t="s">
        <v>35</v>
      </c>
      <c r="B31" s="36"/>
      <c r="C31" s="36"/>
      <c r="D31" s="36"/>
      <c r="E31" s="36"/>
      <c r="F31" s="36"/>
      <c r="G31" s="36"/>
      <c r="H31" s="36"/>
      <c r="I31" s="3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4.25" customHeight="1">
      <c r="A32" s="36" t="s">
        <v>36</v>
      </c>
      <c r="B32" s="36"/>
      <c r="C32" s="36"/>
      <c r="D32" s="36"/>
      <c r="E32" s="36"/>
      <c r="F32" s="36"/>
      <c r="G32" s="36"/>
      <c r="H32" s="36"/>
      <c r="I32" s="3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.75" customHeight="1">
      <c r="A33" s="36" t="s">
        <v>37</v>
      </c>
      <c r="B33" s="36"/>
      <c r="C33" s="36"/>
      <c r="D33" s="36"/>
      <c r="E33" s="36"/>
      <c r="F33" s="36"/>
      <c r="G33" s="36"/>
      <c r="H33" s="36"/>
      <c r="I33" s="3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5.25" customHeight="1" thickBot="1">
      <c r="A34" s="2"/>
      <c r="B34" s="2"/>
      <c r="C34" s="2"/>
      <c r="D34" s="2"/>
      <c r="E34" s="2" t="s">
        <v>38</v>
      </c>
      <c r="F34" s="2"/>
      <c r="G34" s="2"/>
      <c r="H34" s="2"/>
      <c r="I34" s="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18" customHeight="1" thickBot="1">
      <c r="A35" s="37" t="s">
        <v>39</v>
      </c>
      <c r="B35" s="38"/>
      <c r="C35" s="38"/>
      <c r="D35" s="38"/>
      <c r="E35" s="38"/>
      <c r="F35" s="38"/>
      <c r="G35" s="38"/>
      <c r="H35" s="38"/>
      <c r="I35" s="3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15" customHeight="1" thickBot="1">
      <c r="A36" s="40" t="s">
        <v>40</v>
      </c>
      <c r="B36" s="41"/>
      <c r="C36" s="41"/>
      <c r="D36" s="41"/>
      <c r="E36" s="41"/>
      <c r="F36" s="41"/>
      <c r="G36" s="41"/>
      <c r="H36" s="41"/>
      <c r="I36" s="4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>
      <c r="A37" s="43"/>
      <c r="B37" s="44" t="s">
        <v>41</v>
      </c>
      <c r="C37" s="45"/>
      <c r="D37" s="46"/>
      <c r="E37" s="47"/>
      <c r="F37" s="48" t="s">
        <v>42</v>
      </c>
      <c r="G37" s="49"/>
      <c r="H37" s="49"/>
      <c r="I37" s="5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5" customHeight="1" thickBot="1">
      <c r="A38" s="51"/>
      <c r="B38" s="52"/>
      <c r="C38" s="53" t="s">
        <v>43</v>
      </c>
      <c r="D38" s="54" t="s">
        <v>44</v>
      </c>
      <c r="E38" s="55" t="s">
        <v>45</v>
      </c>
      <c r="F38" s="56" t="s">
        <v>46</v>
      </c>
      <c r="G38" s="57" t="s">
        <v>47</v>
      </c>
      <c r="H38" s="57" t="s">
        <v>48</v>
      </c>
      <c r="I38" s="58" t="s">
        <v>49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13.5" hidden="1" customHeight="1" thickBot="1">
      <c r="A39" s="59"/>
      <c r="B39" s="60"/>
      <c r="C39" s="61"/>
      <c r="D39" s="62"/>
      <c r="E39" s="63"/>
      <c r="F39" s="64" t="s">
        <v>50</v>
      </c>
      <c r="G39" s="65" t="s">
        <v>51</v>
      </c>
      <c r="H39" s="65" t="s">
        <v>51</v>
      </c>
      <c r="I39" s="66" t="s">
        <v>51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19.5" customHeight="1" thickBot="1">
      <c r="A40" s="67" t="s">
        <v>52</v>
      </c>
      <c r="B40" s="68"/>
      <c r="C40" s="69"/>
      <c r="D40" s="70"/>
      <c r="E40" s="68"/>
      <c r="F40" s="71"/>
      <c r="G40" s="72"/>
      <c r="H40" s="72"/>
      <c r="I40" s="73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82" customFormat="1" ht="31.5">
      <c r="A41" s="74" t="s">
        <v>53</v>
      </c>
      <c r="B41" s="75" t="s">
        <v>54</v>
      </c>
      <c r="C41" s="76">
        <v>47945.8</v>
      </c>
      <c r="D41" s="77">
        <v>76763.42</v>
      </c>
      <c r="E41" s="78">
        <f>E42+E46</f>
        <v>109316.76000000001</v>
      </c>
      <c r="F41" s="79">
        <f>F46+F42</f>
        <v>370591.39999999997</v>
      </c>
      <c r="G41" s="79">
        <f>G46+G42</f>
        <v>209707.68000000002</v>
      </c>
      <c r="H41" s="79">
        <f>G41-F41</f>
        <v>-160883.71999999994</v>
      </c>
      <c r="I41" s="80">
        <f>G41/F41*100</f>
        <v>56.587303429059624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</row>
    <row r="42" spans="1:36" s="82" customFormat="1" ht="15.95" customHeight="1">
      <c r="A42" s="83" t="s">
        <v>55</v>
      </c>
      <c r="B42" s="84" t="s">
        <v>56</v>
      </c>
      <c r="C42" s="85">
        <v>7991</v>
      </c>
      <c r="D42" s="86">
        <v>12793.9</v>
      </c>
      <c r="E42" s="87">
        <f>E46*0.2</f>
        <v>18219.460000000003</v>
      </c>
      <c r="F42" s="88">
        <f>36257.1+1491.3+0+24016.9</f>
        <v>61765.3</v>
      </c>
      <c r="G42" s="88">
        <f>G46*1.2-G46</f>
        <v>34951.279999999999</v>
      </c>
      <c r="H42" s="79">
        <f>G42-F42</f>
        <v>-26814.020000000004</v>
      </c>
      <c r="I42" s="80">
        <f>G42/F42*100</f>
        <v>56.587242351287856</v>
      </c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</row>
    <row r="43" spans="1:36" s="82" customFormat="1" ht="15.95" customHeight="1">
      <c r="A43" s="89" t="s">
        <v>57</v>
      </c>
      <c r="B43" s="84" t="s">
        <v>58</v>
      </c>
      <c r="C43" s="85"/>
      <c r="D43" s="86"/>
      <c r="E43" s="87"/>
      <c r="F43" s="88">
        <v>0</v>
      </c>
      <c r="G43" s="90">
        <v>0</v>
      </c>
      <c r="H43" s="79">
        <f t="shared" ref="H43:H51" si="0">G43-F43</f>
        <v>0</v>
      </c>
      <c r="I43" s="80">
        <v>0</v>
      </c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</row>
    <row r="44" spans="1:36" s="82" customFormat="1" ht="15.95" customHeight="1">
      <c r="A44" s="83" t="s">
        <v>59</v>
      </c>
      <c r="B44" s="84" t="s">
        <v>60</v>
      </c>
      <c r="C44" s="91"/>
      <c r="D44" s="86"/>
      <c r="E44" s="87"/>
      <c r="F44" s="88">
        <v>0</v>
      </c>
      <c r="G44" s="90">
        <v>0</v>
      </c>
      <c r="H44" s="79">
        <f t="shared" si="0"/>
        <v>0</v>
      </c>
      <c r="I44" s="80">
        <v>0</v>
      </c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1:36" s="82" customFormat="1" ht="19.5" customHeight="1">
      <c r="A45" s="83" t="s">
        <v>61</v>
      </c>
      <c r="B45" s="84" t="s">
        <v>62</v>
      </c>
      <c r="C45" s="91"/>
      <c r="D45" s="86"/>
      <c r="E45" s="92"/>
      <c r="F45" s="88">
        <v>0</v>
      </c>
      <c r="G45" s="90">
        <v>0</v>
      </c>
      <c r="H45" s="79">
        <f t="shared" si="0"/>
        <v>0</v>
      </c>
      <c r="I45" s="80">
        <v>0</v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</row>
    <row r="46" spans="1:36" s="82" customFormat="1" ht="33" customHeight="1">
      <c r="A46" s="83" t="s">
        <v>63</v>
      </c>
      <c r="B46" s="84" t="s">
        <v>64</v>
      </c>
      <c r="C46" s="85">
        <f>C41-C42</f>
        <v>39954.800000000003</v>
      </c>
      <c r="D46" s="85">
        <f>D41-D42</f>
        <v>63969.52</v>
      </c>
      <c r="E46" s="85">
        <v>91097.3</v>
      </c>
      <c r="F46" s="93">
        <f>SUM(F47:F50)</f>
        <v>308826.09999999998</v>
      </c>
      <c r="G46" s="88">
        <f>SUM(G47:G50)</f>
        <v>174756.40000000002</v>
      </c>
      <c r="H46" s="79">
        <f t="shared" si="0"/>
        <v>-134069.69999999995</v>
      </c>
      <c r="I46" s="80">
        <f t="shared" ref="I46:I57" si="1">G46/F46*100</f>
        <v>56.58731564462979</v>
      </c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</row>
    <row r="47" spans="1:36" s="104" customFormat="1" ht="13.5" hidden="1" customHeight="1">
      <c r="A47" s="94" t="s">
        <v>65</v>
      </c>
      <c r="B47" s="95"/>
      <c r="C47" s="96"/>
      <c r="D47" s="97"/>
      <c r="E47" s="98"/>
      <c r="F47" s="99">
        <v>263476.09999999998</v>
      </c>
      <c r="G47" s="100">
        <v>145738.79999999999</v>
      </c>
      <c r="H47" s="101">
        <f t="shared" si="0"/>
        <v>-117737.29999999999</v>
      </c>
      <c r="I47" s="102">
        <f t="shared" si="1"/>
        <v>55.313859587264268</v>
      </c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</row>
    <row r="48" spans="1:36" s="104" customFormat="1" ht="13.5" hidden="1" customHeight="1">
      <c r="A48" s="94" t="s">
        <v>66</v>
      </c>
      <c r="B48" s="95"/>
      <c r="C48" s="96"/>
      <c r="D48" s="97"/>
      <c r="E48" s="98"/>
      <c r="F48" s="99">
        <v>37714.5</v>
      </c>
      <c r="G48" s="100">
        <v>25012.7</v>
      </c>
      <c r="H48" s="101">
        <f t="shared" si="0"/>
        <v>-12701.8</v>
      </c>
      <c r="I48" s="102">
        <f t="shared" si="1"/>
        <v>66.321176205438221</v>
      </c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</row>
    <row r="49" spans="1:36" s="104" customFormat="1" ht="12.75" hidden="1" customHeight="1">
      <c r="A49" s="94" t="s">
        <v>67</v>
      </c>
      <c r="B49" s="95"/>
      <c r="C49" s="96"/>
      <c r="D49" s="97"/>
      <c r="E49" s="98"/>
      <c r="F49" s="99">
        <v>7548.3</v>
      </c>
      <c r="G49" s="100">
        <v>3956.7</v>
      </c>
      <c r="H49" s="101">
        <f t="shared" si="0"/>
        <v>-3591.6000000000004</v>
      </c>
      <c r="I49" s="102">
        <f t="shared" si="1"/>
        <v>52.418425340805207</v>
      </c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</row>
    <row r="50" spans="1:36" s="104" customFormat="1" ht="12.75" hidden="1" customHeight="1">
      <c r="A50" s="105" t="s">
        <v>68</v>
      </c>
      <c r="B50" s="95"/>
      <c r="C50" s="96"/>
      <c r="D50" s="97"/>
      <c r="E50" s="98"/>
      <c r="F50" s="100">
        <v>87.2</v>
      </c>
      <c r="G50" s="100">
        <v>48.2</v>
      </c>
      <c r="H50" s="101">
        <f t="shared" si="0"/>
        <v>-39</v>
      </c>
      <c r="I50" s="102">
        <f t="shared" si="1"/>
        <v>55.27522935779816</v>
      </c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</row>
    <row r="51" spans="1:36" s="108" customFormat="1" ht="15" customHeight="1">
      <c r="A51" s="89" t="s">
        <v>69</v>
      </c>
      <c r="B51" s="84" t="s">
        <v>70</v>
      </c>
      <c r="C51" s="91">
        <v>2225.5</v>
      </c>
      <c r="D51" s="106">
        <v>256</v>
      </c>
      <c r="E51" s="92">
        <v>225.1</v>
      </c>
      <c r="F51" s="88">
        <v>23432.1</v>
      </c>
      <c r="G51" s="88">
        <v>3660.5</v>
      </c>
      <c r="H51" s="79">
        <f t="shared" si="0"/>
        <v>-19771.599999999999</v>
      </c>
      <c r="I51" s="80">
        <f t="shared" si="1"/>
        <v>15.621732580519886</v>
      </c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s="82" customFormat="1" ht="15.75" customHeight="1">
      <c r="A52" s="89" t="s">
        <v>71</v>
      </c>
      <c r="B52" s="84" t="s">
        <v>72</v>
      </c>
      <c r="C52" s="91"/>
      <c r="D52" s="86"/>
      <c r="E52" s="92"/>
      <c r="F52" s="93">
        <v>0</v>
      </c>
      <c r="G52" s="88">
        <v>0</v>
      </c>
      <c r="H52" s="79">
        <f>G52-F52</f>
        <v>0</v>
      </c>
      <c r="I52" s="80">
        <v>0</v>
      </c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pans="1:36" s="82" customFormat="1" ht="15.75">
      <c r="A53" s="83" t="s">
        <v>73</v>
      </c>
      <c r="B53" s="84" t="s">
        <v>74</v>
      </c>
      <c r="C53" s="91"/>
      <c r="D53" s="86"/>
      <c r="E53" s="87">
        <v>1000</v>
      </c>
      <c r="F53" s="93">
        <v>53076.9</v>
      </c>
      <c r="G53" s="88">
        <v>0</v>
      </c>
      <c r="H53" s="79">
        <f>G53-F53</f>
        <v>-53076.9</v>
      </c>
      <c r="I53" s="80">
        <f t="shared" si="1"/>
        <v>0</v>
      </c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</row>
    <row r="54" spans="1:36" s="82" customFormat="1" ht="15.75" hidden="1">
      <c r="A54" s="109" t="s">
        <v>75</v>
      </c>
      <c r="B54" s="84"/>
      <c r="C54" s="91"/>
      <c r="D54" s="86"/>
      <c r="E54" s="87"/>
      <c r="F54" s="88"/>
      <c r="G54" s="88"/>
      <c r="H54" s="79"/>
      <c r="I54" s="80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</row>
    <row r="55" spans="1:36" s="82" customFormat="1" ht="17.25" customHeight="1">
      <c r="A55" s="83" t="s">
        <v>76</v>
      </c>
      <c r="B55" s="84" t="s">
        <v>77</v>
      </c>
      <c r="C55" s="91">
        <v>145.30000000000001</v>
      </c>
      <c r="D55" s="86"/>
      <c r="E55" s="87">
        <v>50</v>
      </c>
      <c r="F55" s="88">
        <v>285</v>
      </c>
      <c r="G55" s="88">
        <f>SUM(G56:G58)</f>
        <v>155.4</v>
      </c>
      <c r="H55" s="79">
        <f>G55-F55</f>
        <v>-129.6</v>
      </c>
      <c r="I55" s="80">
        <f t="shared" si="1"/>
        <v>54.526315789473692</v>
      </c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</row>
    <row r="56" spans="1:36" s="82" customFormat="1" ht="15" hidden="1" customHeight="1">
      <c r="A56" s="110" t="s">
        <v>78</v>
      </c>
      <c r="B56" s="111"/>
      <c r="C56" s="112"/>
      <c r="D56" s="113"/>
      <c r="E56" s="114"/>
      <c r="F56" s="115"/>
      <c r="G56" s="116">
        <v>2.5</v>
      </c>
      <c r="H56" s="101">
        <f t="shared" ref="H56:H59" si="2">G56-F56</f>
        <v>2.5</v>
      </c>
      <c r="I56" s="102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</row>
    <row r="57" spans="1:36" s="82" customFormat="1" ht="15" hidden="1" customHeight="1">
      <c r="A57" s="110" t="s">
        <v>79</v>
      </c>
      <c r="B57" s="111"/>
      <c r="C57" s="112"/>
      <c r="D57" s="113"/>
      <c r="E57" s="114"/>
      <c r="F57" s="115">
        <f>70+70+75</f>
        <v>215</v>
      </c>
      <c r="G57" s="116">
        <v>152.9</v>
      </c>
      <c r="H57" s="101">
        <f t="shared" si="2"/>
        <v>-62.099999999999994</v>
      </c>
      <c r="I57" s="102">
        <f t="shared" si="1"/>
        <v>71.116279069767444</v>
      </c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</row>
    <row r="58" spans="1:36" s="82" customFormat="1" ht="15" hidden="1" customHeight="1">
      <c r="A58" s="117" t="s">
        <v>80</v>
      </c>
      <c r="B58" s="111"/>
      <c r="C58" s="112"/>
      <c r="D58" s="113"/>
      <c r="E58" s="114"/>
      <c r="F58" s="115"/>
      <c r="G58" s="116"/>
      <c r="H58" s="101">
        <f t="shared" si="2"/>
        <v>0</v>
      </c>
      <c r="I58" s="102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</row>
    <row r="59" spans="1:36" s="82" customFormat="1" ht="24" customHeight="1">
      <c r="A59" s="118" t="s">
        <v>81</v>
      </c>
      <c r="B59" s="119" t="s">
        <v>82</v>
      </c>
      <c r="C59" s="120"/>
      <c r="D59" s="121"/>
      <c r="E59" s="122"/>
      <c r="F59" s="123">
        <v>0</v>
      </c>
      <c r="G59" s="124">
        <v>0</v>
      </c>
      <c r="H59" s="79">
        <f t="shared" si="2"/>
        <v>0</v>
      </c>
      <c r="I59" s="80">
        <v>0</v>
      </c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</row>
    <row r="60" spans="1:36" s="82" customFormat="1" ht="19.5" thickBot="1">
      <c r="A60" s="125" t="s">
        <v>83</v>
      </c>
      <c r="B60" s="119" t="s">
        <v>84</v>
      </c>
      <c r="C60" s="126">
        <f>C46+C51++C52+C53+C55</f>
        <v>42325.600000000006</v>
      </c>
      <c r="D60" s="127">
        <f>D46+D51++D52+D53+D55</f>
        <v>64225.52</v>
      </c>
      <c r="E60" s="126">
        <f>E46+E51++E52+E53+E55</f>
        <v>92372.400000000009</v>
      </c>
      <c r="F60" s="128">
        <f>F46+F51++F52+F53+F55</f>
        <v>385620.1</v>
      </c>
      <c r="G60" s="129">
        <f>G46+G51++G52+G53+G55</f>
        <v>178572.30000000002</v>
      </c>
      <c r="H60" s="130">
        <f>G60-F60</f>
        <v>-207047.79999999996</v>
      </c>
      <c r="I60" s="131">
        <f>G60/F60*100</f>
        <v>46.307829908243896</v>
      </c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</row>
    <row r="61" spans="1:36" s="82" customFormat="1" ht="16.5" customHeight="1" thickBot="1">
      <c r="A61" s="132" t="s">
        <v>85</v>
      </c>
      <c r="B61" s="133"/>
      <c r="C61" s="134"/>
      <c r="D61" s="135"/>
      <c r="E61" s="136"/>
      <c r="F61" s="137"/>
      <c r="G61" s="138"/>
      <c r="H61" s="138"/>
      <c r="I61" s="139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</row>
    <row r="62" spans="1:36" s="82" customFormat="1" ht="30.75" customHeight="1">
      <c r="A62" s="140" t="s">
        <v>86</v>
      </c>
      <c r="B62" s="75" t="s">
        <v>87</v>
      </c>
      <c r="C62" s="76">
        <v>40100.1</v>
      </c>
      <c r="D62" s="77">
        <v>70012.23</v>
      </c>
      <c r="E62" s="141">
        <v>84317.5</v>
      </c>
      <c r="F62" s="142">
        <f>169639.5+21889.2+14165.5+120964.5</f>
        <v>326658.7</v>
      </c>
      <c r="G62" s="142">
        <v>197873.3</v>
      </c>
      <c r="H62" s="79">
        <f t="shared" ref="H62:H69" si="3">G62-F62</f>
        <v>-128785.40000000002</v>
      </c>
      <c r="I62" s="80">
        <f>G62/F62*100</f>
        <v>60.574936470389432</v>
      </c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</row>
    <row r="63" spans="1:36" s="82" customFormat="1" ht="15.75" customHeight="1">
      <c r="A63" s="143" t="s">
        <v>88</v>
      </c>
      <c r="B63" s="84" t="s">
        <v>89</v>
      </c>
      <c r="C63" s="91">
        <v>1259</v>
      </c>
      <c r="D63" s="86">
        <v>1981.62</v>
      </c>
      <c r="E63" s="92">
        <v>2344.1</v>
      </c>
      <c r="F63" s="90">
        <f>F65+F67+F69</f>
        <v>5635.2999999999993</v>
      </c>
      <c r="G63" s="90">
        <f>G65+G67+G69</f>
        <v>4983.2</v>
      </c>
      <c r="H63" s="79">
        <f t="shared" si="3"/>
        <v>-652.09999999999945</v>
      </c>
      <c r="I63" s="80">
        <f>G63/F63*100</f>
        <v>88.428300179227378</v>
      </c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</row>
    <row r="64" spans="1:36" s="82" customFormat="1" ht="30.75" customHeight="1">
      <c r="A64" s="144" t="s">
        <v>90</v>
      </c>
      <c r="B64" s="145" t="s">
        <v>91</v>
      </c>
      <c r="C64" s="146"/>
      <c r="D64" s="147"/>
      <c r="E64" s="148"/>
      <c r="F64" s="149">
        <v>0</v>
      </c>
      <c r="G64" s="150">
        <v>0</v>
      </c>
      <c r="H64" s="90">
        <f t="shared" si="3"/>
        <v>0</v>
      </c>
      <c r="I64" s="151">
        <v>0</v>
      </c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</row>
    <row r="65" spans="1:36" s="82" customFormat="1" ht="15" customHeight="1">
      <c r="A65" s="152" t="s">
        <v>92</v>
      </c>
      <c r="B65" s="84" t="s">
        <v>93</v>
      </c>
      <c r="C65" s="91">
        <v>68.099999999999994</v>
      </c>
      <c r="D65" s="86">
        <v>43.61</v>
      </c>
      <c r="E65" s="92">
        <v>47.9</v>
      </c>
      <c r="F65" s="88">
        <f>41.8+41.8+41.8+41.8</f>
        <v>167.2</v>
      </c>
      <c r="G65" s="90">
        <v>129.19999999999999</v>
      </c>
      <c r="H65" s="90">
        <f t="shared" si="3"/>
        <v>-38</v>
      </c>
      <c r="I65" s="153">
        <f>G65/F65*100</f>
        <v>77.272727272727266</v>
      </c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</row>
    <row r="66" spans="1:36" s="82" customFormat="1" ht="15" customHeight="1">
      <c r="A66" s="152" t="s">
        <v>94</v>
      </c>
      <c r="B66" s="84" t="s">
        <v>95</v>
      </c>
      <c r="C66" s="91"/>
      <c r="D66" s="86"/>
      <c r="E66" s="92"/>
      <c r="F66" s="88">
        <v>0</v>
      </c>
      <c r="G66" s="90">
        <v>0</v>
      </c>
      <c r="H66" s="90">
        <f t="shared" si="3"/>
        <v>0</v>
      </c>
      <c r="I66" s="153">
        <v>0</v>
      </c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</row>
    <row r="67" spans="1:36" s="82" customFormat="1" ht="15" customHeight="1">
      <c r="A67" s="152" t="s">
        <v>96</v>
      </c>
      <c r="B67" s="84" t="s">
        <v>97</v>
      </c>
      <c r="C67" s="91">
        <v>1.8</v>
      </c>
      <c r="D67" s="86">
        <v>3.67</v>
      </c>
      <c r="E67" s="92">
        <v>3.7</v>
      </c>
      <c r="F67" s="88">
        <v>1.7</v>
      </c>
      <c r="G67" s="90">
        <v>1.1000000000000001</v>
      </c>
      <c r="H67" s="90">
        <f t="shared" si="3"/>
        <v>-0.59999999999999987</v>
      </c>
      <c r="I67" s="153">
        <f t="shared" ref="I67:I72" si="4">G67/F67*100</f>
        <v>64.705882352941174</v>
      </c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</row>
    <row r="68" spans="1:36" s="82" customFormat="1" ht="15" customHeight="1">
      <c r="A68" s="152" t="s">
        <v>98</v>
      </c>
      <c r="B68" s="84" t="s">
        <v>99</v>
      </c>
      <c r="C68" s="91"/>
      <c r="D68" s="86"/>
      <c r="E68" s="92"/>
      <c r="F68" s="88"/>
      <c r="G68" s="90"/>
      <c r="H68" s="90">
        <f t="shared" si="3"/>
        <v>0</v>
      </c>
      <c r="I68" s="153">
        <v>0</v>
      </c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</row>
    <row r="69" spans="1:36" s="82" customFormat="1" ht="15" customHeight="1">
      <c r="A69" s="154" t="s">
        <v>100</v>
      </c>
      <c r="B69" s="84" t="s">
        <v>101</v>
      </c>
      <c r="C69" s="91">
        <v>1189.0999999999999</v>
      </c>
      <c r="D69" s="86">
        <v>1934.34</v>
      </c>
      <c r="E69" s="155">
        <f>E63-E65-E67</f>
        <v>2292.5</v>
      </c>
      <c r="F69" s="90">
        <v>5466.4</v>
      </c>
      <c r="G69" s="90">
        <v>4852.8999999999996</v>
      </c>
      <c r="H69" s="90">
        <f t="shared" si="3"/>
        <v>-613.5</v>
      </c>
      <c r="I69" s="153">
        <f t="shared" si="4"/>
        <v>88.776891555685637</v>
      </c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</row>
    <row r="70" spans="1:36" s="82" customFormat="1" ht="15" customHeight="1">
      <c r="A70" s="143" t="s">
        <v>102</v>
      </c>
      <c r="B70" s="84" t="s">
        <v>103</v>
      </c>
      <c r="C70" s="91">
        <v>990.9</v>
      </c>
      <c r="D70" s="86">
        <v>1431.11</v>
      </c>
      <c r="E70" s="156">
        <v>1777.8</v>
      </c>
      <c r="F70" s="90">
        <v>0</v>
      </c>
      <c r="G70" s="90">
        <v>0</v>
      </c>
      <c r="H70" s="90">
        <f>G70-F70</f>
        <v>0</v>
      </c>
      <c r="I70" s="153">
        <v>0</v>
      </c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</row>
    <row r="71" spans="1:36" s="82" customFormat="1" ht="15" customHeight="1">
      <c r="A71" s="157" t="s">
        <v>104</v>
      </c>
      <c r="B71" s="84" t="s">
        <v>105</v>
      </c>
      <c r="C71" s="91"/>
      <c r="D71" s="86"/>
      <c r="E71" s="92"/>
      <c r="F71" s="88">
        <v>0</v>
      </c>
      <c r="G71" s="90">
        <v>0</v>
      </c>
      <c r="H71" s="90">
        <f>G71-F71</f>
        <v>0</v>
      </c>
      <c r="I71" s="153">
        <v>0</v>
      </c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</row>
    <row r="72" spans="1:36" s="108" customFormat="1" ht="18.75" customHeight="1">
      <c r="A72" s="143" t="s">
        <v>106</v>
      </c>
      <c r="B72" s="84" t="s">
        <v>107</v>
      </c>
      <c r="C72" s="91">
        <v>3908.1</v>
      </c>
      <c r="D72" s="86">
        <v>530.9</v>
      </c>
      <c r="E72" s="92">
        <v>415.4</v>
      </c>
      <c r="F72" s="90">
        <v>234</v>
      </c>
      <c r="G72" s="90">
        <v>17923.3</v>
      </c>
      <c r="H72" s="90">
        <f>G72-F72</f>
        <v>17689.3</v>
      </c>
      <c r="I72" s="153">
        <f t="shared" si="4"/>
        <v>7659.5299145299141</v>
      </c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</row>
    <row r="73" spans="1:36" s="82" customFormat="1" ht="30" customHeight="1">
      <c r="A73" s="143" t="s">
        <v>108</v>
      </c>
      <c r="B73" s="84" t="s">
        <v>109</v>
      </c>
      <c r="C73" s="91"/>
      <c r="D73" s="86"/>
      <c r="E73" s="92"/>
      <c r="F73" s="90">
        <v>53076.9</v>
      </c>
      <c r="G73" s="90">
        <v>31.6</v>
      </c>
      <c r="H73" s="90">
        <f t="shared" ref="H73" si="5">G73-F73</f>
        <v>-53045.3</v>
      </c>
      <c r="I73" s="153">
        <f t="shared" ref="I73" si="6">G73/F73*100</f>
        <v>5.9536257769387438E-2</v>
      </c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</row>
    <row r="74" spans="1:36" s="82" customFormat="1" ht="14.25" customHeight="1">
      <c r="A74" s="143" t="s">
        <v>110</v>
      </c>
      <c r="B74" s="84" t="s">
        <v>111</v>
      </c>
      <c r="C74" s="91"/>
      <c r="D74" s="86"/>
      <c r="E74" s="92"/>
      <c r="F74" s="88">
        <v>0</v>
      </c>
      <c r="G74" s="90">
        <v>0</v>
      </c>
      <c r="H74" s="90">
        <f>G74-F74</f>
        <v>0</v>
      </c>
      <c r="I74" s="153">
        <v>0</v>
      </c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</row>
    <row r="75" spans="1:36" s="104" customFormat="1" ht="16.5" customHeight="1">
      <c r="A75" s="143" t="s">
        <v>112</v>
      </c>
      <c r="B75" s="84" t="s">
        <v>113</v>
      </c>
      <c r="C75" s="91">
        <v>33.1</v>
      </c>
      <c r="D75" s="86"/>
      <c r="E75" s="92"/>
      <c r="F75" s="90">
        <v>0</v>
      </c>
      <c r="G75" s="90">
        <v>869.5</v>
      </c>
      <c r="H75" s="90">
        <f>G75-F75</f>
        <v>869.5</v>
      </c>
      <c r="I75" s="153">
        <v>0</v>
      </c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</row>
    <row r="76" spans="1:36" s="82" customFormat="1" ht="31.5">
      <c r="A76" s="143" t="s">
        <v>114</v>
      </c>
      <c r="B76" s="84" t="s">
        <v>115</v>
      </c>
      <c r="C76" s="91"/>
      <c r="D76" s="86"/>
      <c r="E76" s="92"/>
      <c r="F76" s="88">
        <v>0</v>
      </c>
      <c r="G76" s="90">
        <v>0</v>
      </c>
      <c r="H76" s="90">
        <f>G76-F76</f>
        <v>0</v>
      </c>
      <c r="I76" s="153">
        <v>0</v>
      </c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</row>
    <row r="77" spans="1:36" s="82" customFormat="1" ht="31.5">
      <c r="A77" s="158" t="s">
        <v>116</v>
      </c>
      <c r="B77" s="84" t="s">
        <v>117</v>
      </c>
      <c r="C77" s="159"/>
      <c r="D77" s="160"/>
      <c r="E77" s="161"/>
      <c r="F77" s="124">
        <v>0</v>
      </c>
      <c r="G77" s="162">
        <v>0</v>
      </c>
      <c r="H77" s="90">
        <f>G77-F77</f>
        <v>0</v>
      </c>
      <c r="I77" s="153">
        <v>0</v>
      </c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</row>
    <row r="78" spans="1:36" s="82" customFormat="1" ht="24" customHeight="1" thickBot="1">
      <c r="A78" s="163" t="s">
        <v>118</v>
      </c>
      <c r="B78" s="164" t="s">
        <v>119</v>
      </c>
      <c r="C78" s="165">
        <f>C62+C63+C70+C72++C73+C74+C75+C76</f>
        <v>46291.199999999997</v>
      </c>
      <c r="D78" s="165">
        <f>D62+D63+D70+D72++D73+D74+D75+D76</f>
        <v>73955.859999999986</v>
      </c>
      <c r="E78" s="165">
        <f>E62+E63+E70+E72++E73+E74+E75+E76</f>
        <v>88854.8</v>
      </c>
      <c r="F78" s="166">
        <f>F62+F63+F70+F72++F73+F74+F75+F76</f>
        <v>385604.9</v>
      </c>
      <c r="G78" s="167">
        <f>G62+G63+G70+G72+G73+G74+G75+G76</f>
        <v>221680.9</v>
      </c>
      <c r="H78" s="167">
        <f>G78-F78</f>
        <v>-163924.00000000003</v>
      </c>
      <c r="I78" s="168">
        <f>G78/F78*100</f>
        <v>57.489129417183229</v>
      </c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</row>
    <row r="79" spans="1:36" ht="14.25" customHeight="1" thickBot="1">
      <c r="A79" s="169"/>
      <c r="B79" s="170"/>
      <c r="C79" s="171"/>
      <c r="D79" s="171"/>
      <c r="E79" s="171"/>
      <c r="F79" s="171"/>
      <c r="G79" s="171"/>
      <c r="H79" s="171"/>
      <c r="I79" s="171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ht="11.1" customHeight="1">
      <c r="A80" s="172"/>
      <c r="B80" s="173"/>
      <c r="C80" s="174"/>
      <c r="D80" s="175"/>
      <c r="E80" s="173"/>
      <c r="F80" s="176" t="s">
        <v>42</v>
      </c>
      <c r="G80" s="177"/>
      <c r="H80" s="177"/>
      <c r="I80" s="17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ht="13.5" customHeight="1" thickBot="1">
      <c r="A81" s="179"/>
      <c r="B81" s="180" t="s">
        <v>41</v>
      </c>
      <c r="C81" s="181" t="s">
        <v>120</v>
      </c>
      <c r="D81" s="182" t="s">
        <v>121</v>
      </c>
      <c r="E81" s="183" t="s">
        <v>122</v>
      </c>
      <c r="F81" s="184" t="s">
        <v>46</v>
      </c>
      <c r="G81" s="185" t="s">
        <v>47</v>
      </c>
      <c r="H81" s="57" t="s">
        <v>48</v>
      </c>
      <c r="I81" s="186" t="s">
        <v>123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ht="14.25" customHeight="1" thickBot="1">
      <c r="A82" s="187" t="s">
        <v>124</v>
      </c>
      <c r="B82" s="188"/>
      <c r="C82" s="189"/>
      <c r="D82" s="190"/>
      <c r="E82" s="188"/>
      <c r="F82" s="189"/>
      <c r="G82" s="191"/>
      <c r="H82" s="191"/>
      <c r="I82" s="192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s="82" customFormat="1" ht="15" customHeight="1">
      <c r="A83" s="193" t="s">
        <v>125</v>
      </c>
      <c r="B83" s="194" t="s">
        <v>126</v>
      </c>
      <c r="C83" s="195">
        <v>-145.30000000000001</v>
      </c>
      <c r="D83" s="196">
        <v>-6042.71</v>
      </c>
      <c r="E83" s="197">
        <f>E46-E62</f>
        <v>6779.8000000000029</v>
      </c>
      <c r="F83" s="198">
        <f>F46-F62</f>
        <v>-17832.600000000035</v>
      </c>
      <c r="G83" s="199">
        <f>G46-G62</f>
        <v>-23116.899999999965</v>
      </c>
      <c r="H83" s="199">
        <f>G83-F83</f>
        <v>-5284.2999999999302</v>
      </c>
      <c r="I83" s="20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</row>
    <row r="84" spans="1:36" s="82" customFormat="1" ht="15" customHeight="1">
      <c r="A84" s="143" t="s">
        <v>127</v>
      </c>
      <c r="B84" s="201" t="s">
        <v>128</v>
      </c>
      <c r="C84" s="202">
        <v>-4077.7</v>
      </c>
      <c r="D84" s="203">
        <v>-9730.34</v>
      </c>
      <c r="E84" s="204">
        <f>(E83+E51)-(E63+E70+E72)</f>
        <v>2467.600000000004</v>
      </c>
      <c r="F84" s="93">
        <f>(F83+F51)-(F63+F70+F72)</f>
        <v>-269.80000000003565</v>
      </c>
      <c r="G84" s="90">
        <f>(G83+G51)-(G63+G70+G72)</f>
        <v>-42362.899999999965</v>
      </c>
      <c r="H84" s="90">
        <f>G84-F84</f>
        <v>-42093.099999999933</v>
      </c>
      <c r="I84" s="205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</row>
    <row r="85" spans="1:36" s="82" customFormat="1" ht="30" customHeight="1">
      <c r="A85" s="143" t="s">
        <v>129</v>
      </c>
      <c r="B85" s="201" t="s">
        <v>130</v>
      </c>
      <c r="C85" s="206">
        <v>-3965.6</v>
      </c>
      <c r="D85" s="207">
        <v>-9730.34</v>
      </c>
      <c r="E85" s="208">
        <f>(E84+E52+E53+E55)-(E73+E74+E75)</f>
        <v>3517.600000000004</v>
      </c>
      <c r="F85" s="209">
        <f>(F84+F52+F53+F55)-(F73+F74+F75)</f>
        <v>15.19999999996071</v>
      </c>
      <c r="G85" s="210">
        <f>(G84+G52+G53+G55)-(G73+G74+G75)</f>
        <v>-43108.599999999962</v>
      </c>
      <c r="H85" s="90">
        <f>G85-F85</f>
        <v>-43123.799999999923</v>
      </c>
      <c r="I85" s="21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</row>
    <row r="86" spans="1:36" s="82" customFormat="1" ht="15" customHeight="1">
      <c r="A86" s="143" t="s">
        <v>131</v>
      </c>
      <c r="B86" s="201" t="s">
        <v>132</v>
      </c>
      <c r="C86" s="206"/>
      <c r="D86" s="207"/>
      <c r="E86" s="208"/>
      <c r="F86" s="209"/>
      <c r="G86" s="210"/>
      <c r="H86" s="90"/>
      <c r="I86" s="21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</row>
    <row r="87" spans="1:36" s="222" customFormat="1" ht="15" customHeight="1">
      <c r="A87" s="212" t="s">
        <v>133</v>
      </c>
      <c r="B87" s="213" t="s">
        <v>134</v>
      </c>
      <c r="C87" s="214"/>
      <c r="D87" s="215"/>
      <c r="E87" s="216">
        <f>E85-E76</f>
        <v>3517.600000000004</v>
      </c>
      <c r="F87" s="217">
        <f>F85-F76</f>
        <v>15.19999999996071</v>
      </c>
      <c r="G87" s="218">
        <f>G85-G76</f>
        <v>-43108.599999999962</v>
      </c>
      <c r="H87" s="219">
        <f>G87-F87</f>
        <v>-43123.799999999923</v>
      </c>
      <c r="I87" s="220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</row>
    <row r="88" spans="1:36" s="82" customFormat="1" ht="15" customHeight="1">
      <c r="A88" s="143" t="s">
        <v>135</v>
      </c>
      <c r="B88" s="201" t="s">
        <v>136</v>
      </c>
      <c r="C88" s="206"/>
      <c r="D88" s="207"/>
      <c r="E88" s="208">
        <v>3517.6</v>
      </c>
      <c r="F88" s="209"/>
      <c r="G88" s="210"/>
      <c r="H88" s="90"/>
      <c r="I88" s="21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</row>
    <row r="89" spans="1:36" s="82" customFormat="1" ht="15" customHeight="1" thickBot="1">
      <c r="A89" s="223" t="s">
        <v>137</v>
      </c>
      <c r="B89" s="224" t="s">
        <v>138</v>
      </c>
      <c r="C89" s="225">
        <v>3965.6</v>
      </c>
      <c r="D89" s="226">
        <v>9730.34</v>
      </c>
      <c r="E89" s="227"/>
      <c r="F89" s="228">
        <f>F87</f>
        <v>15.19999999996071</v>
      </c>
      <c r="G89" s="228">
        <f>G87</f>
        <v>-43108.599999999962</v>
      </c>
      <c r="H89" s="229">
        <f>G89-F89</f>
        <v>-43123.799999999923</v>
      </c>
      <c r="I89" s="230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</row>
    <row r="90" spans="1:36" s="82" customFormat="1" ht="25.5" customHeight="1" thickBot="1">
      <c r="A90" s="231" t="s">
        <v>139</v>
      </c>
      <c r="B90" s="231"/>
      <c r="C90" s="231"/>
      <c r="D90" s="231"/>
      <c r="E90" s="231"/>
      <c r="F90" s="231"/>
      <c r="G90" s="231"/>
      <c r="H90" s="231"/>
      <c r="I90" s="23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</row>
    <row r="91" spans="1:36" ht="11.1" customHeight="1">
      <c r="A91" s="172"/>
      <c r="B91" s="44" t="s">
        <v>41</v>
      </c>
      <c r="C91" s="174"/>
      <c r="D91" s="175"/>
      <c r="E91" s="173"/>
      <c r="F91" s="176" t="s">
        <v>42</v>
      </c>
      <c r="G91" s="177"/>
      <c r="H91" s="177"/>
      <c r="I91" s="17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ht="15.75" customHeight="1" thickBot="1">
      <c r="A92" s="179"/>
      <c r="B92" s="232"/>
      <c r="C92" s="181" t="s">
        <v>120</v>
      </c>
      <c r="D92" s="182" t="s">
        <v>121</v>
      </c>
      <c r="E92" s="183" t="s">
        <v>122</v>
      </c>
      <c r="F92" s="184" t="s">
        <v>46</v>
      </c>
      <c r="G92" s="185" t="s">
        <v>47</v>
      </c>
      <c r="H92" s="233" t="s">
        <v>140</v>
      </c>
      <c r="I92" s="186" t="s">
        <v>123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ht="13.5" customHeight="1" thickBot="1">
      <c r="A93" s="234" t="s">
        <v>141</v>
      </c>
      <c r="B93" s="235"/>
      <c r="C93" s="235"/>
      <c r="D93" s="235"/>
      <c r="E93" s="235"/>
      <c r="F93" s="235"/>
      <c r="G93" s="235"/>
      <c r="H93" s="235"/>
      <c r="I93" s="23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ht="15.75" customHeight="1">
      <c r="A94" s="237" t="s">
        <v>142</v>
      </c>
      <c r="B94" s="238" t="s">
        <v>143</v>
      </c>
      <c r="C94" s="239"/>
      <c r="D94" s="240"/>
      <c r="E94" s="241"/>
      <c r="F94" s="239"/>
      <c r="G94" s="242"/>
      <c r="H94" s="242"/>
      <c r="I94" s="24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ht="12.75" customHeight="1">
      <c r="A95" s="244" t="s">
        <v>144</v>
      </c>
      <c r="B95" s="245" t="s">
        <v>145</v>
      </c>
      <c r="C95" s="246"/>
      <c r="D95" s="247"/>
      <c r="E95" s="248"/>
      <c r="F95" s="246"/>
      <c r="G95" s="249"/>
      <c r="H95" s="249"/>
      <c r="I95" s="250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ht="21.75" customHeight="1">
      <c r="A96" s="244" t="s">
        <v>146</v>
      </c>
      <c r="B96" s="245" t="s">
        <v>147</v>
      </c>
      <c r="C96" s="246"/>
      <c r="D96" s="247"/>
      <c r="E96" s="248"/>
      <c r="F96" s="246"/>
      <c r="G96" s="249"/>
      <c r="H96" s="249"/>
      <c r="I96" s="250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>
      <c r="A97" s="251" t="s">
        <v>148</v>
      </c>
      <c r="B97" s="252" t="s">
        <v>149</v>
      </c>
      <c r="C97" s="253"/>
      <c r="D97" s="254"/>
      <c r="E97" s="255"/>
      <c r="F97" s="256"/>
      <c r="G97" s="257"/>
      <c r="H97" s="258"/>
      <c r="I97" s="259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ht="61.5" customHeight="1">
      <c r="A98" s="260" t="s">
        <v>150</v>
      </c>
      <c r="B98" s="261"/>
      <c r="C98" s="262"/>
      <c r="D98" s="263"/>
      <c r="E98" s="264"/>
      <c r="F98" s="263"/>
      <c r="G98" s="265"/>
      <c r="H98" s="263"/>
      <c r="I98" s="26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ht="11.1" customHeight="1">
      <c r="A99" s="244" t="s">
        <v>151</v>
      </c>
      <c r="B99" s="267" t="s">
        <v>152</v>
      </c>
      <c r="C99" s="246"/>
      <c r="D99" s="247"/>
      <c r="E99" s="248"/>
      <c r="F99" s="246"/>
      <c r="G99" s="249"/>
      <c r="H99" s="249"/>
      <c r="I99" s="250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ht="22.5" customHeight="1">
      <c r="A100" s="244" t="s">
        <v>153</v>
      </c>
      <c r="B100" s="245" t="s">
        <v>154</v>
      </c>
      <c r="C100" s="246"/>
      <c r="D100" s="247"/>
      <c r="E100" s="248"/>
      <c r="F100" s="246"/>
      <c r="G100" s="249"/>
      <c r="H100" s="249"/>
      <c r="I100" s="25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11.1" customHeight="1">
      <c r="A101" s="244" t="s">
        <v>151</v>
      </c>
      <c r="B101" s="267" t="s">
        <v>155</v>
      </c>
      <c r="C101" s="246"/>
      <c r="D101" s="247"/>
      <c r="E101" s="248"/>
      <c r="F101" s="246"/>
      <c r="G101" s="249"/>
      <c r="H101" s="249"/>
      <c r="I101" s="25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25.5" customHeight="1">
      <c r="A102" s="268" t="s">
        <v>156</v>
      </c>
      <c r="B102" s="238" t="s">
        <v>157</v>
      </c>
      <c r="C102" s="246"/>
      <c r="D102" s="247"/>
      <c r="E102" s="248"/>
      <c r="F102" s="246"/>
      <c r="G102" s="249"/>
      <c r="H102" s="249"/>
      <c r="I102" s="250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12" customHeight="1">
      <c r="A103" s="268" t="s">
        <v>158</v>
      </c>
      <c r="B103" s="238" t="s">
        <v>159</v>
      </c>
      <c r="C103" s="269">
        <v>686</v>
      </c>
      <c r="D103" s="247">
        <v>8246.68</v>
      </c>
      <c r="E103" s="248">
        <v>3359.8</v>
      </c>
      <c r="F103" s="270"/>
      <c r="G103" s="271"/>
      <c r="H103" s="271"/>
      <c r="I103" s="27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ht="13.5" customHeight="1">
      <c r="A104" s="244" t="s">
        <v>160</v>
      </c>
      <c r="B104" s="245" t="s">
        <v>161</v>
      </c>
      <c r="C104" s="269">
        <v>686</v>
      </c>
      <c r="D104" s="247">
        <v>8246.68</v>
      </c>
      <c r="E104" s="248">
        <v>3359.8</v>
      </c>
      <c r="F104" s="270"/>
      <c r="G104" s="271"/>
      <c r="H104" s="271"/>
      <c r="I104" s="272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ht="11.1" customHeight="1">
      <c r="A105" s="268" t="s">
        <v>162</v>
      </c>
      <c r="B105" s="238" t="s">
        <v>163</v>
      </c>
      <c r="C105" s="246"/>
      <c r="D105" s="247"/>
      <c r="E105" s="248"/>
      <c r="F105" s="246"/>
      <c r="G105" s="249"/>
      <c r="H105" s="249"/>
      <c r="I105" s="250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ht="11.1" customHeight="1">
      <c r="A106" s="268" t="s">
        <v>164</v>
      </c>
      <c r="B106" s="238" t="s">
        <v>165</v>
      </c>
      <c r="C106" s="246"/>
      <c r="D106" s="247"/>
      <c r="E106" s="248"/>
      <c r="F106" s="246"/>
      <c r="G106" s="249"/>
      <c r="H106" s="249"/>
      <c r="I106" s="250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ht="11.1" customHeight="1">
      <c r="A107" s="273" t="s">
        <v>166</v>
      </c>
      <c r="B107" s="238" t="s">
        <v>167</v>
      </c>
      <c r="C107" s="274"/>
      <c r="D107" s="275"/>
      <c r="E107" s="276"/>
      <c r="F107" s="274"/>
      <c r="G107" s="277"/>
      <c r="H107" s="277"/>
      <c r="I107" s="27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ht="23.25" customHeight="1" thickBot="1">
      <c r="A108" s="273" t="s">
        <v>156</v>
      </c>
      <c r="B108" s="279" t="s">
        <v>168</v>
      </c>
      <c r="C108" s="274"/>
      <c r="D108" s="275"/>
      <c r="E108" s="280"/>
      <c r="F108" s="274"/>
      <c r="G108" s="277"/>
      <c r="H108" s="277"/>
      <c r="I108" s="27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ht="18.75" customHeight="1" thickBot="1">
      <c r="A109" s="281" t="s">
        <v>169</v>
      </c>
      <c r="B109" s="282"/>
      <c r="C109" s="282"/>
      <c r="D109" s="282"/>
      <c r="E109" s="282"/>
      <c r="F109" s="282"/>
      <c r="G109" s="282"/>
      <c r="H109" s="282"/>
      <c r="I109" s="28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s="222" customFormat="1" ht="27.75" customHeight="1">
      <c r="A110" s="284" t="s">
        <v>170</v>
      </c>
      <c r="B110" s="285" t="s">
        <v>171</v>
      </c>
      <c r="C110" s="286">
        <v>2122.3000000000002</v>
      </c>
      <c r="D110" s="287">
        <v>1969.74</v>
      </c>
      <c r="E110" s="288">
        <v>3680.8</v>
      </c>
      <c r="F110" s="289">
        <f>SUM(F111:F117)</f>
        <v>1300</v>
      </c>
      <c r="G110" s="289">
        <f>SUM(G111:G117)</f>
        <v>2050.5</v>
      </c>
      <c r="H110" s="219">
        <f t="shared" ref="H110" si="7">G110-F110</f>
        <v>750.5</v>
      </c>
      <c r="I110" s="290">
        <f t="shared" ref="I110" si="8">G110/F110*100</f>
        <v>157.73076923076923</v>
      </c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</row>
    <row r="111" spans="1:36" ht="13.5" customHeight="1">
      <c r="A111" s="291" t="s">
        <v>172</v>
      </c>
      <c r="B111" s="292" t="s">
        <v>173</v>
      </c>
      <c r="C111" s="293"/>
      <c r="D111" s="294"/>
      <c r="E111" s="295"/>
      <c r="F111" s="296"/>
      <c r="G111" s="297"/>
      <c r="H111" s="297"/>
      <c r="I111" s="29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ht="13.5" customHeight="1">
      <c r="A112" s="291" t="s">
        <v>174</v>
      </c>
      <c r="B112" s="292" t="s">
        <v>175</v>
      </c>
      <c r="C112" s="293"/>
      <c r="D112" s="294"/>
      <c r="E112" s="295"/>
      <c r="F112" s="296"/>
      <c r="G112" s="297"/>
      <c r="H112" s="297"/>
      <c r="I112" s="29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ht="27.75" customHeight="1">
      <c r="A113" s="291" t="s">
        <v>176</v>
      </c>
      <c r="B113" s="292" t="s">
        <v>177</v>
      </c>
      <c r="C113" s="293">
        <v>2122.3000000000002</v>
      </c>
      <c r="D113" s="294">
        <v>1969.74</v>
      </c>
      <c r="E113" s="295">
        <v>3680.8</v>
      </c>
      <c r="F113" s="299">
        <v>1300</v>
      </c>
      <c r="G113" s="300">
        <v>2050.5</v>
      </c>
      <c r="H113" s="90">
        <f t="shared" ref="H113" si="9">G113-F113</f>
        <v>750.5</v>
      </c>
      <c r="I113" s="153">
        <f t="shared" ref="I113" si="10">G113/F113*100</f>
        <v>157.73076923076923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ht="29.25" customHeight="1">
      <c r="A114" s="291" t="s">
        <v>178</v>
      </c>
      <c r="B114" s="292" t="s">
        <v>179</v>
      </c>
      <c r="C114" s="293"/>
      <c r="D114" s="294"/>
      <c r="E114" s="295"/>
      <c r="F114" s="296"/>
      <c r="G114" s="297"/>
      <c r="H114" s="297"/>
      <c r="I114" s="301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ht="13.5" customHeight="1">
      <c r="A115" s="291" t="s">
        <v>180</v>
      </c>
      <c r="B115" s="292" t="s">
        <v>181</v>
      </c>
      <c r="C115" s="293"/>
      <c r="D115" s="294"/>
      <c r="E115" s="295"/>
      <c r="F115" s="296"/>
      <c r="G115" s="297"/>
      <c r="H115" s="297"/>
      <c r="I115" s="301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ht="12.75" customHeight="1">
      <c r="A116" s="291" t="s">
        <v>182</v>
      </c>
      <c r="B116" s="292" t="s">
        <v>183</v>
      </c>
      <c r="C116" s="293"/>
      <c r="D116" s="294"/>
      <c r="E116" s="295"/>
      <c r="F116" s="296"/>
      <c r="G116" s="297"/>
      <c r="H116" s="297"/>
      <c r="I116" s="301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ht="17.25" customHeight="1">
      <c r="A117" s="291" t="s">
        <v>184</v>
      </c>
      <c r="B117" s="292" t="s">
        <v>185</v>
      </c>
      <c r="C117" s="293"/>
      <c r="D117" s="294"/>
      <c r="E117" s="295"/>
      <c r="F117" s="296"/>
      <c r="G117" s="297"/>
      <c r="H117" s="297"/>
      <c r="I117" s="301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ht="18" customHeight="1">
      <c r="A118" s="291" t="s">
        <v>186</v>
      </c>
      <c r="B118" s="292" t="s">
        <v>187</v>
      </c>
      <c r="C118" s="293"/>
      <c r="D118" s="294"/>
      <c r="E118" s="295"/>
      <c r="F118" s="296"/>
      <c r="G118" s="296"/>
      <c r="H118" s="297"/>
      <c r="I118" s="301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ht="26.25" customHeight="1">
      <c r="A119" s="291" t="s">
        <v>188</v>
      </c>
      <c r="B119" s="292" t="s">
        <v>189</v>
      </c>
      <c r="C119" s="293"/>
      <c r="D119" s="294"/>
      <c r="E119" s="295"/>
      <c r="F119" s="296"/>
      <c r="G119" s="296"/>
      <c r="H119" s="297"/>
      <c r="I119" s="301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s="310" customFormat="1" ht="18" customHeight="1">
      <c r="A120" s="302" t="s">
        <v>190</v>
      </c>
      <c r="B120" s="303" t="s">
        <v>191</v>
      </c>
      <c r="C120" s="304"/>
      <c r="D120" s="305"/>
      <c r="E120" s="306"/>
      <c r="F120" s="307">
        <f>F121+F122+F123</f>
        <v>0</v>
      </c>
      <c r="G120" s="307">
        <f>G121+G122+G123</f>
        <v>0</v>
      </c>
      <c r="H120" s="307">
        <f>H121+H122+H123</f>
        <v>0</v>
      </c>
      <c r="I120" s="308">
        <v>0</v>
      </c>
      <c r="J120" s="309"/>
      <c r="K120" s="309"/>
      <c r="L120" s="309"/>
      <c r="M120" s="309"/>
      <c r="N120" s="309"/>
      <c r="O120" s="309"/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  <c r="AC120" s="309"/>
      <c r="AD120" s="309"/>
      <c r="AE120" s="309"/>
      <c r="AF120" s="309"/>
      <c r="AG120" s="309"/>
      <c r="AH120" s="309"/>
      <c r="AI120" s="309"/>
      <c r="AJ120" s="309"/>
    </row>
    <row r="121" spans="1:36" ht="45">
      <c r="A121" s="311" t="s">
        <v>192</v>
      </c>
      <c r="B121" s="312" t="s">
        <v>193</v>
      </c>
      <c r="C121" s="293"/>
      <c r="D121" s="294"/>
      <c r="E121" s="295"/>
      <c r="F121" s="296"/>
      <c r="G121" s="297"/>
      <c r="H121" s="297"/>
      <c r="I121" s="29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ht="14.25" customHeight="1">
      <c r="A122" s="311" t="s">
        <v>194</v>
      </c>
      <c r="B122" s="312" t="s">
        <v>195</v>
      </c>
      <c r="C122" s="293"/>
      <c r="D122" s="294"/>
      <c r="E122" s="295"/>
      <c r="F122" s="296"/>
      <c r="G122" s="297"/>
      <c r="H122" s="297"/>
      <c r="I122" s="301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ht="14.25" customHeight="1">
      <c r="A123" s="311" t="s">
        <v>196</v>
      </c>
      <c r="B123" s="312" t="s">
        <v>197</v>
      </c>
      <c r="C123" s="293">
        <v>202.5</v>
      </c>
      <c r="D123" s="294"/>
      <c r="E123" s="295"/>
      <c r="F123" s="296"/>
      <c r="G123" s="297"/>
      <c r="H123" s="297"/>
      <c r="I123" s="301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s="317" customFormat="1" ht="18.75" customHeight="1">
      <c r="A124" s="313" t="s">
        <v>198</v>
      </c>
      <c r="B124" s="213" t="s">
        <v>199</v>
      </c>
      <c r="C124" s="214">
        <v>2804.5</v>
      </c>
      <c r="D124" s="215">
        <v>4579.68</v>
      </c>
      <c r="E124" s="314">
        <v>4623.7</v>
      </c>
      <c r="F124" s="218">
        <f>SUM(F125:F126)</f>
        <v>10245.999999999998</v>
      </c>
      <c r="G124" s="218">
        <f>SUM(G125:G126)</f>
        <v>8217.2000000000007</v>
      </c>
      <c r="H124" s="218">
        <f t="shared" ref="H124:H126" si="11">G124-F124</f>
        <v>-2028.7999999999975</v>
      </c>
      <c r="I124" s="315">
        <f t="shared" ref="I124:I129" si="12">G124/F124*100</f>
        <v>80.199102088619966</v>
      </c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</row>
    <row r="125" spans="1:36" s="317" customFormat="1" ht="15.75">
      <c r="A125" s="318" t="s">
        <v>200</v>
      </c>
      <c r="B125" s="201" t="s">
        <v>201</v>
      </c>
      <c r="C125" s="214"/>
      <c r="D125" s="215"/>
      <c r="E125" s="314"/>
      <c r="F125" s="319">
        <f>2626.1+2062.8+2145.9+2757.8</f>
        <v>9592.5999999999985</v>
      </c>
      <c r="G125" s="320">
        <v>7681.1</v>
      </c>
      <c r="H125" s="321">
        <f t="shared" si="11"/>
        <v>-1911.4999999999982</v>
      </c>
      <c r="I125" s="322">
        <f>G125/F125*100</f>
        <v>80.073181410670742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</row>
    <row r="126" spans="1:36" s="327" customFormat="1" ht="15" customHeight="1">
      <c r="A126" s="311" t="s">
        <v>202</v>
      </c>
      <c r="B126" s="201" t="s">
        <v>203</v>
      </c>
      <c r="C126" s="323"/>
      <c r="D126" s="324"/>
      <c r="E126" s="325"/>
      <c r="F126" s="319">
        <f>179+140.1+146.3+188</f>
        <v>653.40000000000009</v>
      </c>
      <c r="G126" s="321">
        <v>536.1</v>
      </c>
      <c r="H126" s="321">
        <f t="shared" si="11"/>
        <v>-117.30000000000007</v>
      </c>
      <c r="I126" s="322">
        <f>G126/F126*100</f>
        <v>82.047750229568408</v>
      </c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</row>
    <row r="127" spans="1:36" s="317" customFormat="1" ht="17.25" customHeight="1">
      <c r="A127" s="313" t="s">
        <v>204</v>
      </c>
      <c r="B127" s="213" t="s">
        <v>205</v>
      </c>
      <c r="C127" s="214">
        <v>121.6</v>
      </c>
      <c r="D127" s="215">
        <v>147.77000000000001</v>
      </c>
      <c r="E127" s="314">
        <v>147.80000000000001</v>
      </c>
      <c r="F127" s="328">
        <f>F128+F129</f>
        <v>9554.5</v>
      </c>
      <c r="G127" s="218">
        <f>G128+G129</f>
        <v>7929.5</v>
      </c>
      <c r="H127" s="218">
        <f>F127-G127</f>
        <v>1625</v>
      </c>
      <c r="I127" s="315">
        <f t="shared" si="12"/>
        <v>82.992307289758742</v>
      </c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</row>
    <row r="128" spans="1:36" s="331" customFormat="1" ht="15.95" customHeight="1">
      <c r="A128" s="311" t="s">
        <v>206</v>
      </c>
      <c r="B128" s="312" t="s">
        <v>207</v>
      </c>
      <c r="C128" s="293">
        <v>9.6999999999999993</v>
      </c>
      <c r="D128" s="294">
        <v>10.96</v>
      </c>
      <c r="E128" s="329">
        <v>11</v>
      </c>
      <c r="F128" s="321">
        <v>8284.5</v>
      </c>
      <c r="G128" s="321">
        <v>6515.3</v>
      </c>
      <c r="H128" s="321">
        <f>G128-F128</f>
        <v>-1769.1999999999998</v>
      </c>
      <c r="I128" s="322">
        <f t="shared" si="12"/>
        <v>78.644456515178945</v>
      </c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  <c r="X128" s="330"/>
      <c r="Y128" s="330"/>
      <c r="Z128" s="330"/>
      <c r="AA128" s="330"/>
      <c r="AB128" s="330"/>
      <c r="AC128" s="330"/>
      <c r="AD128" s="330"/>
      <c r="AE128" s="330"/>
      <c r="AF128" s="330"/>
      <c r="AG128" s="330"/>
      <c r="AH128" s="330"/>
      <c r="AI128" s="330"/>
      <c r="AJ128" s="330"/>
    </row>
    <row r="129" spans="1:36" s="337" customFormat="1" ht="15.95" customHeight="1" thickBot="1">
      <c r="A129" s="332" t="s">
        <v>208</v>
      </c>
      <c r="B129" s="224" t="s">
        <v>209</v>
      </c>
      <c r="C129" s="225">
        <v>111.9</v>
      </c>
      <c r="D129" s="226">
        <v>136.81</v>
      </c>
      <c r="E129" s="333">
        <v>136.80000000000001</v>
      </c>
      <c r="F129" s="334">
        <v>1270</v>
      </c>
      <c r="G129" s="334">
        <v>1414.2</v>
      </c>
      <c r="H129" s="334">
        <f>G129-F129</f>
        <v>144.20000000000005</v>
      </c>
      <c r="I129" s="335">
        <f t="shared" si="12"/>
        <v>111.35433070866144</v>
      </c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336"/>
      <c r="AC129" s="336"/>
      <c r="AD129" s="336"/>
      <c r="AE129" s="336"/>
      <c r="AF129" s="336"/>
      <c r="AG129" s="336"/>
      <c r="AH129" s="336"/>
      <c r="AI129" s="336"/>
      <c r="AJ129" s="336"/>
    </row>
    <row r="130" spans="1:36" ht="11.1" customHeight="1">
      <c r="A130" s="338"/>
      <c r="B130" s="339"/>
      <c r="C130" s="340"/>
      <c r="D130" s="340"/>
      <c r="E130" s="340"/>
      <c r="F130" s="340"/>
      <c r="G130" s="340"/>
      <c r="H130" s="340"/>
      <c r="I130" s="340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11.1" customHeight="1">
      <c r="A131" s="338"/>
      <c r="B131" s="339"/>
      <c r="C131" s="340"/>
      <c r="D131" s="340"/>
      <c r="E131" s="340"/>
      <c r="F131" s="340"/>
      <c r="G131" s="340"/>
      <c r="H131" s="340"/>
      <c r="I131" s="340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ht="11.1" customHeight="1">
      <c r="A132" s="338"/>
      <c r="B132" s="339"/>
      <c r="C132" s="340"/>
      <c r="D132" s="340"/>
      <c r="E132" s="340"/>
      <c r="F132" s="340"/>
      <c r="G132" s="340"/>
      <c r="H132" s="340"/>
      <c r="I132" s="340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ht="11.1" customHeight="1">
      <c r="A133" s="338"/>
      <c r="B133" s="339"/>
      <c r="C133" s="340"/>
      <c r="D133" s="340"/>
      <c r="E133" s="340"/>
      <c r="F133" s="340"/>
      <c r="G133" s="340"/>
      <c r="H133" s="340"/>
      <c r="I133" s="340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ht="17.25" customHeight="1">
      <c r="A134" s="338"/>
      <c r="B134" s="339"/>
      <c r="C134" s="340"/>
      <c r="D134" s="340"/>
      <c r="E134" s="340"/>
      <c r="F134" s="340"/>
      <c r="G134" s="340"/>
      <c r="H134" s="340"/>
      <c r="I134" s="340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ht="36.75" hidden="1" customHeight="1">
      <c r="A135" s="341"/>
      <c r="B135" s="341"/>
      <c r="C135" s="341"/>
      <c r="D135" s="341"/>
      <c r="E135" s="341"/>
      <c r="F135" s="341"/>
      <c r="G135" s="341"/>
      <c r="H135" s="341"/>
      <c r="I135" s="341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s="348" customFormat="1" ht="18.75">
      <c r="A136" s="342" t="s">
        <v>210</v>
      </c>
      <c r="B136" s="343"/>
      <c r="C136" s="344"/>
      <c r="D136" s="343"/>
      <c r="E136" s="343"/>
      <c r="F136" s="344"/>
      <c r="G136" s="345" t="s">
        <v>211</v>
      </c>
      <c r="H136" s="346"/>
      <c r="I136" s="345"/>
      <c r="J136" s="347"/>
      <c r="K136" s="347"/>
      <c r="L136" s="347"/>
      <c r="M136" s="347"/>
      <c r="N136" s="347"/>
      <c r="O136" s="347"/>
      <c r="P136" s="347"/>
      <c r="Q136" s="347"/>
      <c r="R136" s="347"/>
      <c r="S136" s="347"/>
      <c r="T136" s="347"/>
      <c r="U136" s="347"/>
      <c r="V136" s="347"/>
      <c r="W136" s="347"/>
      <c r="X136" s="347"/>
      <c r="Y136" s="347"/>
      <c r="Z136" s="347"/>
      <c r="AA136" s="347"/>
      <c r="AB136" s="347"/>
      <c r="AC136" s="347"/>
      <c r="AD136" s="347"/>
      <c r="AE136" s="347"/>
      <c r="AF136" s="347"/>
      <c r="AG136" s="347"/>
      <c r="AH136" s="347"/>
      <c r="AI136" s="347"/>
      <c r="AJ136" s="347"/>
    </row>
    <row r="137" spans="1:36">
      <c r="A137" s="341"/>
      <c r="B137" s="341"/>
      <c r="C137" s="341"/>
      <c r="D137" s="341"/>
      <c r="E137" s="341"/>
      <c r="F137" s="341"/>
      <c r="G137" s="341"/>
      <c r="H137" s="341"/>
      <c r="I137" s="341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>
      <c r="A138" s="341"/>
      <c r="B138" s="341"/>
      <c r="C138" s="341"/>
      <c r="D138" s="341"/>
      <c r="E138" s="341"/>
      <c r="F138" s="341"/>
      <c r="G138" s="341"/>
      <c r="H138" s="341"/>
      <c r="I138" s="341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>
      <c r="A139" s="341"/>
      <c r="B139" s="341"/>
      <c r="C139" s="341"/>
      <c r="D139" s="341"/>
      <c r="E139" s="341"/>
      <c r="F139" s="341"/>
      <c r="G139" s="341"/>
      <c r="H139" s="341"/>
      <c r="I139" s="341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>
      <c r="A140" s="341"/>
      <c r="B140" s="341"/>
      <c r="C140" s="341"/>
      <c r="D140" s="341"/>
      <c r="E140" s="341"/>
      <c r="F140" s="341"/>
      <c r="G140" s="341"/>
      <c r="H140" s="341"/>
      <c r="I140" s="341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>
      <c r="A141" s="341"/>
      <c r="B141" s="341"/>
      <c r="C141" s="341"/>
      <c r="D141" s="341"/>
      <c r="E141" s="341"/>
      <c r="F141" s="341"/>
      <c r="G141" s="341"/>
      <c r="H141" s="341"/>
      <c r="I141" s="341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>
      <c r="A142" s="341"/>
      <c r="B142" s="341"/>
      <c r="C142" s="341"/>
      <c r="D142" s="341"/>
      <c r="E142" s="341"/>
      <c r="F142" s="341"/>
      <c r="G142" s="341"/>
      <c r="H142" s="341"/>
      <c r="I142" s="341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341"/>
      <c r="B143" s="341"/>
      <c r="C143" s="341"/>
      <c r="D143" s="341"/>
      <c r="E143" s="341"/>
      <c r="F143" s="341"/>
      <c r="G143" s="341"/>
      <c r="H143" s="341"/>
      <c r="I143" s="341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341"/>
      <c r="B144" s="341"/>
      <c r="C144" s="341"/>
      <c r="D144" s="341"/>
      <c r="E144" s="341"/>
      <c r="F144" s="341"/>
      <c r="G144" s="341"/>
      <c r="H144" s="341"/>
      <c r="I144" s="341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341"/>
      <c r="B145" s="341"/>
      <c r="C145" s="341"/>
      <c r="D145" s="341"/>
      <c r="E145" s="341"/>
      <c r="F145" s="341"/>
      <c r="G145" s="341"/>
      <c r="H145" s="341"/>
      <c r="I145" s="341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341"/>
      <c r="B146" s="341"/>
      <c r="C146" s="341"/>
      <c r="D146" s="341"/>
      <c r="E146" s="341"/>
      <c r="F146" s="341"/>
      <c r="G146" s="341"/>
      <c r="H146" s="341"/>
      <c r="I146" s="341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A147" s="341"/>
      <c r="B147" s="341"/>
      <c r="C147" s="341"/>
      <c r="D147" s="341"/>
      <c r="E147" s="341"/>
      <c r="F147" s="341"/>
      <c r="G147" s="341"/>
      <c r="H147" s="341"/>
      <c r="I147" s="341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>
      <c r="A148" s="341"/>
      <c r="B148" s="341"/>
      <c r="C148" s="341"/>
      <c r="D148" s="341"/>
      <c r="E148" s="341"/>
      <c r="F148" s="341"/>
      <c r="G148" s="341"/>
      <c r="H148" s="341"/>
      <c r="I148" s="341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>
      <c r="A149" s="341"/>
      <c r="B149" s="341"/>
      <c r="C149" s="341"/>
      <c r="D149" s="341"/>
      <c r="E149" s="341"/>
      <c r="F149" s="341"/>
      <c r="G149" s="341"/>
      <c r="H149" s="341"/>
      <c r="I149" s="341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>
      <c r="A150" s="341"/>
      <c r="B150" s="341"/>
      <c r="C150" s="341"/>
      <c r="D150" s="341"/>
      <c r="E150" s="341"/>
      <c r="F150" s="341"/>
      <c r="G150" s="341"/>
      <c r="H150" s="341"/>
      <c r="I150" s="341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>
      <c r="A151" s="341"/>
      <c r="B151" s="341"/>
      <c r="C151" s="341"/>
      <c r="D151" s="341"/>
      <c r="E151" s="341"/>
      <c r="F151" s="341"/>
      <c r="G151" s="341"/>
      <c r="H151" s="341"/>
      <c r="I151" s="341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>
      <c r="A152" s="341"/>
      <c r="B152" s="341"/>
      <c r="C152" s="341"/>
      <c r="D152" s="341"/>
      <c r="E152" s="341"/>
      <c r="F152" s="341"/>
      <c r="G152" s="341"/>
      <c r="H152" s="341"/>
      <c r="I152" s="341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>
      <c r="A153" s="341"/>
      <c r="B153" s="341"/>
      <c r="C153" s="341"/>
      <c r="D153" s="341"/>
      <c r="E153" s="341"/>
      <c r="F153" s="341"/>
      <c r="G153" s="341"/>
      <c r="H153" s="341"/>
      <c r="I153" s="341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>
      <c r="A154" s="341"/>
      <c r="B154" s="341"/>
      <c r="C154" s="341"/>
      <c r="D154" s="341"/>
      <c r="E154" s="341"/>
      <c r="F154" s="341"/>
      <c r="G154" s="341"/>
      <c r="H154" s="341"/>
      <c r="I154" s="341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>
      <c r="A155" s="341"/>
      <c r="B155" s="341"/>
      <c r="C155" s="341"/>
      <c r="D155" s="341"/>
      <c r="E155" s="341"/>
      <c r="F155" s="341"/>
      <c r="G155" s="341"/>
      <c r="H155" s="341"/>
      <c r="I155" s="341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>
      <c r="A156" s="341"/>
      <c r="B156" s="341"/>
      <c r="C156" s="341"/>
      <c r="D156" s="341"/>
      <c r="E156" s="341"/>
      <c r="F156" s="341"/>
      <c r="G156" s="341"/>
      <c r="H156" s="341"/>
      <c r="I156" s="341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>
      <c r="A157" s="341"/>
      <c r="B157" s="341"/>
      <c r="C157" s="341"/>
      <c r="D157" s="341"/>
      <c r="E157" s="341"/>
      <c r="F157" s="341"/>
      <c r="G157" s="341"/>
      <c r="H157" s="341"/>
      <c r="I157" s="341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>
      <c r="A158" s="341"/>
      <c r="B158" s="341"/>
      <c r="C158" s="341"/>
      <c r="D158" s="341"/>
      <c r="E158" s="341"/>
      <c r="F158" s="341"/>
      <c r="G158" s="341"/>
      <c r="H158" s="341"/>
      <c r="I158" s="341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>
      <c r="A159" s="341"/>
      <c r="B159" s="341"/>
      <c r="C159" s="341"/>
      <c r="D159" s="341"/>
      <c r="E159" s="341"/>
      <c r="F159" s="341"/>
      <c r="G159" s="341"/>
      <c r="H159" s="341"/>
      <c r="I159" s="341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>
      <c r="A160" s="341"/>
      <c r="B160" s="341"/>
      <c r="C160" s="341"/>
      <c r="D160" s="341"/>
      <c r="E160" s="341"/>
      <c r="F160" s="341"/>
      <c r="G160" s="341"/>
      <c r="H160" s="341"/>
      <c r="I160" s="341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>
      <c r="A161" s="341"/>
      <c r="B161" s="341"/>
      <c r="C161" s="341"/>
      <c r="D161" s="341"/>
      <c r="E161" s="341"/>
      <c r="F161" s="341"/>
      <c r="G161" s="341"/>
      <c r="H161" s="341"/>
      <c r="I161" s="341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>
      <c r="A162" s="341"/>
      <c r="B162" s="341"/>
      <c r="C162" s="341"/>
      <c r="D162" s="341"/>
      <c r="E162" s="341"/>
      <c r="F162" s="341"/>
      <c r="G162" s="341"/>
      <c r="H162" s="341"/>
      <c r="I162" s="341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>
      <c r="A163" s="341"/>
      <c r="B163" s="341"/>
      <c r="C163" s="341"/>
      <c r="D163" s="341"/>
      <c r="E163" s="341"/>
      <c r="F163" s="341"/>
      <c r="G163" s="341"/>
      <c r="H163" s="341"/>
      <c r="I163" s="341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>
      <c r="A164" s="341"/>
      <c r="B164" s="341"/>
      <c r="C164" s="341"/>
      <c r="D164" s="341"/>
      <c r="E164" s="341"/>
      <c r="F164" s="341"/>
      <c r="G164" s="341"/>
      <c r="H164" s="341"/>
      <c r="I164" s="341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>
      <c r="A165" s="341"/>
      <c r="B165" s="341"/>
      <c r="C165" s="341"/>
      <c r="D165" s="341"/>
      <c r="E165" s="341"/>
      <c r="F165" s="341"/>
      <c r="G165" s="341"/>
      <c r="H165" s="341"/>
      <c r="I165" s="341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>
      <c r="A166" s="341"/>
      <c r="B166" s="341"/>
      <c r="C166" s="341"/>
      <c r="D166" s="341"/>
      <c r="E166" s="341"/>
      <c r="F166" s="341"/>
      <c r="G166" s="341"/>
      <c r="H166" s="341"/>
      <c r="I166" s="341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>
      <c r="A167" s="341"/>
      <c r="B167" s="341"/>
      <c r="C167" s="341"/>
      <c r="D167" s="341"/>
      <c r="E167" s="341"/>
      <c r="F167" s="341"/>
      <c r="G167" s="341"/>
      <c r="H167" s="341"/>
      <c r="I167" s="341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>
      <c r="A168" s="341"/>
      <c r="B168" s="341"/>
      <c r="C168" s="341"/>
      <c r="D168" s="341"/>
      <c r="E168" s="341"/>
      <c r="F168" s="341"/>
      <c r="G168" s="341"/>
      <c r="H168" s="341"/>
      <c r="I168" s="341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>
      <c r="A169" s="341"/>
      <c r="B169" s="341"/>
      <c r="C169" s="341"/>
      <c r="D169" s="341"/>
      <c r="E169" s="341"/>
      <c r="F169" s="341"/>
      <c r="G169" s="341"/>
      <c r="H169" s="341"/>
      <c r="I169" s="341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</sheetData>
  <mergeCells count="46">
    <mergeCell ref="A93:I93"/>
    <mergeCell ref="B97:B98"/>
    <mergeCell ref="A109:I109"/>
    <mergeCell ref="A80:A81"/>
    <mergeCell ref="F80:I80"/>
    <mergeCell ref="A90:I90"/>
    <mergeCell ref="A91:A92"/>
    <mergeCell ref="B91:B92"/>
    <mergeCell ref="F91:I91"/>
    <mergeCell ref="A32:I32"/>
    <mergeCell ref="A33:I33"/>
    <mergeCell ref="A35:I35"/>
    <mergeCell ref="A36:I36"/>
    <mergeCell ref="A37:A39"/>
    <mergeCell ref="B37:B38"/>
    <mergeCell ref="F37:I37"/>
    <mergeCell ref="A25:F25"/>
    <mergeCell ref="H25:I25"/>
    <mergeCell ref="A26:F26"/>
    <mergeCell ref="A28:F28"/>
    <mergeCell ref="A29:F29"/>
    <mergeCell ref="A31:I31"/>
    <mergeCell ref="A22:F22"/>
    <mergeCell ref="H22:I22"/>
    <mergeCell ref="A23:F23"/>
    <mergeCell ref="H23:I23"/>
    <mergeCell ref="A24:F24"/>
    <mergeCell ref="H24:I24"/>
    <mergeCell ref="A19:F19"/>
    <mergeCell ref="H19:I19"/>
    <mergeCell ref="A20:F20"/>
    <mergeCell ref="H20:I20"/>
    <mergeCell ref="A21:F21"/>
    <mergeCell ref="H21:I21"/>
    <mergeCell ref="H10:I10"/>
    <mergeCell ref="F12:I12"/>
    <mergeCell ref="H16:I16"/>
    <mergeCell ref="H17:I17"/>
    <mergeCell ref="A18:F18"/>
    <mergeCell ref="H18:I18"/>
    <mergeCell ref="F3:I3"/>
    <mergeCell ref="F4:I4"/>
    <mergeCell ref="F5:I5"/>
    <mergeCell ref="F6:I6"/>
    <mergeCell ref="F7:I7"/>
    <mergeCell ref="F9:I9"/>
  </mergeCells>
  <pageMargins left="0.78740157480314965" right="0.78740157480314965" top="0.39370078740157483" bottom="0.19685039370078741" header="0" footer="0"/>
  <pageSetup paperSize="9" scale="90" orientation="portrait" verticalDpi="144" r:id="rId1"/>
  <headerFooter alignWithMargins="0"/>
  <rowBreaks count="1" manualBreakCount="1">
    <brk id="8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Финплан 2019</vt:lpstr>
      <vt:lpstr>'Финплан 2019'!OLE_LINK1</vt:lpstr>
      <vt:lpstr>'Финплан 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МаринаСтепановна</dc:creator>
  <cp:lastModifiedBy>МаринаСтепановна</cp:lastModifiedBy>
  <cp:lastPrinted>2020-02-17T06:44:06Z</cp:lastPrinted>
  <dcterms:created xsi:type="dcterms:W3CDTF">2020-02-17T06:37:59Z</dcterms:created>
  <dcterms:modified xsi:type="dcterms:W3CDTF">2020-02-17T06:49:51Z</dcterms:modified>
</cp:coreProperties>
</file>