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обочий стол\Публічні закупівлі\Річний план\2023\"/>
    </mc:Choice>
  </mc:AlternateContent>
  <bookViews>
    <workbookView xWindow="0" yWindow="0" windowWidth="15360" windowHeight="7050"/>
  </bookViews>
  <sheets>
    <sheet name="план 2022" sheetId="5" r:id="rId1"/>
  </sheets>
  <definedNames>
    <definedName name="_xlnm.Print_Area" localSheetId="0">'план 2022'!$A$1:$I$214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5" l="1"/>
  <c r="H33" i="5"/>
  <c r="H69" i="5" l="1"/>
  <c r="H71" i="5"/>
  <c r="H47" i="5"/>
  <c r="N108" i="5" l="1"/>
  <c r="H105" i="5"/>
  <c r="E104" i="5" s="1"/>
  <c r="I105" i="5"/>
  <c r="I89" i="5"/>
  <c r="E102" i="5" l="1"/>
  <c r="A106" i="5"/>
  <c r="A102" i="5"/>
  <c r="I211" i="5" l="1"/>
  <c r="H211" i="5"/>
  <c r="E190" i="5"/>
  <c r="H190" i="5"/>
  <c r="I190" i="5"/>
  <c r="I179" i="5" l="1"/>
  <c r="A199" i="5" l="1"/>
  <c r="H171" i="5"/>
  <c r="E188" i="5"/>
  <c r="E180" i="5" l="1"/>
  <c r="E198" i="5" l="1"/>
  <c r="H195" i="5"/>
  <c r="I195" i="5"/>
  <c r="E196" i="5"/>
  <c r="H198" i="5"/>
  <c r="E193" i="5" l="1"/>
  <c r="E186" i="5"/>
  <c r="H177" i="5"/>
  <c r="I181" i="5" l="1"/>
  <c r="I155" i="5"/>
  <c r="I153" i="5"/>
  <c r="I151" i="5"/>
  <c r="L101" i="5" l="1"/>
  <c r="H131" i="5" l="1"/>
  <c r="H51" i="5" l="1"/>
  <c r="H31" i="5"/>
  <c r="H29" i="5"/>
  <c r="H13" i="5"/>
  <c r="E100" i="5" l="1"/>
  <c r="E98" i="5"/>
  <c r="E96" i="5"/>
  <c r="A10" i="5"/>
  <c r="A12" i="5" s="1"/>
  <c r="A14" i="5" s="1"/>
  <c r="A16" i="5" s="1"/>
  <c r="A18" i="5" s="1"/>
  <c r="A20" i="5" s="1"/>
  <c r="A22" i="5" s="1"/>
  <c r="A24" i="5" s="1"/>
  <c r="A26" i="5" s="1"/>
  <c r="A28" i="5" s="1"/>
  <c r="A30" i="5" s="1"/>
  <c r="A32" i="5" s="1"/>
  <c r="A34" i="5" s="1"/>
  <c r="A36" i="5" s="1"/>
  <c r="A38" i="5" s="1"/>
  <c r="A40" i="5" s="1"/>
  <c r="A42" i="5" s="1"/>
  <c r="A44" i="5" s="1"/>
  <c r="A46" i="5" s="1"/>
  <c r="A48" i="5" s="1"/>
  <c r="A50" i="5" s="1"/>
  <c r="A52" i="5" s="1"/>
  <c r="A54" i="5" s="1"/>
  <c r="A56" i="5" s="1"/>
  <c r="A58" i="5" s="1"/>
  <c r="A60" i="5" s="1"/>
  <c r="A62" i="5" s="1"/>
  <c r="A64" i="5" s="1"/>
  <c r="A66" i="5" s="1"/>
  <c r="A68" i="5" s="1"/>
  <c r="A70" i="5" s="1"/>
  <c r="A72" i="5" s="1"/>
  <c r="A74" i="5" l="1"/>
  <c r="A76" i="5" s="1"/>
  <c r="A78" i="5" s="1"/>
  <c r="A80" i="5" s="1"/>
  <c r="A82" i="5" s="1"/>
  <c r="A84" i="5" s="1"/>
  <c r="A86" i="5" s="1"/>
  <c r="A88" i="5" s="1"/>
  <c r="A90" i="5" s="1"/>
  <c r="A92" i="5" s="1"/>
  <c r="A94" i="5" s="1"/>
  <c r="A96" i="5" s="1"/>
  <c r="A98" i="5" s="1"/>
  <c r="A100" i="5" s="1"/>
  <c r="H21" i="5"/>
  <c r="H19" i="5"/>
  <c r="H15" i="5"/>
  <c r="H95" i="5"/>
  <c r="H49" i="5" l="1"/>
  <c r="H75" i="5" l="1"/>
  <c r="H35" i="5"/>
  <c r="H79" i="5"/>
  <c r="H41" i="5"/>
  <c r="H27" i="5"/>
  <c r="N6" i="5" l="1"/>
  <c r="H149" i="5"/>
  <c r="H113" i="5"/>
  <c r="H161" i="5"/>
  <c r="H163" i="5"/>
  <c r="H159" i="5"/>
  <c r="H109" i="5"/>
  <c r="H107" i="5"/>
  <c r="H119" i="5"/>
  <c r="H165" i="5"/>
  <c r="H111" i="5"/>
  <c r="H151" i="5"/>
  <c r="I79" i="5"/>
  <c r="I107" i="5"/>
  <c r="E211" i="5" s="1"/>
  <c r="H207" i="5"/>
  <c r="E205" i="5"/>
  <c r="E208" i="5"/>
  <c r="H210" i="5"/>
  <c r="E94" i="5"/>
  <c r="E92" i="5"/>
  <c r="E90" i="5" l="1"/>
  <c r="H59" i="5"/>
  <c r="H53" i="5"/>
  <c r="H9" i="5"/>
  <c r="H37" i="5"/>
  <c r="H23" i="5"/>
  <c r="H25" i="5"/>
  <c r="H145" i="5" l="1"/>
  <c r="H139" i="5"/>
  <c r="H133" i="5"/>
  <c r="H143" i="5"/>
  <c r="H129" i="5"/>
  <c r="H127" i="5"/>
  <c r="H147" i="5"/>
  <c r="E184" i="5"/>
  <c r="E182" i="5"/>
  <c r="H121" i="5"/>
  <c r="H123" i="5"/>
  <c r="H125" i="5"/>
  <c r="E124" i="5" s="1"/>
  <c r="E86" i="5" l="1"/>
  <c r="E88" i="5"/>
  <c r="E84" i="5" l="1"/>
  <c r="E82" i="5"/>
  <c r="E12" i="5"/>
  <c r="E191" i="5" l="1"/>
  <c r="E178" i="5"/>
  <c r="E10" i="5" l="1"/>
  <c r="E14" i="5"/>
  <c r="E176" i="5" l="1"/>
  <c r="E174" i="5"/>
  <c r="E195" i="5" l="1"/>
  <c r="E207" i="5" l="1"/>
  <c r="E203" i="5" l="1"/>
  <c r="E201" i="5"/>
  <c r="E199" i="5"/>
  <c r="E168" i="5"/>
  <c r="E164" i="5"/>
  <c r="E162" i="5"/>
  <c r="E160" i="5"/>
  <c r="E158" i="5"/>
  <c r="E148" i="5"/>
  <c r="E146" i="5"/>
  <c r="E132" i="5"/>
  <c r="E130" i="5"/>
  <c r="E128" i="5"/>
  <c r="E126" i="5"/>
  <c r="E122" i="5"/>
  <c r="E120" i="5"/>
  <c r="E118" i="5"/>
  <c r="E112" i="5"/>
  <c r="E110" i="5"/>
  <c r="E108" i="5"/>
  <c r="E166" i="5"/>
  <c r="E172" i="5"/>
  <c r="E170" i="5"/>
  <c r="E156" i="5"/>
  <c r="E154" i="5"/>
  <c r="E152" i="5"/>
  <c r="E144" i="5"/>
  <c r="E142" i="5"/>
  <c r="E140" i="5"/>
  <c r="E138" i="5"/>
  <c r="E136" i="5"/>
  <c r="E134" i="5"/>
  <c r="E116" i="5"/>
  <c r="E114" i="5"/>
  <c r="N107" i="5" l="1"/>
  <c r="E150" i="5"/>
  <c r="E106" i="5"/>
  <c r="E210" i="5" l="1"/>
  <c r="A108" i="5" l="1"/>
  <c r="I81" i="5"/>
  <c r="E80" i="5" s="1"/>
  <c r="I77" i="5"/>
  <c r="E76" i="5" s="1"/>
  <c r="E74" i="5"/>
  <c r="E26" i="5"/>
  <c r="A110" i="5" l="1"/>
  <c r="A112" i="5" s="1"/>
  <c r="A114" i="5" s="1"/>
  <c r="A116" i="5" s="1"/>
  <c r="A118" i="5" s="1"/>
  <c r="A120" i="5" s="1"/>
  <c r="A122" i="5" s="1"/>
  <c r="A124" i="5" s="1"/>
  <c r="A126" i="5" s="1"/>
  <c r="A128" i="5" s="1"/>
  <c r="A130" i="5" s="1"/>
  <c r="A132" i="5" s="1"/>
  <c r="A134" i="5" s="1"/>
  <c r="A136" i="5" s="1"/>
  <c r="A138" i="5" s="1"/>
  <c r="A140" i="5" s="1"/>
  <c r="A142" i="5" s="1"/>
  <c r="A144" i="5" s="1"/>
  <c r="A146" i="5" s="1"/>
  <c r="A148" i="5" s="1"/>
  <c r="A150" i="5" s="1"/>
  <c r="A152" i="5" s="1"/>
  <c r="A154" i="5" s="1"/>
  <c r="A156" i="5" s="1"/>
  <c r="A158" i="5" s="1"/>
  <c r="E78" i="5"/>
  <c r="A160" i="5" l="1"/>
  <c r="A162" i="5" s="1"/>
  <c r="A164" i="5" s="1"/>
  <c r="A166" i="5" s="1"/>
  <c r="E30" i="5"/>
  <c r="E28" i="5"/>
  <c r="E24" i="5"/>
  <c r="E22" i="5"/>
  <c r="E20" i="5"/>
  <c r="E18" i="5"/>
  <c r="E72" i="5"/>
  <c r="E70" i="5"/>
  <c r="E68" i="5"/>
  <c r="E66" i="5"/>
  <c r="E64" i="5"/>
  <c r="E62" i="5"/>
  <c r="E60" i="5"/>
  <c r="E58" i="5"/>
  <c r="E56" i="5"/>
  <c r="E54" i="5"/>
  <c r="E52" i="5"/>
  <c r="E50" i="5"/>
  <c r="E48" i="5"/>
  <c r="E46" i="5"/>
  <c r="E44" i="5"/>
  <c r="E42" i="5"/>
  <c r="E40" i="5"/>
  <c r="E38" i="5"/>
  <c r="E36" i="5"/>
  <c r="E34" i="5"/>
  <c r="E32" i="5"/>
  <c r="E16" i="5"/>
  <c r="E8" i="5"/>
  <c r="A168" i="5" l="1"/>
  <c r="A170" i="5" s="1"/>
  <c r="A172" i="5" s="1"/>
  <c r="A174" i="5" s="1"/>
  <c r="N1" i="5"/>
  <c r="J243" i="5"/>
  <c r="J254" i="5"/>
  <c r="A176" i="5" l="1"/>
  <c r="A178" i="5" s="1"/>
  <c r="A180" i="5" s="1"/>
  <c r="A182" i="5" s="1"/>
  <c r="A184" i="5" s="1"/>
  <c r="J240" i="5"/>
  <c r="J123" i="5"/>
  <c r="A186" i="5" l="1"/>
  <c r="J321" i="5"/>
  <c r="A188" i="5" l="1"/>
  <c r="A191" i="5" s="1"/>
  <c r="A193" i="5" s="1"/>
  <c r="A201" i="5" s="1"/>
  <c r="A203" i="5" s="1"/>
  <c r="A205" i="5" s="1"/>
  <c r="A208" i="5" s="1"/>
</calcChain>
</file>

<file path=xl/comments1.xml><?xml version="1.0" encoding="utf-8"?>
<comments xmlns="http://schemas.openxmlformats.org/spreadsheetml/2006/main">
  <authors>
    <author>Lider</author>
  </authors>
  <commentList>
    <comment ref="A104" authorId="0" shapeId="0">
      <text>
        <r>
          <rPr>
            <b/>
            <sz val="9"/>
            <color indexed="81"/>
            <rFont val="Tahoma"/>
            <family val="2"/>
            <charset val="204"/>
          </rPr>
          <t>Lider: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10" authorId="0" shapeId="0">
      <text>
        <r>
          <rPr>
            <b/>
            <sz val="9"/>
            <color indexed="81"/>
            <rFont val="Tahoma"/>
            <family val="2"/>
            <charset val="204"/>
          </rPr>
          <t>Lider: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<sst xmlns="http://schemas.openxmlformats.org/spreadsheetml/2006/main" count="644" uniqueCount="237">
  <si>
    <t xml:space="preserve">Департамент освіти і науки Сумської обласної державної адміністрації, </t>
  </si>
  <si>
    <t>вул. Прокоф’єва, 38, м. Суми, 40016, тел./факс (0542)36-10-97, тел. 63-51-00</t>
  </si>
  <si>
    <t>E-mail: osvita@sm.gov.ua Код ЄДРПОУ 39399524</t>
  </si>
  <si>
    <t>Конкретна назва предмета закупівлі</t>
  </si>
  <si>
    <t>Коди відповідних класифікаторів предмета закупівді (за наявності)</t>
  </si>
  <si>
    <t>Код згідно з КЕКВ (для бюджетних коштів)</t>
  </si>
  <si>
    <t>№ п/п</t>
  </si>
  <si>
    <t>Вид закупівлі</t>
  </si>
  <si>
    <t>Орієнтовний початок проведення процедури закупівлі</t>
  </si>
  <si>
    <t>Альбіна АВДЄЄВА</t>
  </si>
  <si>
    <t>ДБ</t>
  </si>
  <si>
    <t>Примітка</t>
  </si>
  <si>
    <t>Розмір бюджетного призначення за кошторисом або рчікувана вартість предмета закупівлі</t>
  </si>
  <si>
    <t>Договір про закупівлю, укладений без використання електронної системи закупівель</t>
  </si>
  <si>
    <t xml:space="preserve">МБ </t>
  </si>
  <si>
    <t>Медалі</t>
  </si>
  <si>
    <t xml:space="preserve"> МБ</t>
  </si>
  <si>
    <t>Клей</t>
  </si>
  <si>
    <t>Код національного класифікатора України ДК 021:2015 «Єдиний закупівельний словник» - 24910000-6 клеї </t>
  </si>
  <si>
    <t>Код національного класифікатора України ДК 021:2015 «Єдиний закупівельний словник» -39260000-2-секційні лотки та канцелярське приладдя</t>
  </si>
  <si>
    <t>Марки поштові</t>
  </si>
  <si>
    <t>Код національного класифікатора України ДК 021:2015 «Єдиний закупівельний словник» - 22850000-3 - швидкозшивачі та супутнє приладдя </t>
  </si>
  <si>
    <t>Код національного класифікатора України ДК 021:2015 «Єдиний закупівельний словник» - 22810000-1 паперові чи картонні реєстраційні журнали </t>
  </si>
  <si>
    <t>Грамоти, подяки, запрошення, дипломи</t>
  </si>
  <si>
    <t>Новорічні подарунки</t>
  </si>
  <si>
    <t xml:space="preserve">Джерело безперебійного живлення </t>
  </si>
  <si>
    <t>Код національного класифікатора України ДК 021:2015«Єдиний закупівельний словник» - 31150000-2 баласти для розрядних ламп чи трубок</t>
  </si>
  <si>
    <t>Код національного класифікатора України ДК 021:2015 «Єдиний закупівельний словник» - 30230000-0 –комп'ютерне обладнання</t>
  </si>
  <si>
    <t>Код національного класифікатора України ДК 021:2015 «Єдиний закупівельний словник» - 39110000-6 - сидіння, стільці та супутні вироби і частини до них</t>
  </si>
  <si>
    <t>Квіти</t>
  </si>
  <si>
    <t>Код національного класифікатора України ДК 021:2015 «Єдиний закупівельний словник» 03120000-8- продукція рослинництва, у тому числі тепличного</t>
  </si>
  <si>
    <t>Лікарські засоби різні</t>
  </si>
  <si>
    <t>Код національного класифікатора України ДК 021:2015 «Єдиний закупівельний словник»-33690000-3 - лікарські засоби різні</t>
  </si>
  <si>
    <t>Код національного класифікатора України ДК 021:2015 «Єдиний закупівельний словник»-32420000-3-мережеве обладнання</t>
  </si>
  <si>
    <t>Паперова гігієнічна продукція</t>
  </si>
  <si>
    <t>Пакети для сміття</t>
  </si>
  <si>
    <t>Код національного класифікатора України ДК 021:2015 «Єдиний закупівельний словник»-19640000-4- поліетиленові мішки та пакети для сміття</t>
  </si>
  <si>
    <t>Код національного класифікатора України ДК 021:2015 «Єдиний закупівельний словник»-44510000-8 - знаряддя</t>
  </si>
  <si>
    <t>Замок з ручкою (комплект)</t>
  </si>
  <si>
    <t>Код національного класифікатора України ДК021-2015: «Єдиний закупівельний словник» 44110000-4 - конструкційні матеріали</t>
  </si>
  <si>
    <t xml:space="preserve">Код національного класифікатора України ДК021-2015: «Єдиний закупівельний словник» 22110000-4 - друковані книги </t>
  </si>
  <si>
    <t>Футболки (призи)</t>
  </si>
  <si>
    <t>Код національного класифікатора України ДК 021:2015 «Єдиний закупівельний словник» - 18330000-1 - футболки та сорочки</t>
  </si>
  <si>
    <t>Код національного класифікатора України ДК 021:2015 «Єдиний закупівельний словник» - 32340000-8- мікрофони та гучкомовці</t>
  </si>
  <si>
    <t>Буклети</t>
  </si>
  <si>
    <t>Код національного класифікатора України ДК 021:2015 «Єдиний закупівельний словник» - 22160000-9 - буклети</t>
  </si>
  <si>
    <t>Код національного класифікатора України ДК 021:2015 «Єдиний закупівельний словник» - 37820000-2 - прилади для образотворчого мистецтва</t>
  </si>
  <si>
    <t>Код національного класифікатора України ДК 021:2015 «Єдиний закупівельний словник» - 37450000-7 - спортивний інвентар для полів і кортів</t>
  </si>
  <si>
    <t>Код національного класифікатора України ДК 021:2015 «Єдиний закупівельний словник» - 37520000-9 - іграшки</t>
  </si>
  <si>
    <t>Код національного класифікатора України ДК 021:2015 «Єдиний закупівельний словник» - 39710000-2 - електричні побутові прилади</t>
  </si>
  <si>
    <t xml:space="preserve">Код національного класифікатора України ДК 021:2015 «Єдиний закупівельний словник» - 22990000-6 Газетний папір, папір ручного виготовлення та інший некрейдований папір або картон для графічних цілей </t>
  </si>
  <si>
    <t>Код національного класифікатора України ДК 021:2015 «Єдиний закупівельний словник» - 42510000-4 Теплообмінники, кондиціонери повітря, холодильне обладнання та фільтрувальні пристрої</t>
  </si>
  <si>
    <t>Разом</t>
  </si>
  <si>
    <t>х</t>
  </si>
  <si>
    <t>МБ</t>
  </si>
  <si>
    <t>Програмки</t>
  </si>
  <si>
    <t>Фотоапарат</t>
  </si>
  <si>
    <t>Цифровий носій інформації</t>
  </si>
  <si>
    <t>Бензин</t>
  </si>
  <si>
    <t xml:space="preserve">Код національного класифікатора України ДК 021:2015 «Єдиний закупівельний словник» 38650000-6 Фотографічне обладнання 
</t>
  </si>
  <si>
    <t xml:space="preserve">Код національного класифікатора України ДК 021:2015 «Єдиний закупівельний словник» - 32580000-2 Інформаційне обладнання 
</t>
  </si>
  <si>
    <t xml:space="preserve">Код національного класифікатора України ДК 021:2015 «Єдиний закупівельний словник» - 09130000-9 Нафта і дистиляти 
</t>
  </si>
  <si>
    <t>Січень</t>
  </si>
  <si>
    <t>Електрична енергія</t>
  </si>
  <si>
    <t xml:space="preserve">Код національного класифікатора України ДК 021:2015 «Єдиний закупівельний словник» - 09310000-5 - електрична енергія
</t>
  </si>
  <si>
    <t>Всього</t>
  </si>
  <si>
    <t>Вікторія КОСЯК</t>
  </si>
  <si>
    <t>Книжкова продукція</t>
  </si>
  <si>
    <t>Граблі віяльні, лопати, газовий ключ</t>
  </si>
  <si>
    <t>Набори для творчості, фломастери, маркери, кольорові олівці, кольоровий папір/картон, фотобумага</t>
  </si>
  <si>
    <t>Кондиціонер</t>
  </si>
  <si>
    <t>Акумулятор автомобільний, акумуляторні батарейки</t>
  </si>
  <si>
    <t xml:space="preserve">Код національного класифікатора України ДК 021:2015 «Єдиний закупівельний словник» - 31440000-2 Акумуляторні батареї </t>
  </si>
  <si>
    <t>Код національного класифікатора України ДК 021:2015 «Єдиний закупівельний словник»- 44520000-1 - замки, ключі та петлі</t>
  </si>
  <si>
    <r>
      <t xml:space="preserve">Код національного класифікатора України ДК 021:2015 «Єдиний закупівельний словник» - </t>
    </r>
    <r>
      <rPr>
        <b/>
        <sz val="10"/>
        <color theme="1"/>
        <rFont val="Times New Roman"/>
        <family val="1"/>
        <charset val="204"/>
      </rPr>
      <t xml:space="preserve">15840000-8 </t>
    </r>
    <r>
      <rPr>
        <b/>
        <sz val="10"/>
        <rFont val="Times New Roman"/>
        <family val="1"/>
        <charset val="204"/>
      </rPr>
      <t xml:space="preserve">– </t>
    </r>
    <r>
      <rPr>
        <b/>
        <sz val="10"/>
        <color theme="1"/>
        <rFont val="Times New Roman"/>
        <family val="1"/>
        <charset val="204"/>
      </rPr>
      <t xml:space="preserve"> Какао; шоколад та цукрові кондитерські вироби</t>
    </r>
  </si>
  <si>
    <t>Код національного класифікатора України ДК 021:2015 «Єдиний закупівельний словник»-39830000-9 - продукція для чищення</t>
  </si>
  <si>
    <t>Послуги телефонного зв’язку</t>
  </si>
  <si>
    <t>Код національного класифікатора України ДК 021:2015 «Єдиний закупівельний словник»  -64210000-1 – послуги телефонного зв’язку та передачі даних</t>
  </si>
  <si>
    <t>Код національного класифікатора України ДК 021:2015 «Єдиний закупівельний словник»  -72410000-7 – послуги провайдерів</t>
  </si>
  <si>
    <t xml:space="preserve">МБ              </t>
  </si>
  <si>
    <t>Поточний ремонт системи опалення</t>
  </si>
  <si>
    <t>Ремонт і технічне обслуговування вимірювальних, випробувальних і контрольних приладів</t>
  </si>
  <si>
    <t>Послуги із технічного обслуговування електромереж</t>
  </si>
  <si>
    <r>
      <t>Код національного класифікатора України ДК 021:2015 «Єдиний закупівельний словник» - 71630000-3</t>
    </r>
    <r>
      <rPr>
        <b/>
        <u/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– послуги з технічного огляду та випробовувань</t>
    </r>
  </si>
  <si>
    <t>Послуги із технічного обслуговування офісної техніки</t>
  </si>
  <si>
    <t>Код національного класифікатора України ДК 021:2015 «Єдиний закупівельний словник» - 50310000-1 – технічне обслуговування і ремонт офісної техніки</t>
  </si>
  <si>
    <t>Код національного класифікатора України ДК 021:2015 «Єдиний закупівельний словник» - 92340000-6- розважальні послуги, пов'язані з танцями та шоу</t>
  </si>
  <si>
    <t>Поліграфічні послуги</t>
  </si>
  <si>
    <t xml:space="preserve">МБ        </t>
  </si>
  <si>
    <t>Друкарські послуги</t>
  </si>
  <si>
    <r>
      <t xml:space="preserve">Код національного класифікатора України ДК 021:2015 «Єдиний закупівельний словник» - </t>
    </r>
    <r>
      <rPr>
        <b/>
        <sz val="10"/>
        <color theme="1"/>
        <rFont val="Times New Roman"/>
        <family val="1"/>
        <charset val="204"/>
      </rPr>
      <t>79810000-5</t>
    </r>
    <r>
      <rPr>
        <b/>
        <sz val="10"/>
        <rFont val="Times New Roman"/>
        <family val="1"/>
        <charset val="204"/>
      </rPr>
      <t>– друкарські послуги</t>
    </r>
  </si>
  <si>
    <t>Послуги по звукотехнічному забезпеченню</t>
  </si>
  <si>
    <t>Код національного класифікатора України ДК 021:2015 «Єдиний закупівельний словник» - 92370000-5 – послуги звукооператорів</t>
  </si>
  <si>
    <t>Послуги по світлотехнічному забезпеченню заходів</t>
  </si>
  <si>
    <t>Послуги з обслуговування та проведення культурних заходів</t>
  </si>
  <si>
    <t>Код національного класифікатора України ДК 021:2015 «Єдиний закупівельний словник» - 55330000-2 – послуги кафе</t>
  </si>
  <si>
    <t>Код національного класифікатора України ДК 021:2015 «Єдиний закупівельний словник» - 70220000-9 – послуги з надання в оренду чи лізингу нежитлової нерухомості</t>
  </si>
  <si>
    <t>Код національного класифікатора України ДК 021:2015 «Єдиний закупівельний словник» -98340000-8 – послуги з тимчасового розміщення (проживання) та офісні послуги</t>
  </si>
  <si>
    <t>Код національного класифікатора України ДК 021:2015 «Єдиний закупівельний словник» - 55320000-9 - послуги з організації харчування</t>
  </si>
  <si>
    <t>Розрахунково-касове обслуговування</t>
  </si>
  <si>
    <t>Транспортні послуги</t>
  </si>
  <si>
    <t>Код національного класифікатора України ДК 021:2015 «Єдиний закупівельний словник» -60140000-1-нерегулярні пасажирські перевезення</t>
  </si>
  <si>
    <t>Код національного класифікатора України ДК 021:2015 «Єдиний закупівельний словник» -- 79930000-2 – професійні дизайнерські послуги</t>
  </si>
  <si>
    <r>
      <t>Послуги щодо оренди приміщень         (розміщення персоналу</t>
    </r>
    <r>
      <rPr>
        <b/>
        <u/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ЦФЕМТЗ)</t>
    </r>
  </si>
  <si>
    <r>
      <t xml:space="preserve">Код національного класифікатора України ДК 021:2015 «Єдиний закупівельний словник» - </t>
    </r>
    <r>
      <rPr>
        <b/>
        <sz val="10"/>
        <color theme="1"/>
        <rFont val="Times New Roman"/>
        <family val="1"/>
        <charset val="204"/>
      </rPr>
      <t>70310000-7</t>
    </r>
    <r>
      <rPr>
        <b/>
        <sz val="10"/>
        <rFont val="Times New Roman"/>
        <family val="1"/>
        <charset val="204"/>
      </rPr>
      <t xml:space="preserve"> – послуги з надання в оренду чи продажу будівель</t>
    </r>
  </si>
  <si>
    <t>Послуги страхування орендованого приміщення та водія</t>
  </si>
  <si>
    <t>Код національного класифікатора України ДК 021:2015 «Єдиний закупівельний словник» - 66510000-8 – страхові послуги</t>
  </si>
  <si>
    <t>Код національного класифікатора України ДК 021:2015 «Єдиний закупівельний словник» - 72260000-5 – послуги, пов’язані з програмним забезпеченням</t>
  </si>
  <si>
    <t>ІПК "Місцевий бюджет"    (ІАС "Logica")</t>
  </si>
  <si>
    <t xml:space="preserve">Послуги з продовження терміну дії сертифікатів ключів </t>
  </si>
  <si>
    <t>Послуги постачання, оновлення , реєстрації, обслуговування, супроводу програмного забезпечення</t>
  </si>
  <si>
    <t>Код національного класифікатора України ДК 021:2015 «Єдиний закупівельний словник» - 48310000-4 пакети програмного забезпечення для створення документів</t>
  </si>
  <si>
    <t>Послуги з технічного обслуговування телекомунікаційного обладнання</t>
  </si>
  <si>
    <t>Код національного класифікатора України ДК 021:2015 «Єдиний закупівельний словник»  50330000-7 – послуги з технічного обслуговування телекомунікаційного обладнання</t>
  </si>
  <si>
    <t>Послуги додаткового доступу до вебінарів та конференцій</t>
  </si>
  <si>
    <t>Код національного класифікатора України ДК 021:2015 «Єдиний закупівельний словник»  72720000-3 – послуги у сфері глобальних мереж</t>
  </si>
  <si>
    <t>Копіювально-розмножувальні послуги</t>
  </si>
  <si>
    <t>Код національного класифікатора України ДК 021:2015 «Єдиний закупівельний словник»  79520000-5 – копіювально-розмножувальні послуги</t>
  </si>
  <si>
    <t>Код національного класифікатора України ДК 021:2015 «Єдиний закупівельний словник» 92310000-7 –  Послуги зі створювання та інтерпретування мистецьких і літературних творів</t>
  </si>
  <si>
    <t>Разом:</t>
  </si>
  <si>
    <r>
      <t xml:space="preserve">Код національного класифікатора України ДК 021:2015 «Єдиний закупівельний словник»  </t>
    </r>
    <r>
      <rPr>
        <b/>
        <sz val="10"/>
        <color theme="1"/>
        <rFont val="Times New Roman"/>
        <family val="1"/>
        <charset val="204"/>
      </rPr>
      <t xml:space="preserve">– 50730000-1 Послуги з ремонту і технічного обслуговування охолоджувальних установок </t>
    </r>
  </si>
  <si>
    <t>Код національного класифікатора України ДК 021:2015 «Єдиний закупівельний словник» 90520000-8 –  Послуги у сфері поводження з радіоактивними, токсичними, медичними та небезпечними відходами</t>
  </si>
  <si>
    <t xml:space="preserve">Код національного класифікатора України ДК 021:2015 «Єдиний закупівельний словник» – 45220000-5 Інженерні та будівельні роботи </t>
  </si>
  <si>
    <t>Код національного класифікатора України ДК 021:2015 «Єдиний закупівельний словник»  51310000-8 – Послуги зі встановлення радіо-, телевізійної, аудіо- та відеоапаратури</t>
  </si>
  <si>
    <r>
      <t>Код національного класифікатора України ДК 021:2015 «Єдиний закупівельний словник» -</t>
    </r>
    <r>
      <rPr>
        <b/>
        <i/>
        <sz val="1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66110000-4 банківські послуги </t>
    </r>
  </si>
  <si>
    <t>Послуги доступу до мережі Інтернет</t>
  </si>
  <si>
    <t>Сервісне обслуговування кондиціонерів</t>
  </si>
  <si>
    <t xml:space="preserve">Супроводження програмного забезпечення </t>
  </si>
  <si>
    <t>Утилізація</t>
  </si>
  <si>
    <t>Послуги з заміни дверей</t>
  </si>
  <si>
    <t>Мультимедійне забезпечення заходів (розважальні послуги)</t>
  </si>
  <si>
    <t>Розважальні послуги з танцями та шоу</t>
  </si>
  <si>
    <t xml:space="preserve">Код національного класифікатора України ДК 021:2015 «Єдиний закупівельний словник»  - 50720000-8- послуги з ремонту та технічного обслуговування систем центрального опалення </t>
  </si>
  <si>
    <t xml:space="preserve">Код національного класифікатора України ДК 021:2015 «Єдиний закупівельний словник» - 50410000-2- послуги з ремонту і технічного обслуговування вимірювальних, випробувальних і контрольних приладів </t>
  </si>
  <si>
    <t>Послуги з харчування - кафе</t>
  </si>
  <si>
    <t>Послуги з тимчасового використання приміщення</t>
  </si>
  <si>
    <t>Послуги проживання, розміщення</t>
  </si>
  <si>
    <t>Послуги з організації харчування</t>
  </si>
  <si>
    <t xml:space="preserve">Послуги з харчування - їдальні  </t>
  </si>
  <si>
    <t>Код національного класифікатора України ДК 021:2015 «Єдиний закупівельний словник» - 55510000-8-послуги їдалень</t>
  </si>
  <si>
    <t xml:space="preserve">Послуги з оздоблення приміщення </t>
  </si>
  <si>
    <t>Послуги зі створювання та інтерпретування мистецьких і літературних творів</t>
  </si>
  <si>
    <t>Видатки на відрядження</t>
  </si>
  <si>
    <t>Код національного класифікатора України ДК 021:2015 «Єдиний закупівельний словник» - 65110000-7 - Розподіл води</t>
  </si>
  <si>
    <t xml:space="preserve">Код національного класифікатора України ДК 021:2015 «Єдиний закупівельний словник» - 90510000-5 - Утилізація сміття та поводження зі сміттям </t>
  </si>
  <si>
    <t>Послуги з утилізації сміття</t>
  </si>
  <si>
    <t>Навчання персоналу</t>
  </si>
  <si>
    <t>Код національного класифікатора України ДК 021:2015 «Єдиний закупівельний словник» - 80510000-2 - Послуги з професійної підготовки спеціалістів</t>
  </si>
  <si>
    <t>Сплата штрафів</t>
  </si>
  <si>
    <t>Код національного класифікатора України ДК 021:2015 «Єдиний закупівельний словник» - 99999999-9 - Не відображене в інших розділах</t>
  </si>
  <si>
    <t xml:space="preserve">Код національного класифікатора України ДК 021:2015 «Єдиний закупівельний словник» - 09320000-8 - Пара, гаряча вода та пов’язана продукція </t>
  </si>
  <si>
    <r>
      <t xml:space="preserve">Код національного класифікатора України ДК 021:2015 «Єдиний закупівельний словник» - </t>
    </r>
    <r>
      <rPr>
        <b/>
        <sz val="10"/>
        <color theme="1"/>
        <rFont val="Times New Roman"/>
        <family val="1"/>
        <charset val="204"/>
      </rPr>
      <t>79820000-8 </t>
    </r>
    <r>
      <rPr>
        <b/>
        <sz val="10"/>
        <rFont val="Times New Roman"/>
        <family val="1"/>
        <charset val="204"/>
      </rPr>
      <t>– послуги, пов’язані з друком</t>
    </r>
  </si>
  <si>
    <t>Директор Центру фінансово-економічного моніторингу та технічного забезпечення освітніх закладів</t>
  </si>
  <si>
    <t>Теплова енергія та послуга з постачання гарячої води</t>
  </si>
  <si>
    <t>Код національного класифікатора України ДК021-2015: «Єдиний закупівельний словник-39290000-1- фурнітура різна</t>
  </si>
  <si>
    <t xml:space="preserve">Код національного класифікатора України ДК 021:2015 «Єдиний закупівельний словник» - 30190000-7-офісне устаткування та приладдя різне </t>
  </si>
  <si>
    <t xml:space="preserve">Код національного класифікатора України ДК 021:2015 «Єдиний закупівельний словник» - 22820000-4 – бланки </t>
  </si>
  <si>
    <t>Господарські товари, продукція хімічна різна</t>
  </si>
  <si>
    <t>Крісла офісні</t>
  </si>
  <si>
    <t xml:space="preserve">Комп’ютерне приладдя та устаткування </t>
  </si>
  <si>
    <t>Висвітлення в засобах масової інформації</t>
  </si>
  <si>
    <t>Код національного класифікатора України ДК 021:2015 «Єдиний закупівельний словник»  92220000-9 - Телевізійні послуги</t>
  </si>
  <si>
    <t>Консультативні послуги  з питань закупівель</t>
  </si>
  <si>
    <t>Код національного класифікатора України ДК 021:2015 «Єдиний закупівельний словник»  79410000-1 - Консультаційні послуги з питань підприємницької діяльності та управління</t>
  </si>
  <si>
    <t>Секційні лотки та канцелярське приладдя</t>
  </si>
  <si>
    <t>Блокноти, ділові щоденники, книга обліку</t>
  </si>
  <si>
    <t xml:space="preserve"> </t>
  </si>
  <si>
    <t>Послуги з ремонту і технічного обслуговування мототранспортних засобів і супутнього приладдя</t>
  </si>
  <si>
    <t>Відкриті торги з особливостями</t>
  </si>
  <si>
    <t>Послуги, пов’язані із системами та підтримкою</t>
  </si>
  <si>
    <t>Код національного класифікатора України ДК 021:2015 «Єдиний закупівельний словник» 72250000-2 – Послуги, пов’язані із системами та підтримкою</t>
  </si>
  <si>
    <t>Приладдя для рукоділля</t>
  </si>
  <si>
    <t>Код національного класифікатора України ДК 021:2015 «Єдиний закупівельний словник» - 37810000-9 - Приладдя для рукоділля</t>
  </si>
  <si>
    <t>Фарби</t>
  </si>
  <si>
    <t>Код національного класифікатора України ДК 021:2015 «Єдиний закупівельний словник» - 44810000-6 -  Фарби</t>
  </si>
  <si>
    <t>Мастики, шпаклівки, замазки та розчинники </t>
  </si>
  <si>
    <t>Код національного класифікатора України ДК 021:2015 «Єдиний закупівельний словник» - 44830000-7 -  Мастики, шпаклівки, замазки та розчинники </t>
  </si>
  <si>
    <r>
      <t xml:space="preserve">Код національного класифікатора України </t>
    </r>
    <r>
      <rPr>
        <b/>
        <sz val="10"/>
        <color theme="1"/>
        <rFont val="Times New Roman"/>
        <family val="1"/>
        <charset val="204"/>
      </rPr>
      <t xml:space="preserve">ДК 021:2015 </t>
    </r>
    <r>
      <rPr>
        <b/>
        <sz val="10"/>
        <rFont val="Times New Roman"/>
        <family val="1"/>
        <charset val="204"/>
      </rPr>
      <t>«Єдиний закупівельний словник» -</t>
    </r>
    <r>
      <rPr>
        <b/>
        <sz val="10"/>
        <color theme="1"/>
        <rFont val="Times New Roman"/>
        <family val="1"/>
        <charset val="204"/>
      </rPr>
      <t xml:space="preserve"> 18510000-7 — Ювелірні вироби та супутні товари</t>
    </r>
  </si>
  <si>
    <t>Код національного класифікатора України ДК 021:2015 «Єдиний закупівельний словник» -  22410000-7 – марки</t>
  </si>
  <si>
    <t xml:space="preserve">Код національного класифікатора України ДК 021:2015 «Єдиний закупівельний словник» - 31520000-7 - Світильники та освітлювальна арматура </t>
  </si>
  <si>
    <t>Код національного класифікатора України ДК 021:2015 «Єдиний закупівельний словник»-33760000-5 – Туалетний папір, носові хустинки, рушники для рук і серветки</t>
  </si>
  <si>
    <t xml:space="preserve">Код національного класифікатора України ДК 021:2015 «Єдиний закупівельний словник» - 39220000-0 - кухонне приладдя, товари для дому та господарства і приладдя для закладів громадського харчування </t>
  </si>
  <si>
    <t>Код національного класифікатора України ДК 021:2015 «Єдиний закупівельний словник» - 51110000-6 – послуги зі встановлення елекричного ообладнання</t>
  </si>
  <si>
    <t xml:space="preserve">Код національного класифікатора України ДК 021:2015 «Єдиний закупівельний словник» - 79950000-8 – Послуги з організації виставок, ярмарок і конгресів </t>
  </si>
  <si>
    <t>Код національного класифікатора України ДК 021:2015 «Єдиний закупівельний словник» -72310000-1 послуги з обробки даних</t>
  </si>
  <si>
    <t>Код національного класифікатора України ДК 021:2015 «Єдиний закупівельний словник» 50110000-9 – Послуги з ремонту і технічного обслуговування мототранспортних засобів і супутнього обладнання</t>
  </si>
  <si>
    <t xml:space="preserve">Код національного класифікатора України ДК 021:2015 «Єдиний закупівельний словник» - 79990000-0 - Різні ділові, та пов’язані з діловою сферою </t>
  </si>
  <si>
    <t xml:space="preserve">Послуги підприємницьких, професійних та спеціалізованих організацій </t>
  </si>
  <si>
    <t xml:space="preserve">Код національного класифікатора України ДК 021:2015 «Єдиний закупівельний словник» 98110000-7 – Послуги підприємницьких, професійних та спеціалізованих організацій </t>
  </si>
  <si>
    <t>Код національного класифікатора України ДК 021:2015 «Єдиний закупівельний словник» 64220000-4 – Телекомунікаційні послуги, крім послуг телефонного зв’язку і передачі даних</t>
  </si>
  <si>
    <t xml:space="preserve">Телекомунікаційні послуги, крім послуг телефонного зв’язку і передачі даних </t>
  </si>
  <si>
    <t>Папки з файлами, файли, теки-реєстратори, швидкозшивачі, папки пластикові</t>
  </si>
  <si>
    <t>М'ячі, скакалки</t>
  </si>
  <si>
    <t xml:space="preserve">Електротовари </t>
  </si>
  <si>
    <t>Набори конструкторів, ігрові набори, іграшки</t>
  </si>
  <si>
    <t xml:space="preserve">Код національного класифікатора України ДК 021:2015 «Єдиний закупівельний словник» - 18140000-2 Аксесуари до робочого одягу 
</t>
  </si>
  <si>
    <t>Костюм, маска, краги зварника</t>
  </si>
  <si>
    <t xml:space="preserve">Код національного класифікатора України ДК 021:2015 «Єдиний закупівельний словник» - 43830000-0 Електричні інструменти 
</t>
  </si>
  <si>
    <t xml:space="preserve">Електричні інструменти </t>
  </si>
  <si>
    <t xml:space="preserve">Код національного класифікатора України ДК 021:2015 «Єдиний закупівельний словник» - 22830000-7 Зошити
</t>
  </si>
  <si>
    <t xml:space="preserve">Зошити </t>
  </si>
  <si>
    <t>Електричні лампи, стартер</t>
  </si>
  <si>
    <t>КПКВКМБ 0611141 - 129200,00 грн., відшкодування витрат в частині орендованих приміщень - 143999,10 грн.</t>
  </si>
  <si>
    <t>КПКВК 7881010 - 97330,00 грн.</t>
  </si>
  <si>
    <t>КПКВК 7881010 - 162510,00 грн.</t>
  </si>
  <si>
    <t>Заходи</t>
  </si>
  <si>
    <t>Центр</t>
  </si>
  <si>
    <t>Прапор</t>
  </si>
  <si>
    <t>Код національного класифікатора України ДК 021:2015 «Єдиний закупівельний словник» - 31680000-6
Електричне приладдя та супутні товари до електричного обладнання</t>
  </si>
  <si>
    <t>Зарядна станція</t>
  </si>
  <si>
    <t xml:space="preserve">Код національного класифікатора України ДК 021:2015 «Єдиний закупівельний словник» - 30120000-6 Фотокопіювальне та поліграфічне обладнання для офсетного друку 
</t>
  </si>
  <si>
    <t>Картридж</t>
  </si>
  <si>
    <t xml:space="preserve">Код національного класифікатора України ДК 021:2015 «Єдиний закупівельний словник» - 35820000-8
Допоміжне екіпірування </t>
  </si>
  <si>
    <t>Фурнітура різна (рамки, статуетки, сувеніри, демонстраційний матеріал, магнітно-маркерні дошки, коркові дошки, фліпчарт)</t>
  </si>
  <si>
    <t>Папір та інше  канцелярське приладдя</t>
  </si>
  <si>
    <t>Маршрутизатор, кабелі</t>
  </si>
  <si>
    <t xml:space="preserve">Будівельні матеріали </t>
  </si>
  <si>
    <t>Колонки портативні, навушники/гарнітура, акустична система</t>
  </si>
  <si>
    <t>Губки кухонні, ганчірки для підлоги, серветки мікрофібра, рукавиці гумові, віник, совок</t>
  </si>
  <si>
    <t xml:space="preserve">Річний план закупівель на 2023 рік </t>
  </si>
  <si>
    <t>КПКВКМБ 0611141 - 408400,00 грн., відшкодуван-ня витрат в частині орендованих приміщень - 205000,00 грн.</t>
  </si>
  <si>
    <t>Транспортні послуги з перевезення вантажу</t>
  </si>
  <si>
    <t>Код національного класифікатора України ДК 021:2015 «Єдиний закупівельний словник» 60180000-3 – Прокат вантажних транспортних засобів із водієм для перевезення товарів</t>
  </si>
  <si>
    <t>Лютий</t>
  </si>
  <si>
    <t>Оплата водовідведення</t>
  </si>
  <si>
    <t xml:space="preserve">Оплата водопостачання </t>
  </si>
  <si>
    <t>Код національного класифікатора України ДК 021:2015 «Єдиний закупівельний словник» - 9043000-0 - Послуги з відведення стічних вод</t>
  </si>
  <si>
    <t>КПКВК 7881010 - 2021,48 грн.</t>
  </si>
  <si>
    <t>КПКВКМБ 0611141 - 4849,50 грн., відшкодува-ння витрат в частині орендованих приміщень - 5615,21 грн.</t>
  </si>
  <si>
    <t>КПКВК 7881010 - 1938,52 грн.</t>
  </si>
  <si>
    <t>КПКВКМБ 0611141 - 4650,50 грн., відшкодува-ння витрат в частині орендованих приміщень - 5384,79 грн.</t>
  </si>
  <si>
    <t>Послуги бібліотек і архівів</t>
  </si>
  <si>
    <t>Код національного класифікатора України ДК 021:2015 «Єдиний закупівельний словник» 92510000-9 – Послуги бібліотек і архівів</t>
  </si>
  <si>
    <t>Березень</t>
  </si>
  <si>
    <t>Код національного класифікатора України ДК 021:2015 «Єдиний закупівельний словник» - 39560000-5
Текстильні вироби різні</t>
  </si>
  <si>
    <t>Квітень</t>
  </si>
  <si>
    <t>Авточохли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</si>
</sst>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/>
    <xf numFmtId="4" fontId="6" fillId="0" borderId="0" xfId="0" applyNumberFormat="1" applyFont="1"/>
    <xf numFmtId="1" fontId="6" fillId="0" borderId="0" xfId="0" applyNumberFormat="1" applyFont="1"/>
    <xf numFmtId="2" fontId="6" fillId="0" borderId="0" xfId="0" applyNumberFormat="1" applyFont="1"/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6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1"/>
  <sheetViews>
    <sheetView tabSelected="1" view="pageBreakPreview" topLeftCell="A92" zoomScale="93" zoomScaleNormal="112" zoomScaleSheetLayoutView="93" workbookViewId="0">
      <selection activeCell="E98" sqref="E98:E99"/>
    </sheetView>
  </sheetViews>
  <sheetFormatPr defaultRowHeight="12.75" x14ac:dyDescent="0.2"/>
  <cols>
    <col min="1" max="1" width="4.5703125" style="8" customWidth="1"/>
    <col min="2" max="2" width="22.7109375" style="8" customWidth="1"/>
    <col min="3" max="3" width="36.42578125" style="16" customWidth="1"/>
    <col min="4" max="4" width="10.140625" style="8" customWidth="1"/>
    <col min="5" max="5" width="21.7109375" style="12" customWidth="1"/>
    <col min="6" max="6" width="21.7109375" style="8" customWidth="1"/>
    <col min="7" max="7" width="12.42578125" style="8" customWidth="1"/>
    <col min="8" max="8" width="12.28515625" style="8" customWidth="1"/>
    <col min="9" max="9" width="12.5703125" style="8" customWidth="1"/>
    <col min="10" max="10" width="11.7109375" style="8" customWidth="1"/>
    <col min="11" max="11" width="3.5703125" style="8" customWidth="1"/>
    <col min="12" max="12" width="8.85546875" style="8" bestFit="1" customWidth="1"/>
    <col min="13" max="13" width="6.140625" style="8" customWidth="1"/>
    <col min="14" max="16384" width="9.140625" style="8"/>
  </cols>
  <sheetData>
    <row r="1" spans="1:14" ht="15" customHeight="1" x14ac:dyDescent="0.2">
      <c r="B1" s="85" t="s">
        <v>219</v>
      </c>
      <c r="C1" s="86"/>
      <c r="D1" s="86"/>
      <c r="E1" s="86"/>
      <c r="F1" s="86"/>
      <c r="G1" s="86"/>
      <c r="H1" s="86"/>
      <c r="I1" s="9"/>
      <c r="J1" s="9" t="s">
        <v>205</v>
      </c>
      <c r="K1" s="9"/>
      <c r="L1" s="9"/>
      <c r="M1" s="9"/>
      <c r="N1" s="12">
        <f>E8+E12+E14+E18+E20+E22+E24+E36+E52+E54+E56+E58+E60+E62+E64+E66+E70+E72+E80+E82+E84+E90+E92+E94</f>
        <v>592604</v>
      </c>
    </row>
    <row r="2" spans="1:14" x14ac:dyDescent="0.2">
      <c r="B2" s="87" t="s">
        <v>0</v>
      </c>
      <c r="C2" s="86"/>
      <c r="D2" s="86"/>
      <c r="E2" s="86"/>
      <c r="F2" s="86"/>
      <c r="G2" s="86"/>
      <c r="H2" s="86"/>
      <c r="I2" s="9"/>
      <c r="J2" s="9"/>
      <c r="K2" s="9"/>
      <c r="L2" s="9"/>
      <c r="M2" s="9"/>
    </row>
    <row r="3" spans="1:14" x14ac:dyDescent="0.2">
      <c r="B3" s="87" t="s">
        <v>1</v>
      </c>
      <c r="C3" s="86"/>
      <c r="D3" s="86"/>
      <c r="E3" s="86"/>
      <c r="F3" s="86"/>
      <c r="G3" s="86"/>
      <c r="H3" s="86"/>
      <c r="I3" s="9"/>
      <c r="J3" s="9"/>
      <c r="K3" s="9"/>
      <c r="L3" s="9"/>
      <c r="M3" s="9"/>
    </row>
    <row r="4" spans="1:14" ht="36.75" customHeight="1" x14ac:dyDescent="0.2">
      <c r="B4" s="88" t="s">
        <v>2</v>
      </c>
      <c r="C4" s="89"/>
      <c r="D4" s="89"/>
      <c r="E4" s="89"/>
      <c r="F4" s="89"/>
      <c r="G4" s="89"/>
      <c r="H4" s="89"/>
      <c r="I4" s="9"/>
      <c r="J4" s="9"/>
      <c r="K4" s="9"/>
      <c r="L4" s="9"/>
      <c r="M4" s="9"/>
    </row>
    <row r="5" spans="1:14" ht="0.75" customHeight="1" x14ac:dyDescent="0.2">
      <c r="A5" s="90"/>
      <c r="B5" s="90"/>
      <c r="C5" s="90"/>
      <c r="D5" s="90"/>
      <c r="E5" s="90"/>
      <c r="F5" s="90"/>
      <c r="G5" s="90"/>
      <c r="H5" s="90"/>
      <c r="I5" s="10"/>
      <c r="J5" s="9"/>
      <c r="K5" s="9"/>
      <c r="L5" s="9"/>
      <c r="M5" s="9"/>
    </row>
    <row r="6" spans="1:14" ht="64.5" customHeight="1" x14ac:dyDescent="0.2">
      <c r="A6" s="3" t="s">
        <v>6</v>
      </c>
      <c r="B6" s="22" t="s">
        <v>3</v>
      </c>
      <c r="C6" s="22" t="s">
        <v>4</v>
      </c>
      <c r="D6" s="22" t="s">
        <v>5</v>
      </c>
      <c r="E6" s="25" t="s">
        <v>12</v>
      </c>
      <c r="F6" s="24" t="s">
        <v>7</v>
      </c>
      <c r="G6" s="22" t="s">
        <v>8</v>
      </c>
      <c r="H6" s="61" t="s">
        <v>11</v>
      </c>
      <c r="I6" s="91"/>
      <c r="J6" s="8" t="s">
        <v>206</v>
      </c>
      <c r="N6" s="14">
        <f>H11+H17+H27+H29+H31+H33+H35+H39+H41+H43+H45+H47+H49+H51+H69+H75+H77+H79+H87+H97+H99+H101+1950+2300+21454+6500+100</f>
        <v>491350</v>
      </c>
    </row>
    <row r="7" spans="1:14" ht="15" customHeight="1" x14ac:dyDescent="0.2">
      <c r="A7" s="1"/>
      <c r="B7" s="31">
        <v>1</v>
      </c>
      <c r="C7" s="24">
        <v>2</v>
      </c>
      <c r="D7" s="24">
        <v>3</v>
      </c>
      <c r="E7" s="32">
        <v>4</v>
      </c>
      <c r="F7" s="24">
        <v>5</v>
      </c>
      <c r="G7" s="24">
        <v>6</v>
      </c>
      <c r="H7" s="42">
        <v>7</v>
      </c>
      <c r="I7" s="31">
        <v>8</v>
      </c>
    </row>
    <row r="8" spans="1:14" ht="15" customHeight="1" x14ac:dyDescent="0.2">
      <c r="A8" s="61">
        <v>1</v>
      </c>
      <c r="B8" s="66" t="s">
        <v>15</v>
      </c>
      <c r="C8" s="66" t="s">
        <v>177</v>
      </c>
      <c r="D8" s="60">
        <v>2210</v>
      </c>
      <c r="E8" s="59">
        <f>H9+I9</f>
        <v>15870</v>
      </c>
      <c r="F8" s="60" t="s">
        <v>13</v>
      </c>
      <c r="G8" s="60" t="s">
        <v>62</v>
      </c>
      <c r="H8" s="39" t="s">
        <v>16</v>
      </c>
      <c r="I8" s="30" t="s">
        <v>10</v>
      </c>
    </row>
    <row r="9" spans="1:14" ht="48" customHeight="1" x14ac:dyDescent="0.2">
      <c r="A9" s="61"/>
      <c r="B9" s="66"/>
      <c r="C9" s="66"/>
      <c r="D9" s="60"/>
      <c r="E9" s="59"/>
      <c r="F9" s="60"/>
      <c r="G9" s="60"/>
      <c r="H9" s="43">
        <f>15870</f>
        <v>15870</v>
      </c>
      <c r="I9" s="4"/>
    </row>
    <row r="10" spans="1:14" ht="15" customHeight="1" x14ac:dyDescent="0.2">
      <c r="A10" s="58">
        <f>A8+1</f>
        <v>2</v>
      </c>
      <c r="B10" s="66" t="s">
        <v>214</v>
      </c>
      <c r="C10" s="66" t="s">
        <v>155</v>
      </c>
      <c r="D10" s="66">
        <v>2210</v>
      </c>
      <c r="E10" s="75">
        <f>H11+I11</f>
        <v>144130</v>
      </c>
      <c r="F10" s="66" t="s">
        <v>168</v>
      </c>
      <c r="G10" s="66" t="s">
        <v>62</v>
      </c>
      <c r="H10" s="28" t="s">
        <v>54</v>
      </c>
      <c r="I10" s="5" t="s">
        <v>10</v>
      </c>
    </row>
    <row r="11" spans="1:14" ht="38.25" customHeight="1" x14ac:dyDescent="0.2">
      <c r="A11" s="58"/>
      <c r="B11" s="66"/>
      <c r="C11" s="66"/>
      <c r="D11" s="66"/>
      <c r="E11" s="75"/>
      <c r="F11" s="66"/>
      <c r="G11" s="66"/>
      <c r="H11" s="28">
        <v>144130</v>
      </c>
      <c r="I11" s="5"/>
    </row>
    <row r="12" spans="1:14" ht="15" customHeight="1" x14ac:dyDescent="0.2">
      <c r="A12" s="58">
        <f t="shared" ref="A12" si="0">A10+1</f>
        <v>3</v>
      </c>
      <c r="B12" s="66" t="s">
        <v>17</v>
      </c>
      <c r="C12" s="66" t="s">
        <v>18</v>
      </c>
      <c r="D12" s="66">
        <v>2210</v>
      </c>
      <c r="E12" s="75">
        <f>H13+I13</f>
        <v>3250</v>
      </c>
      <c r="F12" s="66" t="s">
        <v>13</v>
      </c>
      <c r="G12" s="66" t="s">
        <v>62</v>
      </c>
      <c r="H12" s="44" t="s">
        <v>14</v>
      </c>
      <c r="I12" s="27" t="s">
        <v>10</v>
      </c>
    </row>
    <row r="13" spans="1:14" ht="49.5" customHeight="1" x14ac:dyDescent="0.2">
      <c r="A13" s="58"/>
      <c r="B13" s="66"/>
      <c r="C13" s="76"/>
      <c r="D13" s="66"/>
      <c r="E13" s="75"/>
      <c r="F13" s="66"/>
      <c r="G13" s="66"/>
      <c r="H13" s="45">
        <f>1300+1950</f>
        <v>3250</v>
      </c>
      <c r="I13" s="5"/>
    </row>
    <row r="14" spans="1:14" ht="15" customHeight="1" x14ac:dyDescent="0.2">
      <c r="A14" s="58">
        <f t="shared" ref="A14" si="1">A12+1</f>
        <v>4</v>
      </c>
      <c r="B14" s="66" t="s">
        <v>164</v>
      </c>
      <c r="C14" s="66" t="s">
        <v>19</v>
      </c>
      <c r="D14" s="66">
        <v>2210</v>
      </c>
      <c r="E14" s="75">
        <f>H15+I15</f>
        <v>6965</v>
      </c>
      <c r="F14" s="66" t="s">
        <v>13</v>
      </c>
      <c r="G14" s="66" t="s">
        <v>62</v>
      </c>
      <c r="H14" s="44" t="s">
        <v>14</v>
      </c>
      <c r="I14" s="27" t="s">
        <v>10</v>
      </c>
    </row>
    <row r="15" spans="1:14" ht="51.75" customHeight="1" x14ac:dyDescent="0.2">
      <c r="A15" s="58"/>
      <c r="B15" s="66"/>
      <c r="C15" s="66"/>
      <c r="D15" s="66"/>
      <c r="E15" s="75"/>
      <c r="F15" s="66"/>
      <c r="G15" s="66"/>
      <c r="H15" s="45">
        <f>4665+2300</f>
        <v>6965</v>
      </c>
      <c r="I15" s="5"/>
    </row>
    <row r="16" spans="1:14" ht="15" customHeight="1" x14ac:dyDescent="0.2">
      <c r="A16" s="58">
        <f t="shared" ref="A16" si="2">A14+1</f>
        <v>5</v>
      </c>
      <c r="B16" s="66" t="s">
        <v>20</v>
      </c>
      <c r="C16" s="66" t="s">
        <v>178</v>
      </c>
      <c r="D16" s="66">
        <v>2210</v>
      </c>
      <c r="E16" s="75">
        <f>H17+I17</f>
        <v>7500</v>
      </c>
      <c r="F16" s="66" t="s">
        <v>13</v>
      </c>
      <c r="G16" s="66" t="s">
        <v>62</v>
      </c>
      <c r="H16" s="44" t="s">
        <v>14</v>
      </c>
      <c r="I16" s="30" t="s">
        <v>10</v>
      </c>
    </row>
    <row r="17" spans="1:9" ht="49.5" customHeight="1" x14ac:dyDescent="0.2">
      <c r="A17" s="58"/>
      <c r="B17" s="66"/>
      <c r="C17" s="66"/>
      <c r="D17" s="66"/>
      <c r="E17" s="75"/>
      <c r="F17" s="66"/>
      <c r="G17" s="66"/>
      <c r="H17" s="45">
        <v>7500</v>
      </c>
      <c r="I17" s="6"/>
    </row>
    <row r="18" spans="1:9" ht="15" customHeight="1" x14ac:dyDescent="0.2">
      <c r="A18" s="58">
        <f t="shared" ref="A18" si="3">A16+1</f>
        <v>6</v>
      </c>
      <c r="B18" s="60" t="s">
        <v>191</v>
      </c>
      <c r="C18" s="60" t="s">
        <v>21</v>
      </c>
      <c r="D18" s="60">
        <v>2210</v>
      </c>
      <c r="E18" s="59">
        <f>H19+I19</f>
        <v>27884</v>
      </c>
      <c r="F18" s="60" t="s">
        <v>13</v>
      </c>
      <c r="G18" s="60" t="s">
        <v>62</v>
      </c>
      <c r="H18" s="44" t="s">
        <v>14</v>
      </c>
      <c r="I18" s="30" t="s">
        <v>10</v>
      </c>
    </row>
    <row r="19" spans="1:9" ht="49.5" customHeight="1" x14ac:dyDescent="0.2">
      <c r="A19" s="58"/>
      <c r="B19" s="60"/>
      <c r="C19" s="65"/>
      <c r="D19" s="60"/>
      <c r="E19" s="59"/>
      <c r="F19" s="60"/>
      <c r="G19" s="60"/>
      <c r="H19" s="43">
        <f>6430+21454</f>
        <v>27884</v>
      </c>
      <c r="I19" s="4"/>
    </row>
    <row r="20" spans="1:9" ht="15" customHeight="1" x14ac:dyDescent="0.2">
      <c r="A20" s="58">
        <f t="shared" ref="A20" si="4">A18+1</f>
        <v>7</v>
      </c>
      <c r="B20" s="60" t="s">
        <v>165</v>
      </c>
      <c r="C20" s="60" t="s">
        <v>22</v>
      </c>
      <c r="D20" s="60">
        <v>2210</v>
      </c>
      <c r="E20" s="59">
        <f>H21+I21</f>
        <v>12535</v>
      </c>
      <c r="F20" s="60" t="s">
        <v>13</v>
      </c>
      <c r="G20" s="60" t="s">
        <v>62</v>
      </c>
      <c r="H20" s="44" t="s">
        <v>14</v>
      </c>
      <c r="I20" s="30" t="s">
        <v>10</v>
      </c>
    </row>
    <row r="21" spans="1:9" ht="51" customHeight="1" x14ac:dyDescent="0.2">
      <c r="A21" s="58"/>
      <c r="B21" s="60"/>
      <c r="C21" s="65"/>
      <c r="D21" s="60"/>
      <c r="E21" s="59"/>
      <c r="F21" s="60"/>
      <c r="G21" s="60"/>
      <c r="H21" s="43">
        <f>6035+6500</f>
        <v>12535</v>
      </c>
      <c r="I21" s="4"/>
    </row>
    <row r="22" spans="1:9" ht="15" customHeight="1" x14ac:dyDescent="0.2">
      <c r="A22" s="58">
        <f t="shared" ref="A22:A82" si="5">A20+1</f>
        <v>8</v>
      </c>
      <c r="B22" s="66" t="s">
        <v>23</v>
      </c>
      <c r="C22" s="66" t="s">
        <v>156</v>
      </c>
      <c r="D22" s="60">
        <v>2210</v>
      </c>
      <c r="E22" s="59">
        <f>H23+I23</f>
        <v>36830</v>
      </c>
      <c r="F22" s="60" t="s">
        <v>13</v>
      </c>
      <c r="G22" s="60" t="s">
        <v>62</v>
      </c>
      <c r="H22" s="44" t="s">
        <v>14</v>
      </c>
      <c r="I22" s="30" t="s">
        <v>10</v>
      </c>
    </row>
    <row r="23" spans="1:9" ht="48" customHeight="1" x14ac:dyDescent="0.2">
      <c r="A23" s="58"/>
      <c r="B23" s="65"/>
      <c r="C23" s="65"/>
      <c r="D23" s="65"/>
      <c r="E23" s="74"/>
      <c r="F23" s="65"/>
      <c r="G23" s="60"/>
      <c r="H23" s="43">
        <f>36830</f>
        <v>36830</v>
      </c>
      <c r="I23" s="4"/>
    </row>
    <row r="24" spans="1:9" ht="15" customHeight="1" x14ac:dyDescent="0.2">
      <c r="A24" s="58">
        <f t="shared" si="5"/>
        <v>9</v>
      </c>
      <c r="B24" s="66" t="s">
        <v>24</v>
      </c>
      <c r="C24" s="66" t="s">
        <v>74</v>
      </c>
      <c r="D24" s="60">
        <v>2210</v>
      </c>
      <c r="E24" s="59">
        <f>H25+I25</f>
        <v>208250</v>
      </c>
      <c r="F24" s="60" t="s">
        <v>168</v>
      </c>
      <c r="G24" s="60" t="s">
        <v>62</v>
      </c>
      <c r="H24" s="44" t="s">
        <v>14</v>
      </c>
      <c r="I24" s="30" t="s">
        <v>10</v>
      </c>
    </row>
    <row r="25" spans="1:9" ht="46.5" customHeight="1" x14ac:dyDescent="0.2">
      <c r="A25" s="58"/>
      <c r="B25" s="65"/>
      <c r="C25" s="65"/>
      <c r="D25" s="65"/>
      <c r="E25" s="74"/>
      <c r="F25" s="65"/>
      <c r="G25" s="60"/>
      <c r="H25" s="43">
        <f>208250</f>
        <v>208250</v>
      </c>
      <c r="I25" s="4"/>
    </row>
    <row r="26" spans="1:9" ht="15" customHeight="1" x14ac:dyDescent="0.2">
      <c r="A26" s="58">
        <f t="shared" si="5"/>
        <v>10</v>
      </c>
      <c r="B26" s="66" t="s">
        <v>25</v>
      </c>
      <c r="C26" s="66" t="s">
        <v>26</v>
      </c>
      <c r="D26" s="66">
        <v>2210</v>
      </c>
      <c r="E26" s="75">
        <f>H27</f>
        <v>5400</v>
      </c>
      <c r="F26" s="66" t="s">
        <v>13</v>
      </c>
      <c r="G26" s="66" t="s">
        <v>62</v>
      </c>
      <c r="H26" s="44" t="s">
        <v>14</v>
      </c>
      <c r="I26" s="27" t="s">
        <v>10</v>
      </c>
    </row>
    <row r="27" spans="1:9" ht="51" customHeight="1" x14ac:dyDescent="0.2">
      <c r="A27" s="58"/>
      <c r="B27" s="66"/>
      <c r="C27" s="66"/>
      <c r="D27" s="66"/>
      <c r="E27" s="75"/>
      <c r="F27" s="66"/>
      <c r="G27" s="66"/>
      <c r="H27" s="45">
        <f>5400</f>
        <v>5400</v>
      </c>
      <c r="I27" s="5"/>
    </row>
    <row r="28" spans="1:9" x14ac:dyDescent="0.2">
      <c r="A28" s="58">
        <f t="shared" si="5"/>
        <v>11</v>
      </c>
      <c r="B28" s="66" t="s">
        <v>201</v>
      </c>
      <c r="C28" s="66" t="s">
        <v>179</v>
      </c>
      <c r="D28" s="66">
        <v>2210</v>
      </c>
      <c r="E28" s="75">
        <f>H29</f>
        <v>2450</v>
      </c>
      <c r="F28" s="66" t="s">
        <v>13</v>
      </c>
      <c r="G28" s="66" t="s">
        <v>62</v>
      </c>
      <c r="H28" s="44" t="s">
        <v>14</v>
      </c>
      <c r="I28" s="27" t="s">
        <v>10</v>
      </c>
    </row>
    <row r="29" spans="1:9" ht="50.25" customHeight="1" x14ac:dyDescent="0.2">
      <c r="A29" s="58"/>
      <c r="B29" s="76"/>
      <c r="C29" s="76"/>
      <c r="D29" s="76"/>
      <c r="E29" s="83"/>
      <c r="F29" s="76"/>
      <c r="G29" s="66"/>
      <c r="H29" s="45">
        <f>2450</f>
        <v>2450</v>
      </c>
      <c r="I29" s="5"/>
    </row>
    <row r="30" spans="1:9" ht="15" customHeight="1" x14ac:dyDescent="0.2">
      <c r="A30" s="58">
        <f t="shared" si="5"/>
        <v>12</v>
      </c>
      <c r="B30" s="66" t="s">
        <v>157</v>
      </c>
      <c r="C30" s="66" t="s">
        <v>75</v>
      </c>
      <c r="D30" s="66">
        <v>2210</v>
      </c>
      <c r="E30" s="75">
        <f>H31</f>
        <v>7000</v>
      </c>
      <c r="F30" s="66" t="s">
        <v>13</v>
      </c>
      <c r="G30" s="66" t="s">
        <v>62</v>
      </c>
      <c r="H30" s="44" t="s">
        <v>14</v>
      </c>
      <c r="I30" s="30" t="s">
        <v>10</v>
      </c>
    </row>
    <row r="31" spans="1:9" ht="51" customHeight="1" x14ac:dyDescent="0.2">
      <c r="A31" s="58"/>
      <c r="B31" s="76"/>
      <c r="C31" s="76"/>
      <c r="D31" s="76"/>
      <c r="E31" s="83"/>
      <c r="F31" s="76"/>
      <c r="G31" s="66"/>
      <c r="H31" s="45">
        <f>7000</f>
        <v>7000</v>
      </c>
      <c r="I31" s="6"/>
    </row>
    <row r="32" spans="1:9" ht="15" customHeight="1" x14ac:dyDescent="0.2">
      <c r="A32" s="58">
        <f t="shared" si="5"/>
        <v>13</v>
      </c>
      <c r="B32" s="66" t="s">
        <v>159</v>
      </c>
      <c r="C32" s="66" t="s">
        <v>27</v>
      </c>
      <c r="D32" s="66">
        <v>2210</v>
      </c>
      <c r="E32" s="75">
        <f>H33+I33</f>
        <v>23545</v>
      </c>
      <c r="F32" s="66" t="s">
        <v>13</v>
      </c>
      <c r="G32" s="66" t="s">
        <v>62</v>
      </c>
      <c r="H32" s="44" t="s">
        <v>14</v>
      </c>
      <c r="I32" s="27" t="s">
        <v>10</v>
      </c>
    </row>
    <row r="33" spans="1:9" ht="51" customHeight="1" x14ac:dyDescent="0.2">
      <c r="A33" s="58"/>
      <c r="B33" s="76"/>
      <c r="C33" s="76"/>
      <c r="D33" s="76"/>
      <c r="E33" s="83"/>
      <c r="F33" s="76"/>
      <c r="G33" s="66"/>
      <c r="H33" s="45">
        <f>38945-15400</f>
        <v>23545</v>
      </c>
      <c r="I33" s="5"/>
    </row>
    <row r="34" spans="1:9" ht="15" customHeight="1" x14ac:dyDescent="0.2">
      <c r="A34" s="58">
        <f t="shared" si="5"/>
        <v>14</v>
      </c>
      <c r="B34" s="66" t="s">
        <v>158</v>
      </c>
      <c r="C34" s="66" t="s">
        <v>28</v>
      </c>
      <c r="D34" s="66">
        <v>2210</v>
      </c>
      <c r="E34" s="75">
        <f>H35+I35</f>
        <v>12500</v>
      </c>
      <c r="F34" s="66" t="s">
        <v>13</v>
      </c>
      <c r="G34" s="66" t="s">
        <v>62</v>
      </c>
      <c r="H34" s="44" t="s">
        <v>14</v>
      </c>
      <c r="I34" s="27" t="s">
        <v>10</v>
      </c>
    </row>
    <row r="35" spans="1:9" ht="50.25" customHeight="1" x14ac:dyDescent="0.2">
      <c r="A35" s="58"/>
      <c r="B35" s="76"/>
      <c r="C35" s="76"/>
      <c r="D35" s="76"/>
      <c r="E35" s="83"/>
      <c r="F35" s="76"/>
      <c r="G35" s="66"/>
      <c r="H35" s="45">
        <f>12500</f>
        <v>12500</v>
      </c>
      <c r="I35" s="5"/>
    </row>
    <row r="36" spans="1:9" ht="15" customHeight="1" x14ac:dyDescent="0.2">
      <c r="A36" s="58">
        <f t="shared" si="5"/>
        <v>15</v>
      </c>
      <c r="B36" s="66" t="s">
        <v>29</v>
      </c>
      <c r="C36" s="66" t="s">
        <v>30</v>
      </c>
      <c r="D36" s="60">
        <v>2210</v>
      </c>
      <c r="E36" s="59">
        <f>H37+I37</f>
        <v>20710</v>
      </c>
      <c r="F36" s="60" t="s">
        <v>13</v>
      </c>
      <c r="G36" s="60" t="s">
        <v>62</v>
      </c>
      <c r="H36" s="44" t="s">
        <v>14</v>
      </c>
      <c r="I36" s="30" t="s">
        <v>10</v>
      </c>
    </row>
    <row r="37" spans="1:9" ht="50.25" customHeight="1" x14ac:dyDescent="0.2">
      <c r="A37" s="58"/>
      <c r="B37" s="65"/>
      <c r="C37" s="65"/>
      <c r="D37" s="65"/>
      <c r="E37" s="74"/>
      <c r="F37" s="65"/>
      <c r="G37" s="60"/>
      <c r="H37" s="43">
        <f>20710</f>
        <v>20710</v>
      </c>
      <c r="I37" s="4"/>
    </row>
    <row r="38" spans="1:9" ht="15" customHeight="1" x14ac:dyDescent="0.2">
      <c r="A38" s="58">
        <f t="shared" si="5"/>
        <v>16</v>
      </c>
      <c r="B38" s="66" t="s">
        <v>31</v>
      </c>
      <c r="C38" s="66" t="s">
        <v>32</v>
      </c>
      <c r="D38" s="66">
        <v>2210</v>
      </c>
      <c r="E38" s="75">
        <f>H39+I39</f>
        <v>6396.6</v>
      </c>
      <c r="F38" s="66" t="s">
        <v>13</v>
      </c>
      <c r="G38" s="66" t="s">
        <v>62</v>
      </c>
      <c r="H38" s="44" t="s">
        <v>14</v>
      </c>
      <c r="I38" s="27" t="s">
        <v>10</v>
      </c>
    </row>
    <row r="39" spans="1:9" ht="48.75" customHeight="1" x14ac:dyDescent="0.2">
      <c r="A39" s="58"/>
      <c r="B39" s="76"/>
      <c r="C39" s="76"/>
      <c r="D39" s="76"/>
      <c r="E39" s="83"/>
      <c r="F39" s="76"/>
      <c r="G39" s="66"/>
      <c r="H39" s="45">
        <v>6396.6</v>
      </c>
      <c r="I39" s="5"/>
    </row>
    <row r="40" spans="1:9" ht="15" customHeight="1" x14ac:dyDescent="0.2">
      <c r="A40" s="58">
        <f t="shared" si="5"/>
        <v>17</v>
      </c>
      <c r="B40" s="66" t="s">
        <v>215</v>
      </c>
      <c r="C40" s="66" t="s">
        <v>33</v>
      </c>
      <c r="D40" s="66">
        <v>2210</v>
      </c>
      <c r="E40" s="75">
        <f>H41+I41</f>
        <v>17660</v>
      </c>
      <c r="F40" s="66" t="s">
        <v>13</v>
      </c>
      <c r="G40" s="66" t="s">
        <v>62</v>
      </c>
      <c r="H40" s="44" t="s">
        <v>14</v>
      </c>
      <c r="I40" s="27" t="s">
        <v>10</v>
      </c>
    </row>
    <row r="41" spans="1:9" ht="49.5" customHeight="1" x14ac:dyDescent="0.2">
      <c r="A41" s="58"/>
      <c r="B41" s="76"/>
      <c r="C41" s="76"/>
      <c r="D41" s="76"/>
      <c r="E41" s="83"/>
      <c r="F41" s="76"/>
      <c r="G41" s="66"/>
      <c r="H41" s="45">
        <f>17660</f>
        <v>17660</v>
      </c>
      <c r="I41" s="5"/>
    </row>
    <row r="42" spans="1:9" ht="15" customHeight="1" x14ac:dyDescent="0.2">
      <c r="A42" s="58">
        <f t="shared" si="5"/>
        <v>18</v>
      </c>
      <c r="B42" s="66" t="s">
        <v>34</v>
      </c>
      <c r="C42" s="66" t="s">
        <v>180</v>
      </c>
      <c r="D42" s="66">
        <v>2210</v>
      </c>
      <c r="E42" s="75">
        <f>H43+I43</f>
        <v>600</v>
      </c>
      <c r="F42" s="66" t="s">
        <v>13</v>
      </c>
      <c r="G42" s="66" t="s">
        <v>62</v>
      </c>
      <c r="H42" s="44" t="s">
        <v>14</v>
      </c>
      <c r="I42" s="27" t="s">
        <v>10</v>
      </c>
    </row>
    <row r="43" spans="1:9" ht="48.75" customHeight="1" x14ac:dyDescent="0.2">
      <c r="A43" s="58"/>
      <c r="B43" s="76"/>
      <c r="C43" s="76"/>
      <c r="D43" s="76"/>
      <c r="E43" s="83"/>
      <c r="F43" s="76"/>
      <c r="G43" s="66"/>
      <c r="H43" s="45">
        <v>600</v>
      </c>
      <c r="I43" s="5"/>
    </row>
    <row r="44" spans="1:9" ht="15" customHeight="1" x14ac:dyDescent="0.2">
      <c r="A44" s="58">
        <f t="shared" si="5"/>
        <v>19</v>
      </c>
      <c r="B44" s="66" t="s">
        <v>35</v>
      </c>
      <c r="C44" s="66" t="s">
        <v>36</v>
      </c>
      <c r="D44" s="66">
        <v>2210</v>
      </c>
      <c r="E44" s="75">
        <f>H45+I45</f>
        <v>2250</v>
      </c>
      <c r="F44" s="66" t="s">
        <v>13</v>
      </c>
      <c r="G44" s="66" t="s">
        <v>62</v>
      </c>
      <c r="H44" s="44" t="s">
        <v>14</v>
      </c>
      <c r="I44" s="27" t="s">
        <v>10</v>
      </c>
    </row>
    <row r="45" spans="1:9" ht="50.25" customHeight="1" x14ac:dyDescent="0.2">
      <c r="A45" s="58"/>
      <c r="B45" s="76"/>
      <c r="C45" s="76"/>
      <c r="D45" s="76"/>
      <c r="E45" s="83"/>
      <c r="F45" s="76"/>
      <c r="G45" s="66"/>
      <c r="H45" s="45">
        <v>2250</v>
      </c>
      <c r="I45" s="5"/>
    </row>
    <row r="46" spans="1:9" ht="15" customHeight="1" x14ac:dyDescent="0.2">
      <c r="A46" s="58">
        <f t="shared" si="5"/>
        <v>20</v>
      </c>
      <c r="B46" s="66" t="s">
        <v>68</v>
      </c>
      <c r="C46" s="66" t="s">
        <v>37</v>
      </c>
      <c r="D46" s="66">
        <v>2210</v>
      </c>
      <c r="E46" s="75">
        <f>H47+I47</f>
        <v>2700</v>
      </c>
      <c r="F46" s="66" t="s">
        <v>13</v>
      </c>
      <c r="G46" s="66" t="s">
        <v>62</v>
      </c>
      <c r="H46" s="44" t="s">
        <v>14</v>
      </c>
      <c r="I46" s="27" t="s">
        <v>10</v>
      </c>
    </row>
    <row r="47" spans="1:9" ht="49.5" customHeight="1" x14ac:dyDescent="0.2">
      <c r="A47" s="58"/>
      <c r="B47" s="76"/>
      <c r="C47" s="76"/>
      <c r="D47" s="76"/>
      <c r="E47" s="83"/>
      <c r="F47" s="76"/>
      <c r="G47" s="66"/>
      <c r="H47" s="45">
        <f>2700</f>
        <v>2700</v>
      </c>
      <c r="I47" s="5"/>
    </row>
    <row r="48" spans="1:9" ht="15" customHeight="1" x14ac:dyDescent="0.2">
      <c r="A48" s="58">
        <f t="shared" si="5"/>
        <v>21</v>
      </c>
      <c r="B48" s="66" t="s">
        <v>38</v>
      </c>
      <c r="C48" s="66" t="s">
        <v>73</v>
      </c>
      <c r="D48" s="66">
        <v>2210</v>
      </c>
      <c r="E48" s="75">
        <f>H49+I49</f>
        <v>2400</v>
      </c>
      <c r="F48" s="66" t="s">
        <v>13</v>
      </c>
      <c r="G48" s="66" t="s">
        <v>62</v>
      </c>
      <c r="H48" s="44" t="s">
        <v>14</v>
      </c>
      <c r="I48" s="27" t="s">
        <v>10</v>
      </c>
    </row>
    <row r="49" spans="1:9" ht="51.75" customHeight="1" x14ac:dyDescent="0.2">
      <c r="A49" s="58"/>
      <c r="B49" s="76"/>
      <c r="C49" s="76"/>
      <c r="D49" s="76"/>
      <c r="E49" s="83"/>
      <c r="F49" s="76"/>
      <c r="G49" s="66"/>
      <c r="H49" s="45">
        <f>2400</f>
        <v>2400</v>
      </c>
      <c r="I49" s="5"/>
    </row>
    <row r="50" spans="1:9" ht="15" customHeight="1" x14ac:dyDescent="0.2">
      <c r="A50" s="58">
        <f t="shared" si="5"/>
        <v>22</v>
      </c>
      <c r="B50" s="66" t="s">
        <v>216</v>
      </c>
      <c r="C50" s="66" t="s">
        <v>39</v>
      </c>
      <c r="D50" s="66">
        <v>2210</v>
      </c>
      <c r="E50" s="75">
        <f>H51+I51</f>
        <v>98323.199999999997</v>
      </c>
      <c r="F50" s="66" t="s">
        <v>13</v>
      </c>
      <c r="G50" s="66" t="s">
        <v>62</v>
      </c>
      <c r="H50" s="44" t="s">
        <v>14</v>
      </c>
      <c r="I50" s="30" t="s">
        <v>10</v>
      </c>
    </row>
    <row r="51" spans="1:9" ht="48" customHeight="1" x14ac:dyDescent="0.2">
      <c r="A51" s="58"/>
      <c r="B51" s="76"/>
      <c r="C51" s="76"/>
      <c r="D51" s="76"/>
      <c r="E51" s="83"/>
      <c r="F51" s="76"/>
      <c r="G51" s="66"/>
      <c r="H51" s="45">
        <f>98323.2</f>
        <v>98323.199999999997</v>
      </c>
      <c r="I51" s="5"/>
    </row>
    <row r="52" spans="1:9" ht="15" customHeight="1" x14ac:dyDescent="0.2">
      <c r="A52" s="58">
        <f t="shared" si="5"/>
        <v>23</v>
      </c>
      <c r="B52" s="66" t="s">
        <v>67</v>
      </c>
      <c r="C52" s="66" t="s">
        <v>40</v>
      </c>
      <c r="D52" s="60">
        <v>2210</v>
      </c>
      <c r="E52" s="59">
        <f>H53+I53</f>
        <v>32500</v>
      </c>
      <c r="F52" s="60" t="s">
        <v>13</v>
      </c>
      <c r="G52" s="60" t="s">
        <v>62</v>
      </c>
      <c r="H52" s="44" t="s">
        <v>14</v>
      </c>
      <c r="I52" s="30" t="s">
        <v>10</v>
      </c>
    </row>
    <row r="53" spans="1:9" ht="49.5" customHeight="1" x14ac:dyDescent="0.2">
      <c r="A53" s="58"/>
      <c r="B53" s="65"/>
      <c r="C53" s="65"/>
      <c r="D53" s="65"/>
      <c r="E53" s="74"/>
      <c r="F53" s="65"/>
      <c r="G53" s="60"/>
      <c r="H53" s="43">
        <f>32500</f>
        <v>32500</v>
      </c>
      <c r="I53" s="4"/>
    </row>
    <row r="54" spans="1:9" ht="15" customHeight="1" x14ac:dyDescent="0.2">
      <c r="A54" s="58">
        <f t="shared" si="5"/>
        <v>24</v>
      </c>
      <c r="B54" s="84" t="s">
        <v>213</v>
      </c>
      <c r="C54" s="66" t="s">
        <v>154</v>
      </c>
      <c r="D54" s="60">
        <v>2210</v>
      </c>
      <c r="E54" s="59">
        <f>H55+I55</f>
        <v>71120</v>
      </c>
      <c r="F54" s="60" t="s">
        <v>13</v>
      </c>
      <c r="G54" s="60" t="s">
        <v>62</v>
      </c>
      <c r="H54" s="44" t="s">
        <v>14</v>
      </c>
      <c r="I54" s="30" t="s">
        <v>10</v>
      </c>
    </row>
    <row r="55" spans="1:9" ht="63.75" customHeight="1" x14ac:dyDescent="0.2">
      <c r="A55" s="58"/>
      <c r="B55" s="65"/>
      <c r="C55" s="65"/>
      <c r="D55" s="65"/>
      <c r="E55" s="74"/>
      <c r="F55" s="65"/>
      <c r="G55" s="60"/>
      <c r="H55" s="43">
        <v>71120</v>
      </c>
      <c r="I55" s="4"/>
    </row>
    <row r="56" spans="1:9" ht="15" customHeight="1" x14ac:dyDescent="0.2">
      <c r="A56" s="58">
        <f t="shared" si="5"/>
        <v>25</v>
      </c>
      <c r="B56" s="66" t="s">
        <v>41</v>
      </c>
      <c r="C56" s="66" t="s">
        <v>42</v>
      </c>
      <c r="D56" s="66">
        <v>2210</v>
      </c>
      <c r="E56" s="75">
        <f>H57+I57</f>
        <v>9000</v>
      </c>
      <c r="F56" s="66" t="s">
        <v>13</v>
      </c>
      <c r="G56" s="60" t="s">
        <v>62</v>
      </c>
      <c r="H56" s="44" t="s">
        <v>14</v>
      </c>
      <c r="I56" s="30" t="s">
        <v>10</v>
      </c>
    </row>
    <row r="57" spans="1:9" ht="47.25" customHeight="1" x14ac:dyDescent="0.2">
      <c r="A57" s="58"/>
      <c r="B57" s="66"/>
      <c r="C57" s="66"/>
      <c r="D57" s="76"/>
      <c r="E57" s="83"/>
      <c r="F57" s="76"/>
      <c r="G57" s="60"/>
      <c r="H57" s="45">
        <v>9000</v>
      </c>
      <c r="I57" s="5"/>
    </row>
    <row r="58" spans="1:9" ht="15" customHeight="1" x14ac:dyDescent="0.2">
      <c r="A58" s="58">
        <f t="shared" si="5"/>
        <v>26</v>
      </c>
      <c r="B58" s="66" t="s">
        <v>217</v>
      </c>
      <c r="C58" s="66" t="s">
        <v>43</v>
      </c>
      <c r="D58" s="66">
        <v>2210</v>
      </c>
      <c r="E58" s="75">
        <f>H59+I59</f>
        <v>20350</v>
      </c>
      <c r="F58" s="66" t="s">
        <v>13</v>
      </c>
      <c r="G58" s="60" t="s">
        <v>62</v>
      </c>
      <c r="H58" s="44" t="s">
        <v>14</v>
      </c>
      <c r="I58" s="30" t="s">
        <v>10</v>
      </c>
    </row>
    <row r="59" spans="1:9" ht="48" customHeight="1" x14ac:dyDescent="0.2">
      <c r="A59" s="58"/>
      <c r="B59" s="66"/>
      <c r="C59" s="66"/>
      <c r="D59" s="76"/>
      <c r="E59" s="83"/>
      <c r="F59" s="76"/>
      <c r="G59" s="60"/>
      <c r="H59" s="45">
        <f>20350</f>
        <v>20350</v>
      </c>
      <c r="I59" s="5"/>
    </row>
    <row r="60" spans="1:9" ht="15" customHeight="1" x14ac:dyDescent="0.2">
      <c r="A60" s="58">
        <f t="shared" si="5"/>
        <v>27</v>
      </c>
      <c r="B60" s="66" t="s">
        <v>44</v>
      </c>
      <c r="C60" s="66" t="s">
        <v>45</v>
      </c>
      <c r="D60" s="66">
        <v>2210</v>
      </c>
      <c r="E60" s="75">
        <f>H61+I61</f>
        <v>1000</v>
      </c>
      <c r="F60" s="66" t="s">
        <v>13</v>
      </c>
      <c r="G60" s="60" t="s">
        <v>62</v>
      </c>
      <c r="H60" s="44" t="s">
        <v>14</v>
      </c>
      <c r="I60" s="30" t="s">
        <v>10</v>
      </c>
    </row>
    <row r="61" spans="1:9" ht="50.25" customHeight="1" x14ac:dyDescent="0.2">
      <c r="A61" s="58"/>
      <c r="B61" s="66"/>
      <c r="C61" s="66"/>
      <c r="D61" s="76"/>
      <c r="E61" s="83"/>
      <c r="F61" s="76"/>
      <c r="G61" s="60"/>
      <c r="H61" s="45">
        <v>1000</v>
      </c>
      <c r="I61" s="5"/>
    </row>
    <row r="62" spans="1:9" ht="15" customHeight="1" x14ac:dyDescent="0.2">
      <c r="A62" s="58">
        <f t="shared" si="5"/>
        <v>28</v>
      </c>
      <c r="B62" s="66" t="s">
        <v>69</v>
      </c>
      <c r="C62" s="66" t="s">
        <v>46</v>
      </c>
      <c r="D62" s="66">
        <v>2210</v>
      </c>
      <c r="E62" s="75">
        <f>H63+I63</f>
        <v>15622</v>
      </c>
      <c r="F62" s="66" t="s">
        <v>13</v>
      </c>
      <c r="G62" s="60" t="s">
        <v>62</v>
      </c>
      <c r="H62" s="44" t="s">
        <v>14</v>
      </c>
      <c r="I62" s="30" t="s">
        <v>10</v>
      </c>
    </row>
    <row r="63" spans="1:9" ht="50.25" customHeight="1" x14ac:dyDescent="0.2">
      <c r="A63" s="58"/>
      <c r="B63" s="66"/>
      <c r="C63" s="66"/>
      <c r="D63" s="76"/>
      <c r="E63" s="83"/>
      <c r="F63" s="76"/>
      <c r="G63" s="60"/>
      <c r="H63" s="45">
        <v>15622</v>
      </c>
      <c r="I63" s="5"/>
    </row>
    <row r="64" spans="1:9" ht="15" customHeight="1" x14ac:dyDescent="0.2">
      <c r="A64" s="58">
        <f t="shared" si="5"/>
        <v>29</v>
      </c>
      <c r="B64" s="66" t="s">
        <v>192</v>
      </c>
      <c r="C64" s="66" t="s">
        <v>47</v>
      </c>
      <c r="D64" s="66">
        <v>2210</v>
      </c>
      <c r="E64" s="75">
        <f>H65+I65</f>
        <v>12000</v>
      </c>
      <c r="F64" s="66" t="s">
        <v>13</v>
      </c>
      <c r="G64" s="60" t="s">
        <v>62</v>
      </c>
      <c r="H64" s="44" t="s">
        <v>14</v>
      </c>
      <c r="I64" s="30" t="s">
        <v>10</v>
      </c>
    </row>
    <row r="65" spans="1:9" ht="50.25" customHeight="1" x14ac:dyDescent="0.2">
      <c r="A65" s="58"/>
      <c r="B65" s="66"/>
      <c r="C65" s="66"/>
      <c r="D65" s="76"/>
      <c r="E65" s="83"/>
      <c r="F65" s="76"/>
      <c r="G65" s="60"/>
      <c r="H65" s="45">
        <v>12000</v>
      </c>
      <c r="I65" s="5"/>
    </row>
    <row r="66" spans="1:9" ht="15" customHeight="1" x14ac:dyDescent="0.2">
      <c r="A66" s="58">
        <f t="shared" si="5"/>
        <v>30</v>
      </c>
      <c r="B66" s="66" t="s">
        <v>194</v>
      </c>
      <c r="C66" s="66" t="s">
        <v>48</v>
      </c>
      <c r="D66" s="66">
        <v>2210</v>
      </c>
      <c r="E66" s="75">
        <f>H67+I67</f>
        <v>46468</v>
      </c>
      <c r="F66" s="66" t="s">
        <v>13</v>
      </c>
      <c r="G66" s="60" t="s">
        <v>62</v>
      </c>
      <c r="H66" s="44" t="s">
        <v>14</v>
      </c>
      <c r="I66" s="30" t="s">
        <v>10</v>
      </c>
    </row>
    <row r="67" spans="1:9" ht="50.25" customHeight="1" x14ac:dyDescent="0.2">
      <c r="A67" s="58"/>
      <c r="B67" s="66"/>
      <c r="C67" s="66"/>
      <c r="D67" s="76"/>
      <c r="E67" s="83"/>
      <c r="F67" s="76"/>
      <c r="G67" s="60"/>
      <c r="H67" s="45">
        <v>46468</v>
      </c>
      <c r="I67" s="5"/>
    </row>
    <row r="68" spans="1:9" ht="15" customHeight="1" x14ac:dyDescent="0.2">
      <c r="A68" s="58">
        <f t="shared" si="5"/>
        <v>31</v>
      </c>
      <c r="B68" s="66" t="s">
        <v>218</v>
      </c>
      <c r="C68" s="66" t="s">
        <v>181</v>
      </c>
      <c r="D68" s="66">
        <v>2210</v>
      </c>
      <c r="E68" s="75">
        <f>H69+I69</f>
        <v>2800</v>
      </c>
      <c r="F68" s="66" t="s">
        <v>13</v>
      </c>
      <c r="G68" s="66" t="s">
        <v>62</v>
      </c>
      <c r="H68" s="44" t="s">
        <v>14</v>
      </c>
      <c r="I68" s="27" t="s">
        <v>10</v>
      </c>
    </row>
    <row r="69" spans="1:9" ht="63" customHeight="1" x14ac:dyDescent="0.2">
      <c r="A69" s="58"/>
      <c r="B69" s="66"/>
      <c r="C69" s="66"/>
      <c r="D69" s="76"/>
      <c r="E69" s="83"/>
      <c r="F69" s="76"/>
      <c r="G69" s="66"/>
      <c r="H69" s="45">
        <f>2800</f>
        <v>2800</v>
      </c>
      <c r="I69" s="5"/>
    </row>
    <row r="70" spans="1:9" ht="15" customHeight="1" x14ac:dyDescent="0.2">
      <c r="A70" s="58">
        <f t="shared" si="5"/>
        <v>32</v>
      </c>
      <c r="B70" s="66" t="s">
        <v>193</v>
      </c>
      <c r="C70" s="66" t="s">
        <v>49</v>
      </c>
      <c r="D70" s="66">
        <v>2210</v>
      </c>
      <c r="E70" s="75">
        <f>H71+I71</f>
        <v>23600</v>
      </c>
      <c r="F70" s="66" t="s">
        <v>13</v>
      </c>
      <c r="G70" s="66" t="s">
        <v>62</v>
      </c>
      <c r="H70" s="44" t="s">
        <v>14</v>
      </c>
      <c r="I70" s="30" t="s">
        <v>10</v>
      </c>
    </row>
    <row r="71" spans="1:9" ht="48" customHeight="1" x14ac:dyDescent="0.2">
      <c r="A71" s="58"/>
      <c r="B71" s="66"/>
      <c r="C71" s="66"/>
      <c r="D71" s="76"/>
      <c r="E71" s="83"/>
      <c r="F71" s="76"/>
      <c r="G71" s="66"/>
      <c r="H71" s="45">
        <f>23600</f>
        <v>23600</v>
      </c>
      <c r="I71" s="5"/>
    </row>
    <row r="72" spans="1:9" ht="15" customHeight="1" x14ac:dyDescent="0.2">
      <c r="A72" s="58">
        <f t="shared" si="5"/>
        <v>33</v>
      </c>
      <c r="B72" s="66" t="s">
        <v>55</v>
      </c>
      <c r="C72" s="66" t="s">
        <v>50</v>
      </c>
      <c r="D72" s="66">
        <v>2210</v>
      </c>
      <c r="E72" s="75">
        <f>H73+I73</f>
        <v>2000</v>
      </c>
      <c r="F72" s="66" t="s">
        <v>13</v>
      </c>
      <c r="G72" s="66" t="s">
        <v>62</v>
      </c>
      <c r="H72" s="41" t="s">
        <v>14</v>
      </c>
      <c r="I72" s="23" t="s">
        <v>10</v>
      </c>
    </row>
    <row r="73" spans="1:9" ht="60.75" customHeight="1" x14ac:dyDescent="0.2">
      <c r="A73" s="58"/>
      <c r="B73" s="65"/>
      <c r="C73" s="65"/>
      <c r="D73" s="65"/>
      <c r="E73" s="65"/>
      <c r="F73" s="65"/>
      <c r="G73" s="66"/>
      <c r="H73" s="28">
        <v>2000</v>
      </c>
      <c r="I73" s="28"/>
    </row>
    <row r="74" spans="1:9" ht="15" customHeight="1" x14ac:dyDescent="0.2">
      <c r="A74" s="58">
        <f>A72+1</f>
        <v>34</v>
      </c>
      <c r="B74" s="66" t="s">
        <v>70</v>
      </c>
      <c r="C74" s="66" t="s">
        <v>51</v>
      </c>
      <c r="D74" s="66">
        <v>2210</v>
      </c>
      <c r="E74" s="75">
        <f>H75+I75</f>
        <v>18951.2</v>
      </c>
      <c r="F74" s="66" t="s">
        <v>13</v>
      </c>
      <c r="G74" s="66" t="s">
        <v>62</v>
      </c>
      <c r="H74" s="41" t="s">
        <v>14</v>
      </c>
      <c r="I74" s="23" t="s">
        <v>10</v>
      </c>
    </row>
    <row r="75" spans="1:9" ht="62.25" customHeight="1" x14ac:dyDescent="0.2">
      <c r="A75" s="58"/>
      <c r="B75" s="65"/>
      <c r="C75" s="65"/>
      <c r="D75" s="65"/>
      <c r="E75" s="65"/>
      <c r="F75" s="65"/>
      <c r="G75" s="66"/>
      <c r="H75" s="28">
        <f>18951.2</f>
        <v>18951.2</v>
      </c>
      <c r="I75" s="28"/>
    </row>
    <row r="76" spans="1:9" ht="15" customHeight="1" x14ac:dyDescent="0.2">
      <c r="A76" s="58">
        <f t="shared" si="5"/>
        <v>35</v>
      </c>
      <c r="B76" s="60" t="s">
        <v>56</v>
      </c>
      <c r="C76" s="60" t="s">
        <v>59</v>
      </c>
      <c r="D76" s="60">
        <v>2210</v>
      </c>
      <c r="E76" s="59">
        <f>H77+I77</f>
        <v>10000</v>
      </c>
      <c r="F76" s="60" t="s">
        <v>13</v>
      </c>
      <c r="G76" s="60" t="s">
        <v>62</v>
      </c>
      <c r="H76" s="28" t="s">
        <v>14</v>
      </c>
      <c r="I76" s="28" t="s">
        <v>10</v>
      </c>
    </row>
    <row r="77" spans="1:9" ht="49.5" customHeight="1" x14ac:dyDescent="0.2">
      <c r="A77" s="58"/>
      <c r="B77" s="60"/>
      <c r="C77" s="60"/>
      <c r="D77" s="60"/>
      <c r="E77" s="59"/>
      <c r="F77" s="60"/>
      <c r="G77" s="60"/>
      <c r="H77" s="28">
        <v>10000</v>
      </c>
      <c r="I77" s="28">
        <f>10000+2027.6-12027.6</f>
        <v>0</v>
      </c>
    </row>
    <row r="78" spans="1:9" ht="13.5" customHeight="1" x14ac:dyDescent="0.2">
      <c r="A78" s="58">
        <f t="shared" si="5"/>
        <v>36</v>
      </c>
      <c r="B78" s="60" t="s">
        <v>71</v>
      </c>
      <c r="C78" s="60" t="s">
        <v>72</v>
      </c>
      <c r="D78" s="60">
        <v>2210</v>
      </c>
      <c r="E78" s="59">
        <f>H79+I79</f>
        <v>10880</v>
      </c>
      <c r="F78" s="60" t="s">
        <v>13</v>
      </c>
      <c r="G78" s="60" t="s">
        <v>62</v>
      </c>
      <c r="H78" s="28" t="s">
        <v>14</v>
      </c>
      <c r="I78" s="28" t="s">
        <v>10</v>
      </c>
    </row>
    <row r="79" spans="1:9" ht="51.75" customHeight="1" x14ac:dyDescent="0.2">
      <c r="A79" s="58"/>
      <c r="B79" s="60"/>
      <c r="C79" s="60"/>
      <c r="D79" s="60"/>
      <c r="E79" s="59"/>
      <c r="F79" s="60"/>
      <c r="G79" s="60"/>
      <c r="H79" s="28">
        <f>960</f>
        <v>960</v>
      </c>
      <c r="I79" s="28">
        <f>9920</f>
        <v>9920</v>
      </c>
    </row>
    <row r="80" spans="1:9" ht="14.25" customHeight="1" x14ac:dyDescent="0.2">
      <c r="A80" s="58">
        <f t="shared" si="5"/>
        <v>37</v>
      </c>
      <c r="B80" s="60" t="s">
        <v>57</v>
      </c>
      <c r="C80" s="60" t="s">
        <v>60</v>
      </c>
      <c r="D80" s="60">
        <v>2210</v>
      </c>
      <c r="E80" s="59">
        <f>H81+I81</f>
        <v>10000</v>
      </c>
      <c r="F80" s="60" t="s">
        <v>13</v>
      </c>
      <c r="G80" s="60" t="s">
        <v>62</v>
      </c>
      <c r="H80" s="28" t="s">
        <v>14</v>
      </c>
      <c r="I80" s="28" t="s">
        <v>10</v>
      </c>
    </row>
    <row r="81" spans="1:9" ht="49.5" customHeight="1" x14ac:dyDescent="0.2">
      <c r="A81" s="58"/>
      <c r="B81" s="60"/>
      <c r="C81" s="60"/>
      <c r="D81" s="60"/>
      <c r="E81" s="59"/>
      <c r="F81" s="60"/>
      <c r="G81" s="60"/>
      <c r="H81" s="28">
        <v>10000</v>
      </c>
      <c r="I81" s="28">
        <f>10000+2027.6-12027.6</f>
        <v>0</v>
      </c>
    </row>
    <row r="82" spans="1:9" ht="15.75" customHeight="1" x14ac:dyDescent="0.2">
      <c r="A82" s="58">
        <f t="shared" si="5"/>
        <v>38</v>
      </c>
      <c r="B82" s="56" t="s">
        <v>171</v>
      </c>
      <c r="C82" s="56" t="s">
        <v>172</v>
      </c>
      <c r="D82" s="56">
        <v>2210</v>
      </c>
      <c r="E82" s="59">
        <f>H83+I83</f>
        <v>6650</v>
      </c>
      <c r="F82" s="60" t="s">
        <v>13</v>
      </c>
      <c r="G82" s="56" t="s">
        <v>62</v>
      </c>
      <c r="H82" s="28" t="s">
        <v>54</v>
      </c>
      <c r="I82" s="28" t="s">
        <v>10</v>
      </c>
    </row>
    <row r="83" spans="1:9" ht="49.5" customHeight="1" x14ac:dyDescent="0.2">
      <c r="A83" s="58"/>
      <c r="B83" s="57"/>
      <c r="C83" s="57"/>
      <c r="D83" s="57"/>
      <c r="E83" s="59"/>
      <c r="F83" s="60"/>
      <c r="G83" s="57"/>
      <c r="H83" s="28">
        <v>6650</v>
      </c>
      <c r="I83" s="28"/>
    </row>
    <row r="84" spans="1:9" ht="15.75" customHeight="1" x14ac:dyDescent="0.2">
      <c r="A84" s="58">
        <f t="shared" ref="A84:A102" si="6">A82+1</f>
        <v>39</v>
      </c>
      <c r="B84" s="56" t="s">
        <v>173</v>
      </c>
      <c r="C84" s="56" t="s">
        <v>174</v>
      </c>
      <c r="D84" s="56">
        <v>2210</v>
      </c>
      <c r="E84" s="59">
        <f>H85+I85</f>
        <v>1525</v>
      </c>
      <c r="F84" s="60" t="s">
        <v>13</v>
      </c>
      <c r="G84" s="56" t="s">
        <v>62</v>
      </c>
      <c r="H84" s="28" t="s">
        <v>54</v>
      </c>
      <c r="I84" s="28" t="s">
        <v>10</v>
      </c>
    </row>
    <row r="85" spans="1:9" ht="50.25" customHeight="1" x14ac:dyDescent="0.2">
      <c r="A85" s="58"/>
      <c r="B85" s="57"/>
      <c r="C85" s="57"/>
      <c r="D85" s="57"/>
      <c r="E85" s="59"/>
      <c r="F85" s="60"/>
      <c r="G85" s="57"/>
      <c r="H85" s="28">
        <v>1525</v>
      </c>
      <c r="I85" s="28"/>
    </row>
    <row r="86" spans="1:9" ht="15.75" customHeight="1" x14ac:dyDescent="0.2">
      <c r="A86" s="58">
        <f t="shared" si="6"/>
        <v>40</v>
      </c>
      <c r="B86" s="56" t="s">
        <v>175</v>
      </c>
      <c r="C86" s="56" t="s">
        <v>176</v>
      </c>
      <c r="D86" s="56">
        <v>2210</v>
      </c>
      <c r="E86" s="59">
        <f>H87+I87</f>
        <v>31280</v>
      </c>
      <c r="F86" s="60" t="s">
        <v>13</v>
      </c>
      <c r="G86" s="56" t="s">
        <v>62</v>
      </c>
      <c r="H86" s="28" t="s">
        <v>54</v>
      </c>
      <c r="I86" s="28" t="s">
        <v>10</v>
      </c>
    </row>
    <row r="87" spans="1:9" ht="50.25" customHeight="1" x14ac:dyDescent="0.2">
      <c r="A87" s="58"/>
      <c r="B87" s="57"/>
      <c r="C87" s="57"/>
      <c r="D87" s="57"/>
      <c r="E87" s="59"/>
      <c r="F87" s="60"/>
      <c r="G87" s="57"/>
      <c r="H87" s="28">
        <v>31280</v>
      </c>
      <c r="I87" s="28"/>
    </row>
    <row r="88" spans="1:9" ht="15.75" customHeight="1" x14ac:dyDescent="0.2">
      <c r="A88" s="58">
        <f t="shared" si="6"/>
        <v>41</v>
      </c>
      <c r="B88" s="56" t="s">
        <v>58</v>
      </c>
      <c r="C88" s="60" t="s">
        <v>61</v>
      </c>
      <c r="D88" s="56">
        <v>2210</v>
      </c>
      <c r="E88" s="59">
        <f>H89+I89</f>
        <v>63080</v>
      </c>
      <c r="F88" s="60" t="s">
        <v>13</v>
      </c>
      <c r="G88" s="56" t="s">
        <v>62</v>
      </c>
      <c r="H88" s="28" t="s">
        <v>54</v>
      </c>
      <c r="I88" s="28" t="s">
        <v>10</v>
      </c>
    </row>
    <row r="89" spans="1:9" ht="60" customHeight="1" x14ac:dyDescent="0.2">
      <c r="A89" s="58"/>
      <c r="B89" s="57"/>
      <c r="C89" s="60"/>
      <c r="D89" s="57"/>
      <c r="E89" s="59"/>
      <c r="F89" s="60"/>
      <c r="G89" s="57"/>
      <c r="H89" s="28"/>
      <c r="I89" s="28">
        <f>15080+54000-6000</f>
        <v>63080</v>
      </c>
    </row>
    <row r="90" spans="1:9" x14ac:dyDescent="0.2">
      <c r="A90" s="58">
        <f t="shared" si="6"/>
        <v>42</v>
      </c>
      <c r="B90" s="56" t="s">
        <v>196</v>
      </c>
      <c r="C90" s="60" t="s">
        <v>195</v>
      </c>
      <c r="D90" s="56">
        <v>2210</v>
      </c>
      <c r="E90" s="59">
        <f>H91+I91</f>
        <v>4000</v>
      </c>
      <c r="F90" s="60" t="s">
        <v>13</v>
      </c>
      <c r="G90" s="56" t="s">
        <v>62</v>
      </c>
      <c r="H90" s="28" t="s">
        <v>54</v>
      </c>
      <c r="I90" s="28" t="s">
        <v>10</v>
      </c>
    </row>
    <row r="91" spans="1:9" ht="53.25" customHeight="1" x14ac:dyDescent="0.2">
      <c r="A91" s="58"/>
      <c r="B91" s="57"/>
      <c r="C91" s="60"/>
      <c r="D91" s="57"/>
      <c r="E91" s="59"/>
      <c r="F91" s="60"/>
      <c r="G91" s="57"/>
      <c r="H91" s="28">
        <v>4000</v>
      </c>
      <c r="I91" s="28"/>
    </row>
    <row r="92" spans="1:9" x14ac:dyDescent="0.2">
      <c r="A92" s="58">
        <f t="shared" si="6"/>
        <v>43</v>
      </c>
      <c r="B92" s="56" t="s">
        <v>198</v>
      </c>
      <c r="C92" s="60" t="s">
        <v>197</v>
      </c>
      <c r="D92" s="56">
        <v>2210</v>
      </c>
      <c r="E92" s="59">
        <f>H93+I93</f>
        <v>3400</v>
      </c>
      <c r="F92" s="60" t="s">
        <v>13</v>
      </c>
      <c r="G92" s="56" t="s">
        <v>62</v>
      </c>
      <c r="H92" s="28" t="s">
        <v>54</v>
      </c>
      <c r="I92" s="28" t="s">
        <v>10</v>
      </c>
    </row>
    <row r="93" spans="1:9" ht="54.75" customHeight="1" x14ac:dyDescent="0.2">
      <c r="A93" s="58"/>
      <c r="B93" s="57"/>
      <c r="C93" s="60"/>
      <c r="D93" s="57"/>
      <c r="E93" s="59"/>
      <c r="F93" s="60"/>
      <c r="G93" s="57"/>
      <c r="H93" s="28">
        <v>3400</v>
      </c>
      <c r="I93" s="28"/>
    </row>
    <row r="94" spans="1:9" x14ac:dyDescent="0.2">
      <c r="A94" s="58">
        <f t="shared" si="6"/>
        <v>44</v>
      </c>
      <c r="B94" s="56" t="s">
        <v>200</v>
      </c>
      <c r="C94" s="60" t="s">
        <v>199</v>
      </c>
      <c r="D94" s="56">
        <v>2210</v>
      </c>
      <c r="E94" s="59">
        <f>H95+I95</f>
        <v>1075</v>
      </c>
      <c r="F94" s="60" t="s">
        <v>13</v>
      </c>
      <c r="G94" s="56" t="s">
        <v>62</v>
      </c>
      <c r="H94" s="21" t="s">
        <v>54</v>
      </c>
      <c r="I94" s="28" t="s">
        <v>10</v>
      </c>
    </row>
    <row r="95" spans="1:9" ht="51" customHeight="1" x14ac:dyDescent="0.2">
      <c r="A95" s="58"/>
      <c r="B95" s="57"/>
      <c r="C95" s="60"/>
      <c r="D95" s="57"/>
      <c r="E95" s="59"/>
      <c r="F95" s="60"/>
      <c r="G95" s="57"/>
      <c r="H95" s="21">
        <f>975+100</f>
        <v>1075</v>
      </c>
      <c r="I95" s="28"/>
    </row>
    <row r="96" spans="1:9" x14ac:dyDescent="0.2">
      <c r="A96" s="58">
        <f t="shared" si="6"/>
        <v>45</v>
      </c>
      <c r="B96" s="60" t="s">
        <v>209</v>
      </c>
      <c r="C96" s="60" t="s">
        <v>208</v>
      </c>
      <c r="D96" s="56">
        <v>2210</v>
      </c>
      <c r="E96" s="59">
        <f>H97+I97</f>
        <v>40000</v>
      </c>
      <c r="F96" s="60" t="s">
        <v>13</v>
      </c>
      <c r="G96" s="56" t="s">
        <v>62</v>
      </c>
      <c r="H96" s="21" t="s">
        <v>54</v>
      </c>
      <c r="I96" s="28" t="s">
        <v>10</v>
      </c>
    </row>
    <row r="97" spans="1:14" ht="54.75" customHeight="1" x14ac:dyDescent="0.2">
      <c r="A97" s="58"/>
      <c r="B97" s="60"/>
      <c r="C97" s="60"/>
      <c r="D97" s="57"/>
      <c r="E97" s="59"/>
      <c r="F97" s="60"/>
      <c r="G97" s="57" t="s">
        <v>62</v>
      </c>
      <c r="H97" s="21">
        <v>40000</v>
      </c>
      <c r="I97" s="28"/>
    </row>
    <row r="98" spans="1:14" x14ac:dyDescent="0.2">
      <c r="A98" s="58">
        <f t="shared" si="6"/>
        <v>46</v>
      </c>
      <c r="B98" s="60" t="s">
        <v>211</v>
      </c>
      <c r="C98" s="60" t="s">
        <v>210</v>
      </c>
      <c r="D98" s="56">
        <v>2210</v>
      </c>
      <c r="E98" s="59">
        <f>H99+I99</f>
        <v>21400</v>
      </c>
      <c r="F98" s="60" t="s">
        <v>13</v>
      </c>
      <c r="G98" s="56" t="s">
        <v>62</v>
      </c>
      <c r="H98" s="21" t="s">
        <v>54</v>
      </c>
      <c r="I98" s="28" t="s">
        <v>10</v>
      </c>
    </row>
    <row r="99" spans="1:14" ht="53.25" customHeight="1" x14ac:dyDescent="0.2">
      <c r="A99" s="58"/>
      <c r="B99" s="60"/>
      <c r="C99" s="60"/>
      <c r="D99" s="57"/>
      <c r="E99" s="59"/>
      <c r="F99" s="60"/>
      <c r="G99" s="57" t="s">
        <v>62</v>
      </c>
      <c r="H99" s="21">
        <f>6000+15400</f>
        <v>21400</v>
      </c>
      <c r="I99" s="28"/>
    </row>
    <row r="100" spans="1:14" ht="15" customHeight="1" x14ac:dyDescent="0.2">
      <c r="A100" s="58">
        <f t="shared" si="6"/>
        <v>47</v>
      </c>
      <c r="B100" s="60" t="s">
        <v>207</v>
      </c>
      <c r="C100" s="60" t="s">
        <v>212</v>
      </c>
      <c r="D100" s="56">
        <v>2210</v>
      </c>
      <c r="E100" s="59">
        <f>H101+I101</f>
        <v>800</v>
      </c>
      <c r="F100" s="60" t="s">
        <v>13</v>
      </c>
      <c r="G100" s="56" t="s">
        <v>62</v>
      </c>
      <c r="H100" s="21" t="s">
        <v>54</v>
      </c>
      <c r="I100" s="28" t="s">
        <v>10</v>
      </c>
    </row>
    <row r="101" spans="1:14" ht="50.25" customHeight="1" x14ac:dyDescent="0.2">
      <c r="A101" s="58"/>
      <c r="B101" s="60"/>
      <c r="C101" s="60"/>
      <c r="D101" s="57"/>
      <c r="E101" s="59"/>
      <c r="F101" s="60"/>
      <c r="G101" s="57" t="s">
        <v>62</v>
      </c>
      <c r="H101" s="21">
        <v>800</v>
      </c>
      <c r="I101" s="28"/>
      <c r="J101" s="8" t="s">
        <v>206</v>
      </c>
      <c r="L101" s="14">
        <f>800+6000+40000+100+31280+960+10000+18951.2+2400+98323.2+2400+2100+2250+600+17660+6396.6+12500+38945+7000+2450+5400+6500+21454+7500+2300+1950+144130</f>
        <v>490350</v>
      </c>
    </row>
    <row r="102" spans="1:14" x14ac:dyDescent="0.2">
      <c r="A102" s="58">
        <f t="shared" si="6"/>
        <v>48</v>
      </c>
      <c r="B102" s="60" t="s">
        <v>236</v>
      </c>
      <c r="C102" s="60" t="s">
        <v>234</v>
      </c>
      <c r="D102" s="56">
        <v>2210</v>
      </c>
      <c r="E102" s="59">
        <f>H103+I103</f>
        <v>6000</v>
      </c>
      <c r="F102" s="60" t="s">
        <v>13</v>
      </c>
      <c r="G102" s="56" t="s">
        <v>235</v>
      </c>
      <c r="H102" s="21" t="s">
        <v>54</v>
      </c>
      <c r="I102" s="45" t="s">
        <v>10</v>
      </c>
      <c r="L102" s="14"/>
    </row>
    <row r="103" spans="1:14" ht="51.75" customHeight="1" x14ac:dyDescent="0.2">
      <c r="A103" s="58"/>
      <c r="B103" s="60"/>
      <c r="C103" s="60"/>
      <c r="D103" s="57"/>
      <c r="E103" s="59"/>
      <c r="F103" s="60"/>
      <c r="G103" s="57"/>
      <c r="H103" s="21"/>
      <c r="I103" s="45">
        <v>6000</v>
      </c>
      <c r="L103" s="14"/>
    </row>
    <row r="104" spans="1:14" x14ac:dyDescent="0.2">
      <c r="A104" s="77"/>
      <c r="B104" s="79" t="s">
        <v>52</v>
      </c>
      <c r="C104" s="69" t="s">
        <v>53</v>
      </c>
      <c r="D104" s="56">
        <v>2210</v>
      </c>
      <c r="E104" s="71">
        <f>H105+I105</f>
        <v>1130650</v>
      </c>
      <c r="F104" s="81" t="s">
        <v>53</v>
      </c>
      <c r="G104" s="81" t="s">
        <v>53</v>
      </c>
      <c r="H104" s="46" t="s">
        <v>54</v>
      </c>
      <c r="I104" s="26" t="s">
        <v>10</v>
      </c>
    </row>
    <row r="105" spans="1:14" ht="13.5" customHeight="1" x14ac:dyDescent="0.2">
      <c r="A105" s="78"/>
      <c r="B105" s="80"/>
      <c r="C105" s="70"/>
      <c r="D105" s="57"/>
      <c r="E105" s="72"/>
      <c r="F105" s="82"/>
      <c r="G105" s="82"/>
      <c r="H105" s="47">
        <f>H9+H13+H15+H17+H19+H21+H23+H25+H27+H29+H31+H33+H35+H37+H39+H41+H43+H45+H47+H49+H51+H53+H55+H57+H59+H61+H63+H65+H67+H69+H71+H73+H75+H77+H79+H81+H11+H83+H85+H87+H91+H93+H95+H97+H99+H101</f>
        <v>1051650</v>
      </c>
      <c r="I105" s="26">
        <f>I79+I89+I103</f>
        <v>79000</v>
      </c>
    </row>
    <row r="106" spans="1:14" ht="13.5" customHeight="1" x14ac:dyDescent="0.2">
      <c r="A106" s="61">
        <f>A102+1</f>
        <v>49</v>
      </c>
      <c r="B106" s="66" t="s">
        <v>76</v>
      </c>
      <c r="C106" s="66" t="s">
        <v>77</v>
      </c>
      <c r="D106" s="60">
        <v>2240</v>
      </c>
      <c r="E106" s="59">
        <f>H107+I107</f>
        <v>26760</v>
      </c>
      <c r="F106" s="66" t="s">
        <v>13</v>
      </c>
      <c r="G106" s="60" t="s">
        <v>62</v>
      </c>
      <c r="H106" s="48" t="s">
        <v>54</v>
      </c>
      <c r="I106" s="29" t="s">
        <v>166</v>
      </c>
    </row>
    <row r="107" spans="1:14" ht="51.75" customHeight="1" x14ac:dyDescent="0.2">
      <c r="A107" s="62"/>
      <c r="B107" s="65"/>
      <c r="C107" s="65"/>
      <c r="D107" s="65"/>
      <c r="E107" s="74"/>
      <c r="F107" s="76"/>
      <c r="G107" s="60"/>
      <c r="H107" s="45">
        <f>15960</f>
        <v>15960</v>
      </c>
      <c r="I107" s="5">
        <f>10800</f>
        <v>10800</v>
      </c>
      <c r="J107" s="8" t="s">
        <v>205</v>
      </c>
      <c r="N107" s="12">
        <f>E120+E122+E124+E126+E128+E130+E132+E134+E136+E138+E140+E142+E144+E146+E164+E166+E172+E182+E184</f>
        <v>665347</v>
      </c>
    </row>
    <row r="108" spans="1:14" ht="14.25" customHeight="1" x14ac:dyDescent="0.2">
      <c r="A108" s="61">
        <f>A106+1</f>
        <v>50</v>
      </c>
      <c r="B108" s="66" t="s">
        <v>125</v>
      </c>
      <c r="C108" s="66" t="s">
        <v>78</v>
      </c>
      <c r="D108" s="60">
        <v>2240</v>
      </c>
      <c r="E108" s="59">
        <f>H109+I109</f>
        <v>8160</v>
      </c>
      <c r="F108" s="66" t="s">
        <v>13</v>
      </c>
      <c r="G108" s="60" t="s">
        <v>62</v>
      </c>
      <c r="H108" s="49" t="s">
        <v>79</v>
      </c>
      <c r="I108" s="29" t="s">
        <v>10</v>
      </c>
      <c r="J108" s="8" t="s">
        <v>206</v>
      </c>
      <c r="N108" s="14">
        <f>H107+H109+H111+H113+H115+H117+H119+H149+H151+H157+H159+H161+H163+H169+H171+H175+H177+16909</f>
        <v>411800</v>
      </c>
    </row>
    <row r="109" spans="1:14" ht="51.75" customHeight="1" x14ac:dyDescent="0.2">
      <c r="A109" s="62"/>
      <c r="B109" s="66"/>
      <c r="C109" s="65"/>
      <c r="D109" s="60"/>
      <c r="E109" s="74"/>
      <c r="F109" s="76"/>
      <c r="G109" s="60"/>
      <c r="H109" s="43">
        <f>8160</f>
        <v>8160</v>
      </c>
      <c r="I109" s="4"/>
    </row>
    <row r="110" spans="1:14" ht="14.25" customHeight="1" x14ac:dyDescent="0.2">
      <c r="A110" s="61">
        <f t="shared" ref="A110:A166" si="7">A108+1</f>
        <v>51</v>
      </c>
      <c r="B110" s="60" t="s">
        <v>126</v>
      </c>
      <c r="C110" s="66" t="s">
        <v>120</v>
      </c>
      <c r="D110" s="60">
        <v>2240</v>
      </c>
      <c r="E110" s="59">
        <f>H111</f>
        <v>15000</v>
      </c>
      <c r="F110" s="66" t="s">
        <v>13</v>
      </c>
      <c r="G110" s="60" t="s">
        <v>62</v>
      </c>
      <c r="H110" s="49" t="s">
        <v>14</v>
      </c>
      <c r="I110" s="29" t="s">
        <v>10</v>
      </c>
    </row>
    <row r="111" spans="1:14" ht="63.75" customHeight="1" x14ac:dyDescent="0.2">
      <c r="A111" s="62"/>
      <c r="B111" s="60"/>
      <c r="C111" s="66"/>
      <c r="D111" s="60"/>
      <c r="E111" s="59"/>
      <c r="F111" s="76"/>
      <c r="G111" s="60"/>
      <c r="H111" s="40">
        <f>15000</f>
        <v>15000</v>
      </c>
      <c r="I111" s="4"/>
    </row>
    <row r="112" spans="1:14" ht="15" customHeight="1" x14ac:dyDescent="0.2">
      <c r="A112" s="61">
        <f t="shared" si="7"/>
        <v>52</v>
      </c>
      <c r="B112" s="66" t="s">
        <v>80</v>
      </c>
      <c r="C112" s="66" t="s">
        <v>132</v>
      </c>
      <c r="D112" s="60">
        <v>2240</v>
      </c>
      <c r="E112" s="59">
        <f>H113</f>
        <v>5000</v>
      </c>
      <c r="F112" s="66" t="s">
        <v>13</v>
      </c>
      <c r="G112" s="60" t="s">
        <v>62</v>
      </c>
      <c r="H112" s="49" t="s">
        <v>14</v>
      </c>
      <c r="I112" s="29" t="s">
        <v>10</v>
      </c>
    </row>
    <row r="113" spans="1:10" ht="60.75" customHeight="1" x14ac:dyDescent="0.2">
      <c r="A113" s="62"/>
      <c r="B113" s="66"/>
      <c r="C113" s="66"/>
      <c r="D113" s="60"/>
      <c r="E113" s="59"/>
      <c r="F113" s="76"/>
      <c r="G113" s="60"/>
      <c r="H113" s="43">
        <f>5000</f>
        <v>5000</v>
      </c>
      <c r="I113" s="24"/>
    </row>
    <row r="114" spans="1:10" ht="15" customHeight="1" x14ac:dyDescent="0.2">
      <c r="A114" s="61">
        <f t="shared" si="7"/>
        <v>53</v>
      </c>
      <c r="B114" s="66" t="s">
        <v>81</v>
      </c>
      <c r="C114" s="66" t="s">
        <v>133</v>
      </c>
      <c r="D114" s="60">
        <v>2240</v>
      </c>
      <c r="E114" s="59">
        <f>H115</f>
        <v>6000</v>
      </c>
      <c r="F114" s="66" t="s">
        <v>13</v>
      </c>
      <c r="G114" s="60" t="s">
        <v>62</v>
      </c>
      <c r="H114" s="49" t="s">
        <v>14</v>
      </c>
      <c r="I114" s="29" t="s">
        <v>10</v>
      </c>
    </row>
    <row r="115" spans="1:10" ht="63.75" customHeight="1" x14ac:dyDescent="0.2">
      <c r="A115" s="62"/>
      <c r="B115" s="66"/>
      <c r="C115" s="66"/>
      <c r="D115" s="60"/>
      <c r="E115" s="59"/>
      <c r="F115" s="76"/>
      <c r="G115" s="60"/>
      <c r="H115" s="40">
        <v>6000</v>
      </c>
      <c r="I115" s="24"/>
    </row>
    <row r="116" spans="1:10" ht="15" customHeight="1" x14ac:dyDescent="0.2">
      <c r="A116" s="61">
        <f t="shared" si="7"/>
        <v>54</v>
      </c>
      <c r="B116" s="66" t="s">
        <v>82</v>
      </c>
      <c r="C116" s="66" t="s">
        <v>83</v>
      </c>
      <c r="D116" s="60">
        <v>2240</v>
      </c>
      <c r="E116" s="75">
        <f>H117</f>
        <v>12000</v>
      </c>
      <c r="F116" s="66" t="s">
        <v>13</v>
      </c>
      <c r="G116" s="60" t="s">
        <v>62</v>
      </c>
      <c r="H116" s="49" t="s">
        <v>14</v>
      </c>
      <c r="I116" s="29" t="s">
        <v>10</v>
      </c>
    </row>
    <row r="117" spans="1:10" ht="47.25" customHeight="1" x14ac:dyDescent="0.2">
      <c r="A117" s="62"/>
      <c r="B117" s="66"/>
      <c r="C117" s="66"/>
      <c r="D117" s="60"/>
      <c r="E117" s="75"/>
      <c r="F117" s="76"/>
      <c r="G117" s="60"/>
      <c r="H117" s="43">
        <v>12000</v>
      </c>
      <c r="I117" s="4"/>
    </row>
    <row r="118" spans="1:10" ht="15" customHeight="1" x14ac:dyDescent="0.2">
      <c r="A118" s="61">
        <f t="shared" si="7"/>
        <v>55</v>
      </c>
      <c r="B118" s="66" t="s">
        <v>84</v>
      </c>
      <c r="C118" s="66" t="s">
        <v>85</v>
      </c>
      <c r="D118" s="60">
        <v>2240</v>
      </c>
      <c r="E118" s="75">
        <f>H119+I119</f>
        <v>52000</v>
      </c>
      <c r="F118" s="66" t="s">
        <v>13</v>
      </c>
      <c r="G118" s="60" t="s">
        <v>62</v>
      </c>
      <c r="H118" s="49" t="s">
        <v>14</v>
      </c>
      <c r="I118" s="29" t="s">
        <v>10</v>
      </c>
    </row>
    <row r="119" spans="1:10" ht="49.5" customHeight="1" x14ac:dyDescent="0.2">
      <c r="A119" s="62"/>
      <c r="B119" s="66"/>
      <c r="C119" s="66"/>
      <c r="D119" s="60"/>
      <c r="E119" s="75"/>
      <c r="F119" s="76"/>
      <c r="G119" s="60"/>
      <c r="H119" s="43">
        <f>52000</f>
        <v>52000</v>
      </c>
      <c r="I119" s="4"/>
    </row>
    <row r="120" spans="1:10" ht="15" customHeight="1" x14ac:dyDescent="0.2">
      <c r="A120" s="61">
        <f t="shared" si="7"/>
        <v>56</v>
      </c>
      <c r="B120" s="66" t="s">
        <v>131</v>
      </c>
      <c r="C120" s="66" t="s">
        <v>86</v>
      </c>
      <c r="D120" s="60">
        <v>2240</v>
      </c>
      <c r="E120" s="59">
        <f>H121</f>
        <v>30160</v>
      </c>
      <c r="F120" s="60" t="s">
        <v>13</v>
      </c>
      <c r="G120" s="60" t="s">
        <v>62</v>
      </c>
      <c r="H120" s="49" t="s">
        <v>14</v>
      </c>
      <c r="I120" s="29" t="s">
        <v>10</v>
      </c>
    </row>
    <row r="121" spans="1:10" ht="51" customHeight="1" x14ac:dyDescent="0.2">
      <c r="A121" s="62"/>
      <c r="B121" s="66"/>
      <c r="C121" s="66"/>
      <c r="D121" s="60"/>
      <c r="E121" s="59"/>
      <c r="F121" s="65"/>
      <c r="G121" s="60"/>
      <c r="H121" s="40">
        <f>30160</f>
        <v>30160</v>
      </c>
      <c r="I121" s="4"/>
    </row>
    <row r="122" spans="1:10" ht="12.75" customHeight="1" x14ac:dyDescent="0.2">
      <c r="A122" s="61">
        <f t="shared" si="7"/>
        <v>57</v>
      </c>
      <c r="B122" s="66" t="s">
        <v>87</v>
      </c>
      <c r="C122" s="66" t="s">
        <v>151</v>
      </c>
      <c r="D122" s="60">
        <v>2240</v>
      </c>
      <c r="E122" s="59">
        <f>H123</f>
        <v>57848</v>
      </c>
      <c r="F122" s="60" t="s">
        <v>13</v>
      </c>
      <c r="G122" s="60" t="s">
        <v>62</v>
      </c>
      <c r="H122" s="49" t="s">
        <v>88</v>
      </c>
      <c r="I122" s="29" t="s">
        <v>10</v>
      </c>
    </row>
    <row r="123" spans="1:10" ht="52.5" customHeight="1" x14ac:dyDescent="0.2">
      <c r="A123" s="62"/>
      <c r="B123" s="66"/>
      <c r="C123" s="66"/>
      <c r="D123" s="60"/>
      <c r="E123" s="59"/>
      <c r="F123" s="65"/>
      <c r="G123" s="60"/>
      <c r="H123" s="43">
        <f>57848</f>
        <v>57848</v>
      </c>
      <c r="I123" s="4"/>
      <c r="J123" s="8">
        <f>478010+446800+8400</f>
        <v>933210</v>
      </c>
    </row>
    <row r="124" spans="1:10" ht="15" customHeight="1" x14ac:dyDescent="0.2">
      <c r="A124" s="61">
        <f t="shared" si="7"/>
        <v>58</v>
      </c>
      <c r="B124" s="66" t="s">
        <v>89</v>
      </c>
      <c r="C124" s="66" t="s">
        <v>90</v>
      </c>
      <c r="D124" s="60">
        <v>2240</v>
      </c>
      <c r="E124" s="59">
        <f>H125</f>
        <v>39760</v>
      </c>
      <c r="F124" s="60" t="s">
        <v>13</v>
      </c>
      <c r="G124" s="60" t="s">
        <v>62</v>
      </c>
      <c r="H124" s="49" t="s">
        <v>88</v>
      </c>
      <c r="I124" s="29" t="s">
        <v>10</v>
      </c>
    </row>
    <row r="125" spans="1:10" ht="51" customHeight="1" x14ac:dyDescent="0.2">
      <c r="A125" s="62"/>
      <c r="B125" s="66"/>
      <c r="C125" s="66"/>
      <c r="D125" s="60"/>
      <c r="E125" s="59"/>
      <c r="F125" s="65"/>
      <c r="G125" s="60"/>
      <c r="H125" s="43">
        <f>39760</f>
        <v>39760</v>
      </c>
      <c r="I125" s="4"/>
    </row>
    <row r="126" spans="1:10" ht="15" customHeight="1" x14ac:dyDescent="0.2">
      <c r="A126" s="61">
        <f t="shared" si="7"/>
        <v>59</v>
      </c>
      <c r="B126" s="66" t="s">
        <v>91</v>
      </c>
      <c r="C126" s="66" t="s">
        <v>92</v>
      </c>
      <c r="D126" s="60">
        <v>2240</v>
      </c>
      <c r="E126" s="59">
        <f>H127</f>
        <v>46990</v>
      </c>
      <c r="F126" s="60" t="s">
        <v>13</v>
      </c>
      <c r="G126" s="60" t="s">
        <v>62</v>
      </c>
      <c r="H126" s="49" t="s">
        <v>54</v>
      </c>
      <c r="I126" s="29" t="s">
        <v>10</v>
      </c>
    </row>
    <row r="127" spans="1:10" ht="48.75" customHeight="1" x14ac:dyDescent="0.2">
      <c r="A127" s="62"/>
      <c r="B127" s="66"/>
      <c r="C127" s="66"/>
      <c r="D127" s="60"/>
      <c r="E127" s="59"/>
      <c r="F127" s="65"/>
      <c r="G127" s="60"/>
      <c r="H127" s="43">
        <f>46990</f>
        <v>46990</v>
      </c>
      <c r="I127" s="4"/>
    </row>
    <row r="128" spans="1:10" ht="15" customHeight="1" x14ac:dyDescent="0.2">
      <c r="A128" s="61">
        <f t="shared" si="7"/>
        <v>60</v>
      </c>
      <c r="B128" s="66" t="s">
        <v>93</v>
      </c>
      <c r="C128" s="66" t="s">
        <v>182</v>
      </c>
      <c r="D128" s="60">
        <v>2240</v>
      </c>
      <c r="E128" s="59">
        <f>H129</f>
        <v>49990</v>
      </c>
      <c r="F128" s="60" t="s">
        <v>13</v>
      </c>
      <c r="G128" s="60" t="s">
        <v>62</v>
      </c>
      <c r="H128" s="49" t="s">
        <v>54</v>
      </c>
      <c r="I128" s="29" t="s">
        <v>10</v>
      </c>
    </row>
    <row r="129" spans="1:9" ht="50.25" customHeight="1" x14ac:dyDescent="0.2">
      <c r="A129" s="62"/>
      <c r="B129" s="66"/>
      <c r="C129" s="66"/>
      <c r="D129" s="60"/>
      <c r="E129" s="59"/>
      <c r="F129" s="65"/>
      <c r="G129" s="60"/>
      <c r="H129" s="43">
        <f>49990</f>
        <v>49990</v>
      </c>
      <c r="I129" s="4"/>
    </row>
    <row r="130" spans="1:9" ht="15" customHeight="1" x14ac:dyDescent="0.2">
      <c r="A130" s="61">
        <f t="shared" si="7"/>
        <v>61</v>
      </c>
      <c r="B130" s="66" t="s">
        <v>94</v>
      </c>
      <c r="C130" s="60" t="s">
        <v>183</v>
      </c>
      <c r="D130" s="60">
        <v>2240</v>
      </c>
      <c r="E130" s="59">
        <f>H131</f>
        <v>57010</v>
      </c>
      <c r="F130" s="60" t="s">
        <v>13</v>
      </c>
      <c r="G130" s="60" t="s">
        <v>62</v>
      </c>
      <c r="H130" s="49" t="s">
        <v>14</v>
      </c>
      <c r="I130" s="29" t="s">
        <v>10</v>
      </c>
    </row>
    <row r="131" spans="1:9" ht="49.5" customHeight="1" x14ac:dyDescent="0.2">
      <c r="A131" s="62"/>
      <c r="B131" s="66"/>
      <c r="C131" s="65"/>
      <c r="D131" s="60"/>
      <c r="E131" s="59"/>
      <c r="F131" s="65"/>
      <c r="G131" s="60"/>
      <c r="H131" s="43">
        <f>57010</f>
        <v>57010</v>
      </c>
      <c r="I131" s="4"/>
    </row>
    <row r="132" spans="1:9" ht="15" customHeight="1" x14ac:dyDescent="0.2">
      <c r="A132" s="61">
        <f t="shared" si="7"/>
        <v>62</v>
      </c>
      <c r="B132" s="66" t="s">
        <v>134</v>
      </c>
      <c r="C132" s="66" t="s">
        <v>95</v>
      </c>
      <c r="D132" s="60">
        <v>2240</v>
      </c>
      <c r="E132" s="59">
        <f>H133</f>
        <v>22000</v>
      </c>
      <c r="F132" s="60" t="s">
        <v>13</v>
      </c>
      <c r="G132" s="60" t="s">
        <v>62</v>
      </c>
      <c r="H132" s="49" t="s">
        <v>14</v>
      </c>
      <c r="I132" s="29" t="s">
        <v>10</v>
      </c>
    </row>
    <row r="133" spans="1:9" ht="49.5" customHeight="1" x14ac:dyDescent="0.2">
      <c r="A133" s="62"/>
      <c r="B133" s="66"/>
      <c r="C133" s="66"/>
      <c r="D133" s="60"/>
      <c r="E133" s="59"/>
      <c r="F133" s="65"/>
      <c r="G133" s="60"/>
      <c r="H133" s="40">
        <f>22000</f>
        <v>22000</v>
      </c>
      <c r="I133" s="4"/>
    </row>
    <row r="134" spans="1:9" ht="15" customHeight="1" x14ac:dyDescent="0.2">
      <c r="A134" s="61">
        <f t="shared" si="7"/>
        <v>63</v>
      </c>
      <c r="B134" s="66" t="s">
        <v>135</v>
      </c>
      <c r="C134" s="66" t="s">
        <v>96</v>
      </c>
      <c r="D134" s="60">
        <v>2240</v>
      </c>
      <c r="E134" s="59">
        <f>H135</f>
        <v>13000</v>
      </c>
      <c r="F134" s="60" t="s">
        <v>13</v>
      </c>
      <c r="G134" s="60" t="s">
        <v>62</v>
      </c>
      <c r="H134" s="49" t="s">
        <v>14</v>
      </c>
      <c r="I134" s="29" t="s">
        <v>10</v>
      </c>
    </row>
    <row r="135" spans="1:9" ht="49.5" customHeight="1" x14ac:dyDescent="0.2">
      <c r="A135" s="62"/>
      <c r="B135" s="65"/>
      <c r="C135" s="65"/>
      <c r="D135" s="65"/>
      <c r="E135" s="59"/>
      <c r="F135" s="65"/>
      <c r="G135" s="60"/>
      <c r="H135" s="40">
        <v>13000</v>
      </c>
      <c r="I135" s="4"/>
    </row>
    <row r="136" spans="1:9" ht="15" customHeight="1" x14ac:dyDescent="0.2">
      <c r="A136" s="61">
        <f t="shared" si="7"/>
        <v>64</v>
      </c>
      <c r="B136" s="66" t="s">
        <v>136</v>
      </c>
      <c r="C136" s="66" t="s">
        <v>97</v>
      </c>
      <c r="D136" s="60">
        <v>2240</v>
      </c>
      <c r="E136" s="59">
        <f>H137</f>
        <v>7000</v>
      </c>
      <c r="F136" s="60" t="s">
        <v>13</v>
      </c>
      <c r="G136" s="60" t="s">
        <v>62</v>
      </c>
      <c r="H136" s="49" t="s">
        <v>14</v>
      </c>
      <c r="I136" s="29" t="s">
        <v>10</v>
      </c>
    </row>
    <row r="137" spans="1:9" ht="51.75" customHeight="1" x14ac:dyDescent="0.2">
      <c r="A137" s="62"/>
      <c r="B137" s="66"/>
      <c r="C137" s="66"/>
      <c r="D137" s="60"/>
      <c r="E137" s="59"/>
      <c r="F137" s="65"/>
      <c r="G137" s="60"/>
      <c r="H137" s="40">
        <v>7000</v>
      </c>
      <c r="I137" s="4"/>
    </row>
    <row r="138" spans="1:9" ht="15" customHeight="1" x14ac:dyDescent="0.2">
      <c r="A138" s="61">
        <f t="shared" si="7"/>
        <v>65</v>
      </c>
      <c r="B138" s="60" t="s">
        <v>137</v>
      </c>
      <c r="C138" s="60" t="s">
        <v>98</v>
      </c>
      <c r="D138" s="60">
        <v>2240</v>
      </c>
      <c r="E138" s="59">
        <f>H139</f>
        <v>33000</v>
      </c>
      <c r="F138" s="60" t="s">
        <v>13</v>
      </c>
      <c r="G138" s="60" t="s">
        <v>62</v>
      </c>
      <c r="H138" s="49" t="s">
        <v>14</v>
      </c>
      <c r="I138" s="29" t="s">
        <v>10</v>
      </c>
    </row>
    <row r="139" spans="1:9" ht="48.75" customHeight="1" x14ac:dyDescent="0.2">
      <c r="A139" s="62"/>
      <c r="B139" s="60"/>
      <c r="C139" s="60"/>
      <c r="D139" s="60"/>
      <c r="E139" s="59"/>
      <c r="F139" s="65"/>
      <c r="G139" s="60"/>
      <c r="H139" s="40">
        <f>33000</f>
        <v>33000</v>
      </c>
      <c r="I139" s="4"/>
    </row>
    <row r="140" spans="1:9" ht="15" customHeight="1" x14ac:dyDescent="0.2">
      <c r="A140" s="61">
        <f t="shared" si="7"/>
        <v>66</v>
      </c>
      <c r="B140" s="66" t="s">
        <v>99</v>
      </c>
      <c r="C140" s="66" t="s">
        <v>124</v>
      </c>
      <c r="D140" s="60">
        <v>2240</v>
      </c>
      <c r="E140" s="59">
        <f>H141</f>
        <v>3490</v>
      </c>
      <c r="F140" s="60" t="s">
        <v>13</v>
      </c>
      <c r="G140" s="60" t="s">
        <v>62</v>
      </c>
      <c r="H140" s="49" t="s">
        <v>14</v>
      </c>
      <c r="I140" s="29" t="s">
        <v>10</v>
      </c>
    </row>
    <row r="141" spans="1:9" ht="50.25" customHeight="1" x14ac:dyDescent="0.2">
      <c r="A141" s="62"/>
      <c r="B141" s="66"/>
      <c r="C141" s="66"/>
      <c r="D141" s="60"/>
      <c r="E141" s="59"/>
      <c r="F141" s="65"/>
      <c r="G141" s="60"/>
      <c r="H141" s="40">
        <v>3490</v>
      </c>
      <c r="I141" s="4"/>
    </row>
    <row r="142" spans="1:9" ht="15" customHeight="1" x14ac:dyDescent="0.2">
      <c r="A142" s="61">
        <f t="shared" si="7"/>
        <v>67</v>
      </c>
      <c r="B142" s="66" t="s">
        <v>138</v>
      </c>
      <c r="C142" s="66" t="s">
        <v>139</v>
      </c>
      <c r="D142" s="60">
        <v>2240</v>
      </c>
      <c r="E142" s="59">
        <f>H143</f>
        <v>44000</v>
      </c>
      <c r="F142" s="60" t="s">
        <v>13</v>
      </c>
      <c r="G142" s="60" t="s">
        <v>62</v>
      </c>
      <c r="H142" s="39" t="s">
        <v>14</v>
      </c>
      <c r="I142" s="22" t="s">
        <v>14</v>
      </c>
    </row>
    <row r="143" spans="1:9" ht="49.5" customHeight="1" x14ac:dyDescent="0.2">
      <c r="A143" s="62"/>
      <c r="B143" s="66"/>
      <c r="C143" s="66"/>
      <c r="D143" s="60"/>
      <c r="E143" s="59"/>
      <c r="F143" s="65"/>
      <c r="G143" s="60"/>
      <c r="H143" s="40">
        <f>44000</f>
        <v>44000</v>
      </c>
      <c r="I143" s="4"/>
    </row>
    <row r="144" spans="1:9" ht="15" customHeight="1" x14ac:dyDescent="0.2">
      <c r="A144" s="61">
        <f t="shared" si="7"/>
        <v>68</v>
      </c>
      <c r="B144" s="66" t="s">
        <v>100</v>
      </c>
      <c r="C144" s="66" t="s">
        <v>101</v>
      </c>
      <c r="D144" s="60">
        <v>2240</v>
      </c>
      <c r="E144" s="59">
        <f>H145</f>
        <v>97000</v>
      </c>
      <c r="F144" s="60" t="s">
        <v>13</v>
      </c>
      <c r="G144" s="60" t="s">
        <v>62</v>
      </c>
      <c r="H144" s="39" t="s">
        <v>14</v>
      </c>
      <c r="I144" s="29" t="s">
        <v>10</v>
      </c>
    </row>
    <row r="145" spans="1:9" ht="50.25" customHeight="1" x14ac:dyDescent="0.2">
      <c r="A145" s="62"/>
      <c r="B145" s="66"/>
      <c r="C145" s="66"/>
      <c r="D145" s="60"/>
      <c r="E145" s="59"/>
      <c r="F145" s="65"/>
      <c r="G145" s="60"/>
      <c r="H145" s="40">
        <f>97000</f>
        <v>97000</v>
      </c>
      <c r="I145" s="4"/>
    </row>
    <row r="146" spans="1:9" ht="15" customHeight="1" x14ac:dyDescent="0.2">
      <c r="A146" s="61">
        <f t="shared" si="7"/>
        <v>69</v>
      </c>
      <c r="B146" s="66" t="s">
        <v>140</v>
      </c>
      <c r="C146" s="66" t="s">
        <v>102</v>
      </c>
      <c r="D146" s="60">
        <v>2240</v>
      </c>
      <c r="E146" s="59">
        <f>H147</f>
        <v>49990</v>
      </c>
      <c r="F146" s="60" t="s">
        <v>13</v>
      </c>
      <c r="G146" s="60" t="s">
        <v>62</v>
      </c>
      <c r="H146" s="49" t="s">
        <v>14</v>
      </c>
      <c r="I146" s="29" t="s">
        <v>10</v>
      </c>
    </row>
    <row r="147" spans="1:9" ht="48" customHeight="1" x14ac:dyDescent="0.2">
      <c r="A147" s="62"/>
      <c r="B147" s="66"/>
      <c r="C147" s="66"/>
      <c r="D147" s="60"/>
      <c r="E147" s="59"/>
      <c r="F147" s="65"/>
      <c r="G147" s="60"/>
      <c r="H147" s="40">
        <f>49990</f>
        <v>49990</v>
      </c>
      <c r="I147" s="4"/>
    </row>
    <row r="148" spans="1:9" ht="15" customHeight="1" x14ac:dyDescent="0.2">
      <c r="A148" s="61">
        <f t="shared" si="7"/>
        <v>70</v>
      </c>
      <c r="B148" s="66" t="s">
        <v>103</v>
      </c>
      <c r="C148" s="66" t="s">
        <v>104</v>
      </c>
      <c r="D148" s="60">
        <v>2240</v>
      </c>
      <c r="E148" s="59">
        <f>H149</f>
        <v>144000</v>
      </c>
      <c r="F148" s="60" t="s">
        <v>13</v>
      </c>
      <c r="G148" s="60" t="s">
        <v>62</v>
      </c>
      <c r="H148" s="49" t="s">
        <v>54</v>
      </c>
      <c r="I148" s="29" t="s">
        <v>10</v>
      </c>
    </row>
    <row r="149" spans="1:9" ht="55.5" customHeight="1" x14ac:dyDescent="0.2">
      <c r="A149" s="62"/>
      <c r="B149" s="66"/>
      <c r="C149" s="66"/>
      <c r="D149" s="60"/>
      <c r="E149" s="59"/>
      <c r="F149" s="65"/>
      <c r="G149" s="60"/>
      <c r="H149" s="43">
        <f>144000</f>
        <v>144000</v>
      </c>
      <c r="I149" s="24"/>
    </row>
    <row r="150" spans="1:9" ht="15" customHeight="1" x14ac:dyDescent="0.2">
      <c r="A150" s="61">
        <f t="shared" si="7"/>
        <v>71</v>
      </c>
      <c r="B150" s="66" t="s">
        <v>105</v>
      </c>
      <c r="C150" s="66" t="s">
        <v>106</v>
      </c>
      <c r="D150" s="60">
        <v>2240</v>
      </c>
      <c r="E150" s="59">
        <f>H151+I151</f>
        <v>4671</v>
      </c>
      <c r="F150" s="60" t="s">
        <v>13</v>
      </c>
      <c r="G150" s="60" t="s">
        <v>62</v>
      </c>
      <c r="H150" s="49" t="s">
        <v>14</v>
      </c>
      <c r="I150" s="29" t="s">
        <v>10</v>
      </c>
    </row>
    <row r="151" spans="1:9" ht="50.25" customHeight="1" x14ac:dyDescent="0.2">
      <c r="A151" s="62"/>
      <c r="B151" s="66"/>
      <c r="C151" s="66"/>
      <c r="D151" s="60"/>
      <c r="E151" s="59"/>
      <c r="F151" s="65"/>
      <c r="G151" s="60"/>
      <c r="H151" s="40">
        <f>1971</f>
        <v>1971</v>
      </c>
      <c r="I151" s="4">
        <f>1700+1000</f>
        <v>2700</v>
      </c>
    </row>
    <row r="152" spans="1:9" ht="15" customHeight="1" x14ac:dyDescent="0.2">
      <c r="A152" s="61">
        <f t="shared" si="7"/>
        <v>72</v>
      </c>
      <c r="B152" s="66" t="s">
        <v>127</v>
      </c>
      <c r="C152" s="66" t="s">
        <v>107</v>
      </c>
      <c r="D152" s="60">
        <v>2240</v>
      </c>
      <c r="E152" s="59">
        <f>H153+I153</f>
        <v>35050</v>
      </c>
      <c r="F152" s="60" t="s">
        <v>13</v>
      </c>
      <c r="G152" s="60" t="s">
        <v>62</v>
      </c>
      <c r="H152" s="49" t="s">
        <v>14</v>
      </c>
      <c r="I152" s="29" t="s">
        <v>10</v>
      </c>
    </row>
    <row r="153" spans="1:9" ht="51" customHeight="1" x14ac:dyDescent="0.2">
      <c r="A153" s="62"/>
      <c r="B153" s="65"/>
      <c r="C153" s="65"/>
      <c r="D153" s="65"/>
      <c r="E153" s="74"/>
      <c r="F153" s="65"/>
      <c r="G153" s="60"/>
      <c r="H153" s="43">
        <v>25050</v>
      </c>
      <c r="I153" s="4">
        <f>7200+2800</f>
        <v>10000</v>
      </c>
    </row>
    <row r="154" spans="1:9" ht="15" customHeight="1" x14ac:dyDescent="0.2">
      <c r="A154" s="61">
        <f t="shared" si="7"/>
        <v>73</v>
      </c>
      <c r="B154" s="66" t="s">
        <v>108</v>
      </c>
      <c r="C154" s="66" t="s">
        <v>107</v>
      </c>
      <c r="D154" s="60">
        <v>2240</v>
      </c>
      <c r="E154" s="59">
        <f>H155+I155</f>
        <v>6000</v>
      </c>
      <c r="F154" s="60" t="s">
        <v>13</v>
      </c>
      <c r="G154" s="60" t="s">
        <v>62</v>
      </c>
      <c r="H154" s="49" t="s">
        <v>14</v>
      </c>
      <c r="I154" s="29" t="s">
        <v>10</v>
      </c>
    </row>
    <row r="155" spans="1:9" ht="51.75" customHeight="1" x14ac:dyDescent="0.2">
      <c r="A155" s="62"/>
      <c r="B155" s="65"/>
      <c r="C155" s="65"/>
      <c r="D155" s="65"/>
      <c r="E155" s="74"/>
      <c r="F155" s="65"/>
      <c r="G155" s="60"/>
      <c r="H155" s="43"/>
      <c r="I155" s="4">
        <f>4000+2000</f>
        <v>6000</v>
      </c>
    </row>
    <row r="156" spans="1:9" ht="15" customHeight="1" x14ac:dyDescent="0.2">
      <c r="A156" s="61">
        <f t="shared" si="7"/>
        <v>74</v>
      </c>
      <c r="B156" s="66" t="s">
        <v>109</v>
      </c>
      <c r="C156" s="60" t="s">
        <v>184</v>
      </c>
      <c r="D156" s="60">
        <v>2240</v>
      </c>
      <c r="E156" s="59">
        <f>H157+I157</f>
        <v>1500</v>
      </c>
      <c r="F156" s="60" t="s">
        <v>13</v>
      </c>
      <c r="G156" s="60" t="s">
        <v>62</v>
      </c>
      <c r="H156" s="49" t="s">
        <v>14</v>
      </c>
      <c r="I156" s="29" t="s">
        <v>10</v>
      </c>
    </row>
    <row r="157" spans="1:9" ht="48" customHeight="1" x14ac:dyDescent="0.2">
      <c r="A157" s="62"/>
      <c r="B157" s="65"/>
      <c r="C157" s="65"/>
      <c r="D157" s="65"/>
      <c r="E157" s="74"/>
      <c r="F157" s="65"/>
      <c r="G157" s="60"/>
      <c r="H157" s="43">
        <v>1500</v>
      </c>
      <c r="I157" s="4"/>
    </row>
    <row r="158" spans="1:9" ht="15" customHeight="1" x14ac:dyDescent="0.2">
      <c r="A158" s="61">
        <f t="shared" si="7"/>
        <v>75</v>
      </c>
      <c r="B158" s="60" t="s">
        <v>110</v>
      </c>
      <c r="C158" s="60" t="s">
        <v>111</v>
      </c>
      <c r="D158" s="60">
        <v>2240</v>
      </c>
      <c r="E158" s="59">
        <f>H159+I159</f>
        <v>19500</v>
      </c>
      <c r="F158" s="60" t="s">
        <v>13</v>
      </c>
      <c r="G158" s="60" t="s">
        <v>62</v>
      </c>
      <c r="H158" s="49" t="s">
        <v>14</v>
      </c>
      <c r="I158" s="29" t="s">
        <v>10</v>
      </c>
    </row>
    <row r="159" spans="1:9" ht="50.25" customHeight="1" x14ac:dyDescent="0.2">
      <c r="A159" s="62"/>
      <c r="B159" s="60"/>
      <c r="C159" s="60"/>
      <c r="D159" s="60"/>
      <c r="E159" s="59"/>
      <c r="F159" s="65"/>
      <c r="G159" s="60"/>
      <c r="H159" s="40">
        <f>19500</f>
        <v>19500</v>
      </c>
      <c r="I159" s="4"/>
    </row>
    <row r="160" spans="1:9" ht="15" customHeight="1" x14ac:dyDescent="0.2">
      <c r="A160" s="61">
        <f>A158+1</f>
        <v>76</v>
      </c>
      <c r="B160" s="60" t="s">
        <v>112</v>
      </c>
      <c r="C160" s="66" t="s">
        <v>113</v>
      </c>
      <c r="D160" s="60">
        <v>2240</v>
      </c>
      <c r="E160" s="59">
        <f>H161+I161</f>
        <v>5000</v>
      </c>
      <c r="F160" s="60" t="s">
        <v>13</v>
      </c>
      <c r="G160" s="60" t="s">
        <v>62</v>
      </c>
      <c r="H160" s="40" t="s">
        <v>14</v>
      </c>
      <c r="I160" s="29" t="s">
        <v>10</v>
      </c>
    </row>
    <row r="161" spans="1:9" ht="51.75" customHeight="1" x14ac:dyDescent="0.2">
      <c r="A161" s="62"/>
      <c r="B161" s="65"/>
      <c r="C161" s="65"/>
      <c r="D161" s="65"/>
      <c r="E161" s="74"/>
      <c r="F161" s="65"/>
      <c r="G161" s="60"/>
      <c r="H161" s="40">
        <f>5000</f>
        <v>5000</v>
      </c>
      <c r="I161" s="4"/>
    </row>
    <row r="162" spans="1:9" ht="15" customHeight="1" x14ac:dyDescent="0.2">
      <c r="A162" s="61">
        <f t="shared" si="7"/>
        <v>77</v>
      </c>
      <c r="B162" s="60" t="s">
        <v>114</v>
      </c>
      <c r="C162" s="66" t="s">
        <v>115</v>
      </c>
      <c r="D162" s="60">
        <v>2240</v>
      </c>
      <c r="E162" s="59">
        <f>H163+I163</f>
        <v>10000</v>
      </c>
      <c r="F162" s="60" t="s">
        <v>13</v>
      </c>
      <c r="G162" s="60" t="s">
        <v>62</v>
      </c>
      <c r="H162" s="40" t="s">
        <v>14</v>
      </c>
      <c r="I162" s="29" t="s">
        <v>10</v>
      </c>
    </row>
    <row r="163" spans="1:9" ht="51" customHeight="1" x14ac:dyDescent="0.2">
      <c r="A163" s="62"/>
      <c r="B163" s="65"/>
      <c r="C163" s="65"/>
      <c r="D163" s="65"/>
      <c r="E163" s="74"/>
      <c r="F163" s="65"/>
      <c r="G163" s="60"/>
      <c r="H163" s="40">
        <f>10000</f>
        <v>10000</v>
      </c>
      <c r="I163" s="4"/>
    </row>
    <row r="164" spans="1:9" ht="15" customHeight="1" x14ac:dyDescent="0.2">
      <c r="A164" s="61">
        <f t="shared" si="7"/>
        <v>78</v>
      </c>
      <c r="B164" s="60" t="s">
        <v>116</v>
      </c>
      <c r="C164" s="66" t="s">
        <v>117</v>
      </c>
      <c r="D164" s="60">
        <v>2240</v>
      </c>
      <c r="E164" s="59">
        <f>H165+I165</f>
        <v>56909</v>
      </c>
      <c r="F164" s="60" t="s">
        <v>13</v>
      </c>
      <c r="G164" s="60" t="s">
        <v>62</v>
      </c>
      <c r="H164" s="40" t="s">
        <v>14</v>
      </c>
      <c r="I164" s="29" t="s">
        <v>10</v>
      </c>
    </row>
    <row r="165" spans="1:9" ht="48.75" customHeight="1" x14ac:dyDescent="0.2">
      <c r="A165" s="62"/>
      <c r="B165" s="65"/>
      <c r="C165" s="65"/>
      <c r="D165" s="65"/>
      <c r="E165" s="74"/>
      <c r="F165" s="65"/>
      <c r="G165" s="60"/>
      <c r="H165" s="40">
        <f>40000+16909</f>
        <v>56909</v>
      </c>
      <c r="I165" s="4"/>
    </row>
    <row r="166" spans="1:9" ht="14.25" customHeight="1" x14ac:dyDescent="0.2">
      <c r="A166" s="61">
        <f t="shared" si="7"/>
        <v>79</v>
      </c>
      <c r="B166" s="60" t="s">
        <v>141</v>
      </c>
      <c r="C166" s="60" t="s">
        <v>118</v>
      </c>
      <c r="D166" s="60">
        <v>2240</v>
      </c>
      <c r="E166" s="59">
        <f>H167</f>
        <v>15700</v>
      </c>
      <c r="F166" s="60" t="s">
        <v>13</v>
      </c>
      <c r="G166" s="73" t="s">
        <v>62</v>
      </c>
      <c r="H166" s="25" t="s">
        <v>54</v>
      </c>
      <c r="I166" s="4" t="s">
        <v>10</v>
      </c>
    </row>
    <row r="167" spans="1:9" ht="63" customHeight="1" x14ac:dyDescent="0.2">
      <c r="A167" s="62"/>
      <c r="B167" s="60"/>
      <c r="C167" s="60"/>
      <c r="D167" s="60"/>
      <c r="E167" s="59"/>
      <c r="F167" s="60"/>
      <c r="G167" s="73"/>
      <c r="H167" s="25">
        <v>15700</v>
      </c>
      <c r="I167" s="4"/>
    </row>
    <row r="168" spans="1:9" ht="15" customHeight="1" x14ac:dyDescent="0.2">
      <c r="A168" s="61">
        <f>A166+1</f>
        <v>80</v>
      </c>
      <c r="B168" s="60" t="s">
        <v>128</v>
      </c>
      <c r="C168" s="60" t="s">
        <v>121</v>
      </c>
      <c r="D168" s="60">
        <v>2240</v>
      </c>
      <c r="E168" s="59">
        <f>H169</f>
        <v>5000</v>
      </c>
      <c r="F168" s="60" t="s">
        <v>13</v>
      </c>
      <c r="G168" s="73" t="s">
        <v>62</v>
      </c>
      <c r="H168" s="25" t="s">
        <v>54</v>
      </c>
      <c r="I168" s="4" t="s">
        <v>10</v>
      </c>
    </row>
    <row r="169" spans="1:9" ht="61.5" customHeight="1" x14ac:dyDescent="0.2">
      <c r="A169" s="62"/>
      <c r="B169" s="60"/>
      <c r="C169" s="60"/>
      <c r="D169" s="60"/>
      <c r="E169" s="59"/>
      <c r="F169" s="60"/>
      <c r="G169" s="73"/>
      <c r="H169" s="25">
        <v>5000</v>
      </c>
      <c r="I169" s="4"/>
    </row>
    <row r="170" spans="1:9" ht="15" customHeight="1" x14ac:dyDescent="0.2">
      <c r="A170" s="61">
        <f t="shared" ref="A170" si="8">A168+1</f>
        <v>81</v>
      </c>
      <c r="B170" s="60" t="s">
        <v>129</v>
      </c>
      <c r="C170" s="66" t="s">
        <v>122</v>
      </c>
      <c r="D170" s="60">
        <v>2240</v>
      </c>
      <c r="E170" s="59">
        <f>H171</f>
        <v>13800</v>
      </c>
      <c r="F170" s="60" t="s">
        <v>13</v>
      </c>
      <c r="G170" s="60" t="s">
        <v>62</v>
      </c>
      <c r="H170" s="50" t="s">
        <v>14</v>
      </c>
      <c r="I170" s="29" t="s">
        <v>10</v>
      </c>
    </row>
    <row r="171" spans="1:9" ht="51.75" customHeight="1" x14ac:dyDescent="0.2">
      <c r="A171" s="62"/>
      <c r="B171" s="65"/>
      <c r="C171" s="65"/>
      <c r="D171" s="65"/>
      <c r="E171" s="74"/>
      <c r="F171" s="65"/>
      <c r="G171" s="60"/>
      <c r="H171" s="40">
        <f>15000+25000-26200</f>
        <v>13800</v>
      </c>
      <c r="I171" s="4"/>
    </row>
    <row r="172" spans="1:9" ht="15" customHeight="1" x14ac:dyDescent="0.2">
      <c r="A172" s="61">
        <f>A170+1</f>
        <v>82</v>
      </c>
      <c r="B172" s="60" t="s">
        <v>130</v>
      </c>
      <c r="C172" s="66" t="s">
        <v>123</v>
      </c>
      <c r="D172" s="60">
        <v>2240</v>
      </c>
      <c r="E172" s="59">
        <f>H173</f>
        <v>28500</v>
      </c>
      <c r="F172" s="60" t="s">
        <v>13</v>
      </c>
      <c r="G172" s="60" t="s">
        <v>62</v>
      </c>
      <c r="H172" s="50" t="s">
        <v>14</v>
      </c>
      <c r="I172" s="29" t="s">
        <v>10</v>
      </c>
    </row>
    <row r="173" spans="1:9" ht="53.25" customHeight="1" x14ac:dyDescent="0.2">
      <c r="A173" s="62"/>
      <c r="B173" s="60"/>
      <c r="C173" s="65"/>
      <c r="D173" s="60"/>
      <c r="E173" s="59"/>
      <c r="F173" s="65"/>
      <c r="G173" s="60"/>
      <c r="H173" s="40">
        <v>28500</v>
      </c>
      <c r="I173" s="4"/>
    </row>
    <row r="174" spans="1:9" ht="15" customHeight="1" x14ac:dyDescent="0.2">
      <c r="A174" s="61">
        <f>A172+1</f>
        <v>83</v>
      </c>
      <c r="B174" s="60" t="s">
        <v>162</v>
      </c>
      <c r="C174" s="60" t="s">
        <v>163</v>
      </c>
      <c r="D174" s="60">
        <v>2240</v>
      </c>
      <c r="E174" s="59">
        <f t="shared" ref="E174:E176" si="9">H175</f>
        <v>30000</v>
      </c>
      <c r="F174" s="60" t="s">
        <v>13</v>
      </c>
      <c r="G174" s="60" t="s">
        <v>62</v>
      </c>
      <c r="H174" s="25" t="s">
        <v>54</v>
      </c>
      <c r="I174" s="4" t="s">
        <v>10</v>
      </c>
    </row>
    <row r="175" spans="1:9" ht="60.75" customHeight="1" x14ac:dyDescent="0.2">
      <c r="A175" s="61"/>
      <c r="B175" s="60"/>
      <c r="C175" s="60"/>
      <c r="D175" s="60"/>
      <c r="E175" s="59"/>
      <c r="F175" s="65"/>
      <c r="G175" s="60"/>
      <c r="H175" s="25">
        <v>30000</v>
      </c>
      <c r="I175" s="4"/>
    </row>
    <row r="176" spans="1:9" ht="15" customHeight="1" x14ac:dyDescent="0.2">
      <c r="A176" s="61">
        <f t="shared" ref="A176:A186" si="10">A174+1</f>
        <v>84</v>
      </c>
      <c r="B176" s="60" t="s">
        <v>160</v>
      </c>
      <c r="C176" s="60" t="s">
        <v>161</v>
      </c>
      <c r="D176" s="60">
        <v>2240</v>
      </c>
      <c r="E176" s="59">
        <f t="shared" si="9"/>
        <v>50000</v>
      </c>
      <c r="F176" s="60" t="s">
        <v>13</v>
      </c>
      <c r="G176" s="60" t="s">
        <v>62</v>
      </c>
      <c r="H176" s="25" t="s">
        <v>54</v>
      </c>
      <c r="I176" s="4" t="s">
        <v>10</v>
      </c>
    </row>
    <row r="177" spans="1:9" ht="48" customHeight="1" x14ac:dyDescent="0.2">
      <c r="A177" s="61"/>
      <c r="B177" s="60"/>
      <c r="C177" s="60"/>
      <c r="D177" s="60"/>
      <c r="E177" s="59"/>
      <c r="F177" s="65"/>
      <c r="G177" s="60"/>
      <c r="H177" s="25">
        <f>60000+10000-20000</f>
        <v>50000</v>
      </c>
      <c r="I177" s="4"/>
    </row>
    <row r="178" spans="1:9" ht="15" customHeight="1" x14ac:dyDescent="0.2">
      <c r="A178" s="63">
        <f t="shared" si="10"/>
        <v>85</v>
      </c>
      <c r="B178" s="60" t="s">
        <v>167</v>
      </c>
      <c r="C178" s="60" t="s">
        <v>185</v>
      </c>
      <c r="D178" s="60">
        <v>2240</v>
      </c>
      <c r="E178" s="59">
        <f>H179+I179</f>
        <v>18411.830000000002</v>
      </c>
      <c r="F178" s="60" t="s">
        <v>13</v>
      </c>
      <c r="G178" s="60" t="s">
        <v>62</v>
      </c>
      <c r="H178" s="25" t="s">
        <v>54</v>
      </c>
      <c r="I178" s="4" t="s">
        <v>10</v>
      </c>
    </row>
    <row r="179" spans="1:9" ht="62.25" customHeight="1" x14ac:dyDescent="0.2">
      <c r="A179" s="64"/>
      <c r="B179" s="60"/>
      <c r="C179" s="60"/>
      <c r="D179" s="60"/>
      <c r="E179" s="59"/>
      <c r="F179" s="65"/>
      <c r="G179" s="60"/>
      <c r="H179" s="25"/>
      <c r="I179" s="4">
        <f>9400+8800+211.83</f>
        <v>18411.830000000002</v>
      </c>
    </row>
    <row r="180" spans="1:9" ht="15.75" customHeight="1" x14ac:dyDescent="0.2">
      <c r="A180" s="63">
        <f t="shared" si="10"/>
        <v>86</v>
      </c>
      <c r="B180" s="56" t="s">
        <v>169</v>
      </c>
      <c r="C180" s="60" t="s">
        <v>170</v>
      </c>
      <c r="D180" s="60">
        <v>2240</v>
      </c>
      <c r="E180" s="59">
        <f>H181+I181</f>
        <v>3000</v>
      </c>
      <c r="F180" s="60" t="s">
        <v>13</v>
      </c>
      <c r="G180" s="56" t="s">
        <v>62</v>
      </c>
      <c r="H180" s="25" t="s">
        <v>54</v>
      </c>
      <c r="I180" s="4" t="s">
        <v>10</v>
      </c>
    </row>
    <row r="181" spans="1:9" ht="50.25" customHeight="1" x14ac:dyDescent="0.2">
      <c r="A181" s="64"/>
      <c r="B181" s="57"/>
      <c r="C181" s="60"/>
      <c r="D181" s="60"/>
      <c r="E181" s="59"/>
      <c r="F181" s="65"/>
      <c r="G181" s="57"/>
      <c r="H181" s="25"/>
      <c r="I181" s="4">
        <f>1000+2000</f>
        <v>3000</v>
      </c>
    </row>
    <row r="182" spans="1:9" x14ac:dyDescent="0.2">
      <c r="A182" s="63">
        <f t="shared" si="10"/>
        <v>87</v>
      </c>
      <c r="B182" s="56" t="s">
        <v>187</v>
      </c>
      <c r="C182" s="60" t="s">
        <v>188</v>
      </c>
      <c r="D182" s="60">
        <v>2240</v>
      </c>
      <c r="E182" s="71">
        <f>H183+I183</f>
        <v>1000</v>
      </c>
      <c r="F182" s="60" t="s">
        <v>13</v>
      </c>
      <c r="G182" s="56" t="s">
        <v>62</v>
      </c>
      <c r="H182" s="25" t="s">
        <v>54</v>
      </c>
      <c r="I182" s="4" t="s">
        <v>10</v>
      </c>
    </row>
    <row r="183" spans="1:9" ht="51.75" customHeight="1" x14ac:dyDescent="0.2">
      <c r="A183" s="64"/>
      <c r="B183" s="57"/>
      <c r="C183" s="60"/>
      <c r="D183" s="60"/>
      <c r="E183" s="72"/>
      <c r="F183" s="65"/>
      <c r="G183" s="57"/>
      <c r="H183" s="25">
        <v>1000</v>
      </c>
      <c r="I183" s="4"/>
    </row>
    <row r="184" spans="1:9" x14ac:dyDescent="0.2">
      <c r="A184" s="63">
        <f t="shared" si="10"/>
        <v>88</v>
      </c>
      <c r="B184" s="56" t="s">
        <v>190</v>
      </c>
      <c r="C184" s="60" t="s">
        <v>189</v>
      </c>
      <c r="D184" s="60">
        <v>2240</v>
      </c>
      <c r="E184" s="71">
        <f>H185+I185</f>
        <v>12000</v>
      </c>
      <c r="F184" s="60" t="s">
        <v>13</v>
      </c>
      <c r="G184" s="56" t="s">
        <v>62</v>
      </c>
      <c r="H184" s="25" t="s">
        <v>54</v>
      </c>
      <c r="I184" s="4" t="s">
        <v>10</v>
      </c>
    </row>
    <row r="185" spans="1:9" ht="54.75" customHeight="1" x14ac:dyDescent="0.2">
      <c r="A185" s="64"/>
      <c r="B185" s="57"/>
      <c r="C185" s="60"/>
      <c r="D185" s="60"/>
      <c r="E185" s="72"/>
      <c r="F185" s="65"/>
      <c r="G185" s="57"/>
      <c r="H185" s="25">
        <v>12000</v>
      </c>
      <c r="I185" s="4"/>
    </row>
    <row r="186" spans="1:9" ht="12.75" customHeight="1" x14ac:dyDescent="0.2">
      <c r="A186" s="63">
        <f t="shared" si="10"/>
        <v>89</v>
      </c>
      <c r="B186" s="56" t="s">
        <v>221</v>
      </c>
      <c r="C186" s="60" t="s">
        <v>222</v>
      </c>
      <c r="D186" s="60">
        <v>2240</v>
      </c>
      <c r="E186" s="71">
        <f>H187+I187</f>
        <v>20000</v>
      </c>
      <c r="F186" s="60" t="s">
        <v>13</v>
      </c>
      <c r="G186" s="56" t="s">
        <v>223</v>
      </c>
      <c r="H186" s="38" t="s">
        <v>54</v>
      </c>
      <c r="I186" s="4" t="s">
        <v>10</v>
      </c>
    </row>
    <row r="187" spans="1:9" ht="54.75" customHeight="1" x14ac:dyDescent="0.2">
      <c r="A187" s="64"/>
      <c r="B187" s="57"/>
      <c r="C187" s="60"/>
      <c r="D187" s="60"/>
      <c r="E187" s="72"/>
      <c r="F187" s="65"/>
      <c r="G187" s="57"/>
      <c r="H187" s="38">
        <v>20000</v>
      </c>
      <c r="I187" s="4"/>
    </row>
    <row r="188" spans="1:9" ht="15.75" customHeight="1" x14ac:dyDescent="0.2">
      <c r="A188" s="63">
        <f>A186+1</f>
        <v>90</v>
      </c>
      <c r="B188" s="56" t="s">
        <v>231</v>
      </c>
      <c r="C188" s="60" t="s">
        <v>232</v>
      </c>
      <c r="D188" s="60">
        <v>2240</v>
      </c>
      <c r="E188" s="71">
        <f>H189+I189</f>
        <v>26200</v>
      </c>
      <c r="F188" s="60" t="s">
        <v>13</v>
      </c>
      <c r="G188" s="56" t="s">
        <v>233</v>
      </c>
      <c r="H188" s="55" t="s">
        <v>54</v>
      </c>
      <c r="I188" s="4" t="s">
        <v>10</v>
      </c>
    </row>
    <row r="189" spans="1:9" ht="49.5" customHeight="1" x14ac:dyDescent="0.2">
      <c r="A189" s="64"/>
      <c r="B189" s="57"/>
      <c r="C189" s="60"/>
      <c r="D189" s="60"/>
      <c r="E189" s="72"/>
      <c r="F189" s="65"/>
      <c r="G189" s="57"/>
      <c r="H189" s="55">
        <v>26200</v>
      </c>
      <c r="I189" s="4"/>
    </row>
    <row r="190" spans="1:9" ht="15" customHeight="1" x14ac:dyDescent="0.2">
      <c r="A190" s="18"/>
      <c r="B190" s="22" t="s">
        <v>119</v>
      </c>
      <c r="C190" s="23" t="s">
        <v>53</v>
      </c>
      <c r="D190" s="22">
        <v>2240</v>
      </c>
      <c r="E190" s="25">
        <f>H190+I190</f>
        <v>1182399.83</v>
      </c>
      <c r="F190" s="23" t="s">
        <v>53</v>
      </c>
      <c r="G190" s="23" t="s">
        <v>53</v>
      </c>
      <c r="H190" s="25">
        <f>H107+H109+H111+H115+H113+H117+H119+H121+H123+H125+H127+H129+H131+H133+H135+H137+H139+H141+H143+H145+H147+H149+H151+H153+H157+H159+H161+H163+H165+H167+H169+H171+H173+H175+H177+H183+H185+H187+H189</f>
        <v>1131488</v>
      </c>
      <c r="I190" s="4">
        <f>I107+I151+I153+I155+I179+I181</f>
        <v>50911.83</v>
      </c>
    </row>
    <row r="191" spans="1:9" ht="15" customHeight="1" x14ac:dyDescent="0.2">
      <c r="A191" s="61">
        <f>A188+1</f>
        <v>91</v>
      </c>
      <c r="B191" s="60" t="s">
        <v>142</v>
      </c>
      <c r="C191" s="66" t="s">
        <v>186</v>
      </c>
      <c r="D191" s="60">
        <v>2250</v>
      </c>
      <c r="E191" s="59">
        <f>H192+I192</f>
        <v>74600</v>
      </c>
      <c r="F191" s="66" t="s">
        <v>13</v>
      </c>
      <c r="G191" s="66" t="s">
        <v>62</v>
      </c>
      <c r="H191" s="25" t="s">
        <v>54</v>
      </c>
      <c r="I191" s="4" t="s">
        <v>10</v>
      </c>
    </row>
    <row r="192" spans="1:9" ht="50.25" customHeight="1" x14ac:dyDescent="0.2">
      <c r="A192" s="61"/>
      <c r="B192" s="60"/>
      <c r="C192" s="66"/>
      <c r="D192" s="60"/>
      <c r="E192" s="59"/>
      <c r="F192" s="66"/>
      <c r="G192" s="66"/>
      <c r="H192" s="25">
        <v>18200</v>
      </c>
      <c r="I192" s="4">
        <v>56400</v>
      </c>
    </row>
    <row r="193" spans="1:9" ht="15" customHeight="1" x14ac:dyDescent="0.2">
      <c r="A193" s="61">
        <f>A191+1</f>
        <v>92</v>
      </c>
      <c r="B193" s="60" t="s">
        <v>225</v>
      </c>
      <c r="C193" s="66" t="s">
        <v>143</v>
      </c>
      <c r="D193" s="60">
        <v>2272</v>
      </c>
      <c r="E193" s="59">
        <f>H195+I195</f>
        <v>11973.810000000001</v>
      </c>
      <c r="F193" s="66" t="s">
        <v>13</v>
      </c>
      <c r="G193" s="66" t="s">
        <v>62</v>
      </c>
      <c r="H193" s="25" t="s">
        <v>54</v>
      </c>
      <c r="I193" s="4" t="s">
        <v>10</v>
      </c>
    </row>
    <row r="194" spans="1:9" ht="114.75" x14ac:dyDescent="0.2">
      <c r="A194" s="61"/>
      <c r="B194" s="60"/>
      <c r="C194" s="66"/>
      <c r="D194" s="60"/>
      <c r="E194" s="59"/>
      <c r="F194" s="66"/>
      <c r="G194" s="66"/>
      <c r="H194" s="25" t="s">
        <v>230</v>
      </c>
      <c r="I194" s="26" t="s">
        <v>229</v>
      </c>
    </row>
    <row r="195" spans="1:9" x14ac:dyDescent="0.2">
      <c r="A195" s="17"/>
      <c r="B195" s="15" t="s">
        <v>52</v>
      </c>
      <c r="C195" s="23"/>
      <c r="D195" s="22">
        <v>2272</v>
      </c>
      <c r="E195" s="25">
        <f>H195+I195</f>
        <v>11973.810000000001</v>
      </c>
      <c r="F195" s="23"/>
      <c r="G195" s="23"/>
      <c r="H195" s="25">
        <f>(9500+11000)-(4849.5+5615.21)</f>
        <v>10035.290000000001</v>
      </c>
      <c r="I195" s="26">
        <f>3960-2021.48</f>
        <v>1938.52</v>
      </c>
    </row>
    <row r="196" spans="1:9" ht="12" customHeight="1" x14ac:dyDescent="0.2">
      <c r="A196" s="63">
        <v>93</v>
      </c>
      <c r="B196" s="56" t="s">
        <v>224</v>
      </c>
      <c r="C196" s="69" t="s">
        <v>226</v>
      </c>
      <c r="D196" s="56">
        <v>2272</v>
      </c>
      <c r="E196" s="71">
        <f>H198+I198</f>
        <v>12486.189999999999</v>
      </c>
      <c r="F196" s="69" t="s">
        <v>13</v>
      </c>
      <c r="G196" s="69" t="s">
        <v>223</v>
      </c>
      <c r="H196" s="51" t="s">
        <v>54</v>
      </c>
      <c r="I196" s="43" t="s">
        <v>10</v>
      </c>
    </row>
    <row r="197" spans="1:9" ht="114.75" x14ac:dyDescent="0.2">
      <c r="A197" s="64"/>
      <c r="B197" s="57"/>
      <c r="C197" s="70"/>
      <c r="D197" s="57"/>
      <c r="E197" s="72"/>
      <c r="F197" s="70"/>
      <c r="G197" s="70"/>
      <c r="H197" s="51" t="s">
        <v>228</v>
      </c>
      <c r="I197" s="43" t="s">
        <v>227</v>
      </c>
    </row>
    <row r="198" spans="1:9" x14ac:dyDescent="0.2">
      <c r="A198" s="54"/>
      <c r="B198" s="15" t="s">
        <v>52</v>
      </c>
      <c r="C198" s="53"/>
      <c r="D198" s="52"/>
      <c r="E198" s="51">
        <f>H198+I198</f>
        <v>12486.189999999999</v>
      </c>
      <c r="F198" s="53"/>
      <c r="G198" s="53"/>
      <c r="H198" s="51">
        <f>4849.5+5615.21</f>
        <v>10464.709999999999</v>
      </c>
      <c r="I198" s="43">
        <v>2021.48</v>
      </c>
    </row>
    <row r="199" spans="1:9" ht="15" customHeight="1" x14ac:dyDescent="0.2">
      <c r="A199" s="61">
        <f>A196+1</f>
        <v>94</v>
      </c>
      <c r="B199" s="60" t="s">
        <v>145</v>
      </c>
      <c r="C199" s="66" t="s">
        <v>144</v>
      </c>
      <c r="D199" s="60">
        <v>2275</v>
      </c>
      <c r="E199" s="59">
        <f>H200</f>
        <v>2500</v>
      </c>
      <c r="F199" s="66" t="s">
        <v>13</v>
      </c>
      <c r="G199" s="66" t="s">
        <v>62</v>
      </c>
      <c r="H199" s="25" t="s">
        <v>54</v>
      </c>
      <c r="I199" s="4" t="s">
        <v>10</v>
      </c>
    </row>
    <row r="200" spans="1:9" ht="54.75" customHeight="1" x14ac:dyDescent="0.2">
      <c r="A200" s="61"/>
      <c r="B200" s="60"/>
      <c r="C200" s="66"/>
      <c r="D200" s="60"/>
      <c r="E200" s="59"/>
      <c r="F200" s="66"/>
      <c r="G200" s="66"/>
      <c r="H200" s="25">
        <v>2500</v>
      </c>
      <c r="I200" s="4"/>
    </row>
    <row r="201" spans="1:9" ht="15" customHeight="1" x14ac:dyDescent="0.2">
      <c r="A201" s="61">
        <f>A199+1</f>
        <v>95</v>
      </c>
      <c r="B201" s="60" t="s">
        <v>146</v>
      </c>
      <c r="C201" s="66" t="s">
        <v>147</v>
      </c>
      <c r="D201" s="60">
        <v>2282</v>
      </c>
      <c r="E201" s="59">
        <f>H202</f>
        <v>12000</v>
      </c>
      <c r="F201" s="66" t="s">
        <v>13</v>
      </c>
      <c r="G201" s="66" t="s">
        <v>62</v>
      </c>
      <c r="H201" s="25" t="s">
        <v>54</v>
      </c>
      <c r="I201" s="4" t="s">
        <v>10</v>
      </c>
    </row>
    <row r="202" spans="1:9" ht="51.75" customHeight="1" x14ac:dyDescent="0.2">
      <c r="A202" s="61"/>
      <c r="B202" s="60"/>
      <c r="C202" s="66"/>
      <c r="D202" s="60"/>
      <c r="E202" s="59"/>
      <c r="F202" s="66"/>
      <c r="G202" s="66"/>
      <c r="H202" s="25">
        <v>12000</v>
      </c>
      <c r="I202" s="4"/>
    </row>
    <row r="203" spans="1:9" ht="15" customHeight="1" x14ac:dyDescent="0.2">
      <c r="A203" s="61">
        <f>A201+1</f>
        <v>96</v>
      </c>
      <c r="B203" s="60" t="s">
        <v>148</v>
      </c>
      <c r="C203" s="66" t="s">
        <v>149</v>
      </c>
      <c r="D203" s="60">
        <v>2800</v>
      </c>
      <c r="E203" s="59">
        <f>H204</f>
        <v>1700</v>
      </c>
      <c r="F203" s="66" t="s">
        <v>13</v>
      </c>
      <c r="G203" s="66" t="s">
        <v>62</v>
      </c>
      <c r="H203" s="25" t="s">
        <v>54</v>
      </c>
      <c r="I203" s="4" t="s">
        <v>10</v>
      </c>
    </row>
    <row r="204" spans="1:9" ht="51.75" customHeight="1" x14ac:dyDescent="0.2">
      <c r="A204" s="61"/>
      <c r="B204" s="60"/>
      <c r="C204" s="66"/>
      <c r="D204" s="60"/>
      <c r="E204" s="59"/>
      <c r="F204" s="66"/>
      <c r="G204" s="66"/>
      <c r="H204" s="25">
        <v>1700</v>
      </c>
      <c r="I204" s="4"/>
    </row>
    <row r="205" spans="1:9" ht="15" customHeight="1" x14ac:dyDescent="0.2">
      <c r="A205" s="61">
        <f>A203+1</f>
        <v>97</v>
      </c>
      <c r="B205" s="60" t="s">
        <v>153</v>
      </c>
      <c r="C205" s="66" t="s">
        <v>150</v>
      </c>
      <c r="D205" s="60">
        <v>2271</v>
      </c>
      <c r="E205" s="59">
        <f>775910</f>
        <v>775910</v>
      </c>
      <c r="F205" s="66" t="s">
        <v>13</v>
      </c>
      <c r="G205" s="66" t="s">
        <v>62</v>
      </c>
      <c r="H205" s="25" t="s">
        <v>54</v>
      </c>
      <c r="I205" s="4" t="s">
        <v>10</v>
      </c>
    </row>
    <row r="206" spans="1:9" ht="133.5" customHeight="1" x14ac:dyDescent="0.2">
      <c r="A206" s="61"/>
      <c r="B206" s="60"/>
      <c r="C206" s="66"/>
      <c r="D206" s="60"/>
      <c r="E206" s="59"/>
      <c r="F206" s="66"/>
      <c r="G206" s="66"/>
      <c r="H206" s="25" t="s">
        <v>220</v>
      </c>
      <c r="I206" s="26" t="s">
        <v>204</v>
      </c>
    </row>
    <row r="207" spans="1:9" ht="15" customHeight="1" x14ac:dyDescent="0.2">
      <c r="A207" s="17"/>
      <c r="B207" s="15" t="s">
        <v>52</v>
      </c>
      <c r="C207" s="23" t="s">
        <v>53</v>
      </c>
      <c r="D207" s="22">
        <v>2271</v>
      </c>
      <c r="E207" s="25">
        <f>H207+I207</f>
        <v>775910</v>
      </c>
      <c r="F207" s="23" t="s">
        <v>53</v>
      </c>
      <c r="G207" s="23" t="s">
        <v>53</v>
      </c>
      <c r="H207" s="25">
        <f>408400+205000</f>
        <v>613400</v>
      </c>
      <c r="I207" s="26">
        <v>162510</v>
      </c>
    </row>
    <row r="208" spans="1:9" ht="15" customHeight="1" x14ac:dyDescent="0.2">
      <c r="A208" s="61">
        <f>A205+1</f>
        <v>98</v>
      </c>
      <c r="B208" s="60" t="s">
        <v>63</v>
      </c>
      <c r="C208" s="60" t="s">
        <v>64</v>
      </c>
      <c r="D208" s="60">
        <v>2273</v>
      </c>
      <c r="E208" s="59">
        <f>370529.1</f>
        <v>370529.1</v>
      </c>
      <c r="F208" s="60" t="s">
        <v>13</v>
      </c>
      <c r="G208" s="60" t="s">
        <v>62</v>
      </c>
      <c r="H208" s="28" t="s">
        <v>14</v>
      </c>
      <c r="I208" s="28" t="s">
        <v>10</v>
      </c>
    </row>
    <row r="209" spans="1:9" ht="129" customHeight="1" x14ac:dyDescent="0.2">
      <c r="A209" s="61"/>
      <c r="B209" s="60"/>
      <c r="C209" s="60"/>
      <c r="D209" s="60"/>
      <c r="E209" s="59"/>
      <c r="F209" s="60"/>
      <c r="G209" s="60"/>
      <c r="H209" s="28" t="s">
        <v>202</v>
      </c>
      <c r="I209" s="28" t="s">
        <v>203</v>
      </c>
    </row>
    <row r="210" spans="1:9" ht="15" customHeight="1" x14ac:dyDescent="0.2">
      <c r="A210" s="19"/>
      <c r="B210" s="20" t="s">
        <v>52</v>
      </c>
      <c r="C210" s="23" t="s">
        <v>53</v>
      </c>
      <c r="D210" s="22">
        <v>2273</v>
      </c>
      <c r="E210" s="25">
        <f>H210+I210</f>
        <v>370529.1</v>
      </c>
      <c r="F210" s="22" t="s">
        <v>53</v>
      </c>
      <c r="G210" s="22" t="s">
        <v>53</v>
      </c>
      <c r="H210" s="43">
        <f>129200+143999.1</f>
        <v>273199.09999999998</v>
      </c>
      <c r="I210" s="26">
        <v>97330</v>
      </c>
    </row>
    <row r="211" spans="1:9" ht="15" customHeight="1" x14ac:dyDescent="0.2">
      <c r="A211" s="11"/>
      <c r="B211" s="20" t="s">
        <v>65</v>
      </c>
      <c r="C211" s="23" t="s">
        <v>53</v>
      </c>
      <c r="D211" s="22" t="s">
        <v>53</v>
      </c>
      <c r="E211" s="33">
        <f>H211+I211</f>
        <v>3574748.93</v>
      </c>
      <c r="F211" s="22" t="s">
        <v>53</v>
      </c>
      <c r="G211" s="22" t="s">
        <v>53</v>
      </c>
      <c r="H211" s="34">
        <f>H105+H190+H192+H195+H198+H200+H202+H204+H207+H210</f>
        <v>3124637.1</v>
      </c>
      <c r="I211" s="34">
        <f>I105+I190+I192+I195+I198+I207+I210</f>
        <v>450111.83</v>
      </c>
    </row>
    <row r="212" spans="1:9" ht="15" customHeight="1" x14ac:dyDescent="0.2">
      <c r="B212" s="35"/>
      <c r="C212" s="36"/>
      <c r="D212" s="35"/>
      <c r="E212" s="37"/>
      <c r="F212" s="35"/>
      <c r="G212" s="35"/>
      <c r="H212" s="35"/>
      <c r="I212" s="35"/>
    </row>
    <row r="213" spans="1:9" ht="15" customHeight="1" x14ac:dyDescent="0.2">
      <c r="B213" s="35"/>
      <c r="C213" s="36"/>
      <c r="D213" s="35"/>
      <c r="E213" s="37"/>
      <c r="F213" s="35"/>
      <c r="G213" s="35"/>
      <c r="H213" s="35"/>
      <c r="I213" s="35"/>
    </row>
    <row r="214" spans="1:9" ht="15" customHeight="1" x14ac:dyDescent="0.2">
      <c r="B214" s="68" t="s">
        <v>152</v>
      </c>
      <c r="C214" s="68"/>
      <c r="D214" s="68"/>
      <c r="E214" s="68"/>
      <c r="F214" s="35"/>
      <c r="G214" s="67" t="s">
        <v>66</v>
      </c>
      <c r="H214" s="67"/>
      <c r="I214" s="67"/>
    </row>
    <row r="215" spans="1:9" ht="66.75" customHeight="1" x14ac:dyDescent="0.2">
      <c r="B215" s="35"/>
      <c r="C215" s="36"/>
      <c r="D215" s="35"/>
      <c r="E215" s="37"/>
      <c r="F215" s="35"/>
      <c r="G215" s="35"/>
      <c r="H215" s="35"/>
      <c r="I215" s="35"/>
    </row>
    <row r="216" spans="1:9" ht="15" customHeight="1" x14ac:dyDescent="0.2"/>
    <row r="217" spans="1:9" ht="61.5" customHeight="1" x14ac:dyDescent="0.2"/>
    <row r="218" spans="1:9" ht="15" customHeight="1" x14ac:dyDescent="0.2"/>
    <row r="219" spans="1:9" ht="62.25" customHeight="1" x14ac:dyDescent="0.2"/>
    <row r="220" spans="1:9" ht="49.5" customHeight="1" x14ac:dyDescent="0.2"/>
    <row r="221" spans="1:9" ht="15" customHeight="1" x14ac:dyDescent="0.2"/>
    <row r="222" spans="1:9" ht="51" customHeight="1" x14ac:dyDescent="0.2"/>
    <row r="223" spans="1:9" ht="15" customHeight="1" x14ac:dyDescent="0.2"/>
    <row r="224" spans="1:9" ht="51" customHeight="1" x14ac:dyDescent="0.2"/>
    <row r="225" spans="10:10" ht="15" customHeight="1" x14ac:dyDescent="0.2"/>
    <row r="226" spans="10:10" ht="57" customHeight="1" x14ac:dyDescent="0.2"/>
    <row r="227" spans="10:10" ht="66.75" customHeight="1" x14ac:dyDescent="0.2"/>
    <row r="228" spans="10:10" ht="65.25" customHeight="1" x14ac:dyDescent="0.2"/>
    <row r="229" spans="10:10" ht="69.75" customHeight="1" x14ac:dyDescent="0.2"/>
    <row r="230" spans="10:10" ht="15" customHeight="1" x14ac:dyDescent="0.2"/>
    <row r="231" spans="10:10" ht="146.25" customHeight="1" x14ac:dyDescent="0.2"/>
    <row r="232" spans="10:10" ht="15" customHeight="1" x14ac:dyDescent="0.2"/>
    <row r="233" spans="10:10" ht="15" customHeight="1" x14ac:dyDescent="0.2"/>
    <row r="234" spans="10:10" ht="60.75" customHeight="1" x14ac:dyDescent="0.2"/>
    <row r="235" spans="10:10" ht="87" customHeight="1" x14ac:dyDescent="0.2"/>
    <row r="236" spans="10:10" ht="68.25" customHeight="1" x14ac:dyDescent="0.2"/>
    <row r="237" spans="10:10" ht="78.75" customHeight="1" x14ac:dyDescent="0.2"/>
    <row r="238" spans="10:10" ht="80.25" customHeight="1" x14ac:dyDescent="0.2"/>
    <row r="239" spans="10:10" ht="14.25" customHeight="1" x14ac:dyDescent="0.2"/>
    <row r="240" spans="10:10" ht="139.5" customHeight="1" x14ac:dyDescent="0.2">
      <c r="J240" s="13">
        <f>496775+517250+17100</f>
        <v>1031125</v>
      </c>
    </row>
    <row r="241" spans="10:10" ht="12" customHeight="1" x14ac:dyDescent="0.2"/>
    <row r="242" spans="10:10" ht="40.5" customHeight="1" x14ac:dyDescent="0.2"/>
    <row r="243" spans="10:10" ht="12" customHeight="1" x14ac:dyDescent="0.2">
      <c r="J243" s="14" t="e">
        <f>#REF!+#REF!</f>
        <v>#REF!</v>
      </c>
    </row>
    <row r="244" spans="10:10" ht="12" customHeight="1" x14ac:dyDescent="0.2"/>
    <row r="245" spans="10:10" ht="51.75" customHeight="1" x14ac:dyDescent="0.2"/>
    <row r="246" spans="10:10" ht="11.25" hidden="1" customHeight="1" x14ac:dyDescent="0.2"/>
    <row r="247" spans="10:10" ht="57" hidden="1" customHeight="1" x14ac:dyDescent="0.2"/>
    <row r="248" spans="10:10" ht="16.5" customHeight="1" x14ac:dyDescent="0.2"/>
    <row r="249" spans="10:10" ht="49.5" customHeight="1" x14ac:dyDescent="0.2"/>
    <row r="250" spans="10:10" ht="15" customHeight="1" x14ac:dyDescent="0.2"/>
    <row r="251" spans="10:10" ht="48.75" customHeight="1" x14ac:dyDescent="0.2"/>
    <row r="252" spans="10:10" ht="15" customHeight="1" x14ac:dyDescent="0.2"/>
    <row r="253" spans="10:10" ht="23.25" customHeight="1" x14ac:dyDescent="0.2"/>
    <row r="254" spans="10:10" ht="108" customHeight="1" x14ac:dyDescent="0.2">
      <c r="J254" s="14" t="e">
        <f>#REF!+#REF!</f>
        <v>#REF!</v>
      </c>
    </row>
    <row r="255" spans="10:10" ht="108" customHeight="1" x14ac:dyDescent="0.2">
      <c r="J255" s="14"/>
    </row>
    <row r="256" spans="10:10" ht="20.25" customHeight="1" x14ac:dyDescent="0.2">
      <c r="J256" s="14"/>
    </row>
    <row r="257" ht="0.75" customHeight="1" x14ac:dyDescent="0.2"/>
    <row r="258" ht="17.25" hidden="1" customHeight="1" x14ac:dyDescent="0.2"/>
    <row r="259" ht="14.25" hidden="1" customHeight="1" x14ac:dyDescent="0.2"/>
    <row r="260" ht="27.75" hidden="1" customHeight="1" x14ac:dyDescent="0.2"/>
    <row r="261" ht="3.75" hidden="1" customHeight="1" x14ac:dyDescent="0.2"/>
    <row r="262" ht="163.5" hidden="1" customHeight="1" x14ac:dyDescent="0.2"/>
    <row r="263" ht="15" hidden="1" customHeight="1" x14ac:dyDescent="0.2"/>
    <row r="264" ht="75.75" hidden="1" customHeight="1" x14ac:dyDescent="0.2"/>
    <row r="265" ht="14.25" hidden="1" customHeight="1" x14ac:dyDescent="0.2"/>
    <row r="266" ht="37.5" hidden="1" customHeight="1" x14ac:dyDescent="0.2"/>
    <row r="267" ht="14.25" hidden="1" customHeight="1" x14ac:dyDescent="0.2"/>
    <row r="268" ht="48" hidden="1" customHeight="1" x14ac:dyDescent="0.2"/>
    <row r="269" ht="14.25" hidden="1" customHeight="1" x14ac:dyDescent="0.2"/>
    <row r="270" ht="55.5" hidden="1" customHeight="1" x14ac:dyDescent="0.2"/>
    <row r="271" ht="14.25" hidden="1" customHeight="1" x14ac:dyDescent="0.2"/>
    <row r="272" ht="50.25" hidden="1" customHeight="1" x14ac:dyDescent="0.2"/>
    <row r="273" ht="14.25" hidden="1" customHeight="1" x14ac:dyDescent="0.2"/>
    <row r="274" ht="36" hidden="1" customHeight="1" x14ac:dyDescent="0.2"/>
    <row r="275" ht="14.25" hidden="1" customHeight="1" x14ac:dyDescent="0.2"/>
    <row r="276" ht="48.75" hidden="1" customHeight="1" x14ac:dyDescent="0.2"/>
    <row r="277" ht="14.25" hidden="1" customHeight="1" x14ac:dyDescent="0.2"/>
    <row r="278" ht="51" hidden="1" customHeight="1" x14ac:dyDescent="0.2"/>
    <row r="279" ht="15.75" hidden="1" customHeight="1" x14ac:dyDescent="0.2"/>
    <row r="280" ht="25.5" hidden="1" customHeight="1" x14ac:dyDescent="0.2"/>
    <row r="281" ht="16.5" hidden="1" customHeight="1" x14ac:dyDescent="0.2"/>
    <row r="282" ht="54" hidden="1" customHeight="1" x14ac:dyDescent="0.2"/>
    <row r="283" ht="15.75" hidden="1" customHeight="1" x14ac:dyDescent="0.2"/>
    <row r="284" ht="27" hidden="1" customHeight="1" x14ac:dyDescent="0.2"/>
    <row r="285" ht="17.25" hidden="1" customHeight="1" x14ac:dyDescent="0.2"/>
    <row r="286" ht="46.5" hidden="1" customHeight="1" x14ac:dyDescent="0.2"/>
    <row r="287" ht="15.75" hidden="1" customHeight="1" x14ac:dyDescent="0.2"/>
    <row r="288" ht="49.5" hidden="1" customHeight="1" x14ac:dyDescent="0.2"/>
    <row r="289" ht="12.75" hidden="1" customHeight="1" x14ac:dyDescent="0.2"/>
    <row r="290" ht="13.5" hidden="1" customHeight="1" x14ac:dyDescent="0.2"/>
    <row r="291" ht="123.75" customHeight="1" x14ac:dyDescent="0.2"/>
    <row r="292" ht="155.25" customHeight="1" x14ac:dyDescent="0.2"/>
    <row r="293" ht="132" customHeight="1" x14ac:dyDescent="0.2"/>
    <row r="294" ht="132" customHeight="1" x14ac:dyDescent="0.2"/>
    <row r="295" ht="144.75" customHeight="1" x14ac:dyDescent="0.2"/>
    <row r="296" ht="63" customHeight="1" x14ac:dyDescent="0.2"/>
    <row r="297" ht="66.75" customHeight="1" x14ac:dyDescent="0.2"/>
    <row r="298" ht="168.75" customHeight="1" x14ac:dyDescent="0.2"/>
    <row r="299" ht="111" customHeight="1" x14ac:dyDescent="0.2"/>
    <row r="300" ht="150.75" customHeight="1" x14ac:dyDescent="0.2"/>
    <row r="301" ht="126.75" customHeight="1" x14ac:dyDescent="0.2"/>
    <row r="302" ht="126" customHeight="1" x14ac:dyDescent="0.2"/>
    <row r="303" ht="101.25" customHeight="1" x14ac:dyDescent="0.2"/>
    <row r="304" ht="103.5" customHeight="1" x14ac:dyDescent="0.2"/>
    <row r="305" spans="1:10" ht="138" customHeight="1" x14ac:dyDescent="0.2"/>
    <row r="306" spans="1:10" ht="118.5" customHeight="1" x14ac:dyDescent="0.2"/>
    <row r="307" spans="1:10" ht="167.25" customHeight="1" x14ac:dyDescent="0.2"/>
    <row r="308" spans="1:10" ht="108.75" customHeight="1" x14ac:dyDescent="0.2"/>
    <row r="309" spans="1:10" ht="120" customHeight="1" x14ac:dyDescent="0.2"/>
    <row r="310" spans="1:10" ht="115.5" customHeight="1" x14ac:dyDescent="0.2"/>
    <row r="311" spans="1:10" ht="102" customHeight="1" x14ac:dyDescent="0.2"/>
    <row r="312" spans="1:10" ht="124.5" customHeight="1" x14ac:dyDescent="0.2"/>
    <row r="313" spans="1:10" s="7" customFormat="1" ht="13.5" customHeight="1" x14ac:dyDescent="0.2">
      <c r="A313" s="8"/>
      <c r="B313" s="8"/>
      <c r="C313" s="16"/>
      <c r="D313" s="8"/>
      <c r="E313" s="12"/>
      <c r="F313" s="8"/>
      <c r="G313" s="8"/>
      <c r="H313" s="8"/>
      <c r="I313" s="8"/>
      <c r="J313" s="8"/>
    </row>
    <row r="314" spans="1:10" ht="13.5" customHeight="1" x14ac:dyDescent="0.2">
      <c r="J314" s="7"/>
    </row>
    <row r="315" spans="1:10" ht="3.75" hidden="1" customHeight="1" x14ac:dyDescent="0.2"/>
    <row r="316" spans="1:10" ht="9.75" hidden="1" customHeight="1" x14ac:dyDescent="0.2"/>
    <row r="317" spans="1:10" ht="9.75" customHeight="1" x14ac:dyDescent="0.2"/>
    <row r="318" spans="1:10" ht="15" customHeight="1" x14ac:dyDescent="0.2"/>
    <row r="319" spans="1:10" ht="15" customHeight="1" x14ac:dyDescent="0.2"/>
    <row r="321" spans="10:13" ht="18" customHeight="1" x14ac:dyDescent="0.2">
      <c r="J321" s="14" t="e">
        <f>#REF!+#REF!</f>
        <v>#REF!</v>
      </c>
      <c r="M321" s="2" t="s">
        <v>9</v>
      </c>
    </row>
  </sheetData>
  <mergeCells count="701">
    <mergeCell ref="E102:E103"/>
    <mergeCell ref="F102:F103"/>
    <mergeCell ref="G96:G97"/>
    <mergeCell ref="G98:G99"/>
    <mergeCell ref="G100:G101"/>
    <mergeCell ref="G102:G103"/>
    <mergeCell ref="G104:G105"/>
    <mergeCell ref="A56:A57"/>
    <mergeCell ref="B56:B57"/>
    <mergeCell ref="C56:C57"/>
    <mergeCell ref="A58:A59"/>
    <mergeCell ref="B58:B59"/>
    <mergeCell ref="C58:C59"/>
    <mergeCell ref="A62:A63"/>
    <mergeCell ref="D56:D57"/>
    <mergeCell ref="E56:E57"/>
    <mergeCell ref="F56:F57"/>
    <mergeCell ref="G56:G57"/>
    <mergeCell ref="F58:F59"/>
    <mergeCell ref="G58:G59"/>
    <mergeCell ref="D58:D59"/>
    <mergeCell ref="E58:E59"/>
    <mergeCell ref="D60:D61"/>
    <mergeCell ref="E60:E61"/>
    <mergeCell ref="A24:A25"/>
    <mergeCell ref="B24:B25"/>
    <mergeCell ref="C24:C25"/>
    <mergeCell ref="A60:A61"/>
    <mergeCell ref="B60:B61"/>
    <mergeCell ref="C60:C61"/>
    <mergeCell ref="B62:B63"/>
    <mergeCell ref="C62:C63"/>
    <mergeCell ref="C26:C27"/>
    <mergeCell ref="A32:A33"/>
    <mergeCell ref="B32:B33"/>
    <mergeCell ref="C32:C33"/>
    <mergeCell ref="A34:A35"/>
    <mergeCell ref="B34:B35"/>
    <mergeCell ref="A46:A47"/>
    <mergeCell ref="B46:B47"/>
    <mergeCell ref="C30:C31"/>
    <mergeCell ref="A38:A39"/>
    <mergeCell ref="B38:B39"/>
    <mergeCell ref="C38:C39"/>
    <mergeCell ref="A40:A41"/>
    <mergeCell ref="B40:B41"/>
    <mergeCell ref="C40:C41"/>
    <mergeCell ref="A54:A55"/>
    <mergeCell ref="D24:D25"/>
    <mergeCell ref="D20:D21"/>
    <mergeCell ref="E20:E21"/>
    <mergeCell ref="A20:A21"/>
    <mergeCell ref="B20:B21"/>
    <mergeCell ref="A26:A27"/>
    <mergeCell ref="B26:B27"/>
    <mergeCell ref="A8:A9"/>
    <mergeCell ref="B8:B9"/>
    <mergeCell ref="C8:C9"/>
    <mergeCell ref="B18:B19"/>
    <mergeCell ref="A14:A15"/>
    <mergeCell ref="A12:A13"/>
    <mergeCell ref="C14:C15"/>
    <mergeCell ref="B12:B13"/>
    <mergeCell ref="C12:C13"/>
    <mergeCell ref="D12:D13"/>
    <mergeCell ref="E12:E13"/>
    <mergeCell ref="D26:D27"/>
    <mergeCell ref="C20:C21"/>
    <mergeCell ref="E26:E27"/>
    <mergeCell ref="D16:D17"/>
    <mergeCell ref="A18:A19"/>
    <mergeCell ref="A22:A23"/>
    <mergeCell ref="B22:B23"/>
    <mergeCell ref="C22:C23"/>
    <mergeCell ref="D22:D23"/>
    <mergeCell ref="E22:E23"/>
    <mergeCell ref="D18:D19"/>
    <mergeCell ref="C18:C19"/>
    <mergeCell ref="C10:C11"/>
    <mergeCell ref="D10:D11"/>
    <mergeCell ref="E10:E11"/>
    <mergeCell ref="A10:A11"/>
    <mergeCell ref="A16:A17"/>
    <mergeCell ref="B16:B17"/>
    <mergeCell ref="C16:C17"/>
    <mergeCell ref="B10:B11"/>
    <mergeCell ref="B1:H1"/>
    <mergeCell ref="B2:H2"/>
    <mergeCell ref="B3:H3"/>
    <mergeCell ref="B4:H4"/>
    <mergeCell ref="A5:H5"/>
    <mergeCell ref="H6:I6"/>
    <mergeCell ref="D14:D15"/>
    <mergeCell ref="B14:B15"/>
    <mergeCell ref="E14:E15"/>
    <mergeCell ref="D8:D9"/>
    <mergeCell ref="E8:E9"/>
    <mergeCell ref="F14:F15"/>
    <mergeCell ref="F8:F9"/>
    <mergeCell ref="F12:F13"/>
    <mergeCell ref="G12:G13"/>
    <mergeCell ref="G14:G15"/>
    <mergeCell ref="G8:G9"/>
    <mergeCell ref="F10:F11"/>
    <mergeCell ref="G10:G11"/>
    <mergeCell ref="G24:G25"/>
    <mergeCell ref="E24:E25"/>
    <mergeCell ref="F24:F25"/>
    <mergeCell ref="F26:F27"/>
    <mergeCell ref="G26:G27"/>
    <mergeCell ref="G18:G19"/>
    <mergeCell ref="F18:F19"/>
    <mergeCell ref="E18:E19"/>
    <mergeCell ref="E16:E17"/>
    <mergeCell ref="F22:F23"/>
    <mergeCell ref="G22:G23"/>
    <mergeCell ref="F20:F21"/>
    <mergeCell ref="G20:G21"/>
    <mergeCell ref="F16:F17"/>
    <mergeCell ref="G16:G17"/>
    <mergeCell ref="D30:D31"/>
    <mergeCell ref="E30:E31"/>
    <mergeCell ref="G28:G29"/>
    <mergeCell ref="A28:A29"/>
    <mergeCell ref="B28:B29"/>
    <mergeCell ref="C28:C29"/>
    <mergeCell ref="D28:D29"/>
    <mergeCell ref="E28:E29"/>
    <mergeCell ref="F28:F29"/>
    <mergeCell ref="F30:F31"/>
    <mergeCell ref="G30:G31"/>
    <mergeCell ref="A30:A31"/>
    <mergeCell ref="B30:B31"/>
    <mergeCell ref="E32:E33"/>
    <mergeCell ref="F32:F33"/>
    <mergeCell ref="G32:G33"/>
    <mergeCell ref="C34:C35"/>
    <mergeCell ref="D34:D35"/>
    <mergeCell ref="E34:E35"/>
    <mergeCell ref="F34:F35"/>
    <mergeCell ref="G34:G35"/>
    <mergeCell ref="D32:D33"/>
    <mergeCell ref="D38:D39"/>
    <mergeCell ref="E38:E39"/>
    <mergeCell ref="F38:F39"/>
    <mergeCell ref="G38:G39"/>
    <mergeCell ref="A36:A37"/>
    <mergeCell ref="B36:B37"/>
    <mergeCell ref="C36:C37"/>
    <mergeCell ref="D36:D37"/>
    <mergeCell ref="E36:E37"/>
    <mergeCell ref="F36:F37"/>
    <mergeCell ref="G36:G37"/>
    <mergeCell ref="D40:D41"/>
    <mergeCell ref="E40:E41"/>
    <mergeCell ref="F40:F41"/>
    <mergeCell ref="G40:G41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C43"/>
    <mergeCell ref="D42:D43"/>
    <mergeCell ref="E42:E43"/>
    <mergeCell ref="F42:F43"/>
    <mergeCell ref="G42:G43"/>
    <mergeCell ref="E46:E47"/>
    <mergeCell ref="F46:F47"/>
    <mergeCell ref="G46:G47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C48:C49"/>
    <mergeCell ref="D48:D49"/>
    <mergeCell ref="E48:E49"/>
    <mergeCell ref="G48:G49"/>
    <mergeCell ref="F48:F49"/>
    <mergeCell ref="D46:D47"/>
    <mergeCell ref="C46:C47"/>
    <mergeCell ref="B54:B55"/>
    <mergeCell ref="C54:C55"/>
    <mergeCell ref="D54:D55"/>
    <mergeCell ref="E54:E55"/>
    <mergeCell ref="F54:F55"/>
    <mergeCell ref="G54:G55"/>
    <mergeCell ref="A52:A53"/>
    <mergeCell ref="B52:B53"/>
    <mergeCell ref="C52:C53"/>
    <mergeCell ref="D52:D53"/>
    <mergeCell ref="E52:E53"/>
    <mergeCell ref="F52:F53"/>
    <mergeCell ref="G52:G53"/>
    <mergeCell ref="F60:F61"/>
    <mergeCell ref="G60:G61"/>
    <mergeCell ref="F62:F63"/>
    <mergeCell ref="G62:G63"/>
    <mergeCell ref="D62:D63"/>
    <mergeCell ref="E62:E63"/>
    <mergeCell ref="F64:F65"/>
    <mergeCell ref="G64:G65"/>
    <mergeCell ref="A64:A65"/>
    <mergeCell ref="B64:B65"/>
    <mergeCell ref="C64:C65"/>
    <mergeCell ref="D64:D65"/>
    <mergeCell ref="E64:E65"/>
    <mergeCell ref="F66:F67"/>
    <mergeCell ref="G66:G67"/>
    <mergeCell ref="A68:A69"/>
    <mergeCell ref="B68:B69"/>
    <mergeCell ref="C68:C69"/>
    <mergeCell ref="D68:D69"/>
    <mergeCell ref="E68:E69"/>
    <mergeCell ref="F68:F69"/>
    <mergeCell ref="G68:G69"/>
    <mergeCell ref="A66:A67"/>
    <mergeCell ref="B66:B67"/>
    <mergeCell ref="C66:C67"/>
    <mergeCell ref="D66:D67"/>
    <mergeCell ref="E66:E67"/>
    <mergeCell ref="A72:A73"/>
    <mergeCell ref="B72:B73"/>
    <mergeCell ref="C72:C73"/>
    <mergeCell ref="D72:D73"/>
    <mergeCell ref="E72:E73"/>
    <mergeCell ref="F72:F73"/>
    <mergeCell ref="G72:G73"/>
    <mergeCell ref="F70:F71"/>
    <mergeCell ref="G70:G71"/>
    <mergeCell ref="A70:A71"/>
    <mergeCell ref="B70:B71"/>
    <mergeCell ref="C70:C71"/>
    <mergeCell ref="D70:D71"/>
    <mergeCell ref="E70:E71"/>
    <mergeCell ref="A74:A75"/>
    <mergeCell ref="B74:B75"/>
    <mergeCell ref="C74:C75"/>
    <mergeCell ref="D74:D75"/>
    <mergeCell ref="E74:E75"/>
    <mergeCell ref="F74:F75"/>
    <mergeCell ref="G74:G75"/>
    <mergeCell ref="G76:G77"/>
    <mergeCell ref="A78:A79"/>
    <mergeCell ref="B78:B79"/>
    <mergeCell ref="C78:C79"/>
    <mergeCell ref="D78:D79"/>
    <mergeCell ref="E78:E79"/>
    <mergeCell ref="F78:F79"/>
    <mergeCell ref="G78:G79"/>
    <mergeCell ref="A76:A77"/>
    <mergeCell ref="B76:B77"/>
    <mergeCell ref="C76:C77"/>
    <mergeCell ref="D76:D77"/>
    <mergeCell ref="E76:E77"/>
    <mergeCell ref="F76:F77"/>
    <mergeCell ref="A80:A81"/>
    <mergeCell ref="B80:B81"/>
    <mergeCell ref="C80:C81"/>
    <mergeCell ref="D80:D81"/>
    <mergeCell ref="E80:E81"/>
    <mergeCell ref="F80:F81"/>
    <mergeCell ref="G80:G81"/>
    <mergeCell ref="A82:A83"/>
    <mergeCell ref="G86:G87"/>
    <mergeCell ref="E82:E83"/>
    <mergeCell ref="F82:F83"/>
    <mergeCell ref="G82:G83"/>
    <mergeCell ref="A84:A85"/>
    <mergeCell ref="B84:B85"/>
    <mergeCell ref="C84:C85"/>
    <mergeCell ref="D84:D85"/>
    <mergeCell ref="E84:E85"/>
    <mergeCell ref="F84:F85"/>
    <mergeCell ref="G84:G85"/>
    <mergeCell ref="B82:B83"/>
    <mergeCell ref="C82:C83"/>
    <mergeCell ref="D82:D83"/>
    <mergeCell ref="A90:A91"/>
    <mergeCell ref="B90:B91"/>
    <mergeCell ref="C90:C91"/>
    <mergeCell ref="D90:D91"/>
    <mergeCell ref="E90:E91"/>
    <mergeCell ref="F90:F91"/>
    <mergeCell ref="A104:A105"/>
    <mergeCell ref="B104:B105"/>
    <mergeCell ref="C104:C105"/>
    <mergeCell ref="D104:D105"/>
    <mergeCell ref="E104:E105"/>
    <mergeCell ref="F104:F105"/>
    <mergeCell ref="A98:A99"/>
    <mergeCell ref="A100:A101"/>
    <mergeCell ref="C94:C95"/>
    <mergeCell ref="B94:B95"/>
    <mergeCell ref="D94:D95"/>
    <mergeCell ref="E94:E95"/>
    <mergeCell ref="F94:F95"/>
    <mergeCell ref="C100:C101"/>
    <mergeCell ref="A102:A103"/>
    <mergeCell ref="B102:B103"/>
    <mergeCell ref="C102:C103"/>
    <mergeCell ref="D102:D103"/>
    <mergeCell ref="A106:A107"/>
    <mergeCell ref="B106:B107"/>
    <mergeCell ref="A110:A111"/>
    <mergeCell ref="B110:B111"/>
    <mergeCell ref="C110:C111"/>
    <mergeCell ref="D110:D111"/>
    <mergeCell ref="E110:E111"/>
    <mergeCell ref="F110:F111"/>
    <mergeCell ref="G110:G111"/>
    <mergeCell ref="A108:A109"/>
    <mergeCell ref="B108:B109"/>
    <mergeCell ref="C108:C109"/>
    <mergeCell ref="D108:D109"/>
    <mergeCell ref="E108:E109"/>
    <mergeCell ref="F108:F109"/>
    <mergeCell ref="G108:G109"/>
    <mergeCell ref="C106:C107"/>
    <mergeCell ref="D106:D107"/>
    <mergeCell ref="E106:E107"/>
    <mergeCell ref="F106:F107"/>
    <mergeCell ref="G106:G107"/>
    <mergeCell ref="A114:A115"/>
    <mergeCell ref="B114:B115"/>
    <mergeCell ref="C114:C115"/>
    <mergeCell ref="D114:D115"/>
    <mergeCell ref="E114:E115"/>
    <mergeCell ref="F114:F115"/>
    <mergeCell ref="G114:G115"/>
    <mergeCell ref="C112:C113"/>
    <mergeCell ref="D112:D113"/>
    <mergeCell ref="E112:E113"/>
    <mergeCell ref="F112:F113"/>
    <mergeCell ref="G112:G113"/>
    <mergeCell ref="A112:A113"/>
    <mergeCell ref="B112:B113"/>
    <mergeCell ref="C116:C117"/>
    <mergeCell ref="D116:D117"/>
    <mergeCell ref="E116:E117"/>
    <mergeCell ref="F116:F117"/>
    <mergeCell ref="G116:G117"/>
    <mergeCell ref="A118:A119"/>
    <mergeCell ref="B118:B119"/>
    <mergeCell ref="C118:C119"/>
    <mergeCell ref="D118:D119"/>
    <mergeCell ref="E118:E119"/>
    <mergeCell ref="F118:F119"/>
    <mergeCell ref="G118:G119"/>
    <mergeCell ref="A116:A117"/>
    <mergeCell ref="B116:B117"/>
    <mergeCell ref="A120:A121"/>
    <mergeCell ref="B120:B121"/>
    <mergeCell ref="C120:C121"/>
    <mergeCell ref="D120:D121"/>
    <mergeCell ref="E120:E121"/>
    <mergeCell ref="F120:F121"/>
    <mergeCell ref="G120:G121"/>
    <mergeCell ref="A122:A123"/>
    <mergeCell ref="B122:B123"/>
    <mergeCell ref="C122:C123"/>
    <mergeCell ref="D122:D123"/>
    <mergeCell ref="E122:E123"/>
    <mergeCell ref="F122:F123"/>
    <mergeCell ref="G122:G123"/>
    <mergeCell ref="A124:A125"/>
    <mergeCell ref="B124:B125"/>
    <mergeCell ref="C124:C125"/>
    <mergeCell ref="D124:D125"/>
    <mergeCell ref="E124:E125"/>
    <mergeCell ref="F124:F125"/>
    <mergeCell ref="G124:G125"/>
    <mergeCell ref="A126:A127"/>
    <mergeCell ref="B126:B127"/>
    <mergeCell ref="C126:C127"/>
    <mergeCell ref="D126:D127"/>
    <mergeCell ref="E126:E127"/>
    <mergeCell ref="F126:F127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30:A131"/>
    <mergeCell ref="B130:B131"/>
    <mergeCell ref="C130:C131"/>
    <mergeCell ref="D130:D131"/>
    <mergeCell ref="E130:E131"/>
    <mergeCell ref="F130:F131"/>
    <mergeCell ref="G130:G131"/>
    <mergeCell ref="A132:A133"/>
    <mergeCell ref="B132:B133"/>
    <mergeCell ref="C132:C133"/>
    <mergeCell ref="D132:D133"/>
    <mergeCell ref="E132:E133"/>
    <mergeCell ref="F132:F133"/>
    <mergeCell ref="G132:G133"/>
    <mergeCell ref="A134:A135"/>
    <mergeCell ref="B134:B135"/>
    <mergeCell ref="C134:C135"/>
    <mergeCell ref="D134:D135"/>
    <mergeCell ref="E134:E135"/>
    <mergeCell ref="F134:F135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8:A139"/>
    <mergeCell ref="B138:B139"/>
    <mergeCell ref="C138:C139"/>
    <mergeCell ref="D138:D139"/>
    <mergeCell ref="E138:E139"/>
    <mergeCell ref="F138:F139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42:A143"/>
    <mergeCell ref="B142:B143"/>
    <mergeCell ref="C142:C143"/>
    <mergeCell ref="D142:D143"/>
    <mergeCell ref="E142:E143"/>
    <mergeCell ref="F142:F143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6:A147"/>
    <mergeCell ref="B146:B147"/>
    <mergeCell ref="C146:C147"/>
    <mergeCell ref="D146:D147"/>
    <mergeCell ref="E146:E147"/>
    <mergeCell ref="F146:F147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50:A151"/>
    <mergeCell ref="B150:B151"/>
    <mergeCell ref="C150:C151"/>
    <mergeCell ref="D150:D151"/>
    <mergeCell ref="E150:E151"/>
    <mergeCell ref="F150:F151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4:A155"/>
    <mergeCell ref="B154:B155"/>
    <mergeCell ref="C154:C155"/>
    <mergeCell ref="D154:D155"/>
    <mergeCell ref="E154:E155"/>
    <mergeCell ref="F154:F155"/>
    <mergeCell ref="G154:G155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G156:G157"/>
    <mergeCell ref="A158:A159"/>
    <mergeCell ref="B158:B159"/>
    <mergeCell ref="C158:C159"/>
    <mergeCell ref="A166:A167"/>
    <mergeCell ref="B166:B167"/>
    <mergeCell ref="C166:C167"/>
    <mergeCell ref="D166:D167"/>
    <mergeCell ref="E166:E167"/>
    <mergeCell ref="F166:F167"/>
    <mergeCell ref="G166:G167"/>
    <mergeCell ref="A164:A165"/>
    <mergeCell ref="B164:B165"/>
    <mergeCell ref="C164:C165"/>
    <mergeCell ref="D164:D165"/>
    <mergeCell ref="E164:E165"/>
    <mergeCell ref="F164:F165"/>
    <mergeCell ref="G164:G165"/>
    <mergeCell ref="A160:A161"/>
    <mergeCell ref="B160:B161"/>
    <mergeCell ref="C160:C161"/>
    <mergeCell ref="D160:D161"/>
    <mergeCell ref="E160:E161"/>
    <mergeCell ref="F160:F161"/>
    <mergeCell ref="G160:G161"/>
    <mergeCell ref="E162:E163"/>
    <mergeCell ref="F162:F163"/>
    <mergeCell ref="G162:G163"/>
    <mergeCell ref="A162:A163"/>
    <mergeCell ref="B162:B163"/>
    <mergeCell ref="C162:C163"/>
    <mergeCell ref="D162:D163"/>
    <mergeCell ref="B170:B171"/>
    <mergeCell ref="C170:C171"/>
    <mergeCell ref="D170:D171"/>
    <mergeCell ref="E170:E171"/>
    <mergeCell ref="F170:F171"/>
    <mergeCell ref="G170:G171"/>
    <mergeCell ref="G201:G202"/>
    <mergeCell ref="E201:E202"/>
    <mergeCell ref="F201:F202"/>
    <mergeCell ref="D174:D175"/>
    <mergeCell ref="E174:E175"/>
    <mergeCell ref="F174:F175"/>
    <mergeCell ref="C176:C177"/>
    <mergeCell ref="D176:D177"/>
    <mergeCell ref="E176:E177"/>
    <mergeCell ref="F176:F177"/>
    <mergeCell ref="F199:F200"/>
    <mergeCell ref="G199:G200"/>
    <mergeCell ref="F196:F197"/>
    <mergeCell ref="G196:G197"/>
    <mergeCell ref="F193:F194"/>
    <mergeCell ref="G193:G194"/>
    <mergeCell ref="C193:C194"/>
    <mergeCell ref="D193:D194"/>
    <mergeCell ref="A182:A183"/>
    <mergeCell ref="B182:B183"/>
    <mergeCell ref="A201:A202"/>
    <mergeCell ref="B201:B202"/>
    <mergeCell ref="C201:C202"/>
    <mergeCell ref="D201:D202"/>
    <mergeCell ref="G168:G169"/>
    <mergeCell ref="F168:F169"/>
    <mergeCell ref="E168:E169"/>
    <mergeCell ref="B191:B192"/>
    <mergeCell ref="C191:C192"/>
    <mergeCell ref="D191:D192"/>
    <mergeCell ref="E191:E192"/>
    <mergeCell ref="F191:F192"/>
    <mergeCell ref="G191:G192"/>
    <mergeCell ref="D168:D169"/>
    <mergeCell ref="C168:C169"/>
    <mergeCell ref="B168:B169"/>
    <mergeCell ref="E172:E173"/>
    <mergeCell ref="F172:F173"/>
    <mergeCell ref="G172:G173"/>
    <mergeCell ref="G174:G175"/>
    <mergeCell ref="A168:A169"/>
    <mergeCell ref="A174:A175"/>
    <mergeCell ref="C182:C183"/>
    <mergeCell ref="D182:D183"/>
    <mergeCell ref="E182:E183"/>
    <mergeCell ref="F182:F183"/>
    <mergeCell ref="G182:G183"/>
    <mergeCell ref="C184:C185"/>
    <mergeCell ref="D184:D185"/>
    <mergeCell ref="E184:E185"/>
    <mergeCell ref="F184:F185"/>
    <mergeCell ref="G184:G185"/>
    <mergeCell ref="F188:F189"/>
    <mergeCell ref="G188:G189"/>
    <mergeCell ref="F186:F187"/>
    <mergeCell ref="G186:G187"/>
    <mergeCell ref="A199:A200"/>
    <mergeCell ref="B199:B200"/>
    <mergeCell ref="C199:C200"/>
    <mergeCell ref="D199:D200"/>
    <mergeCell ref="A191:A192"/>
    <mergeCell ref="A193:A194"/>
    <mergeCell ref="B193:B194"/>
    <mergeCell ref="E193:E194"/>
    <mergeCell ref="B184:B185"/>
    <mergeCell ref="A184:A185"/>
    <mergeCell ref="A186:A187"/>
    <mergeCell ref="B186:B187"/>
    <mergeCell ref="E199:E200"/>
    <mergeCell ref="A196:A197"/>
    <mergeCell ref="B196:B197"/>
    <mergeCell ref="C196:C197"/>
    <mergeCell ref="D196:D197"/>
    <mergeCell ref="E196:E197"/>
    <mergeCell ref="C186:C187"/>
    <mergeCell ref="D186:D187"/>
    <mergeCell ref="E186:E187"/>
    <mergeCell ref="A188:A189"/>
    <mergeCell ref="B188:B189"/>
    <mergeCell ref="C188:C189"/>
    <mergeCell ref="D188:D189"/>
    <mergeCell ref="E188:E189"/>
    <mergeCell ref="G214:I214"/>
    <mergeCell ref="B214:E214"/>
    <mergeCell ref="A203:A204"/>
    <mergeCell ref="B203:B204"/>
    <mergeCell ref="C203:C204"/>
    <mergeCell ref="E203:E204"/>
    <mergeCell ref="D203:D204"/>
    <mergeCell ref="F203:F204"/>
    <mergeCell ref="G203:G204"/>
    <mergeCell ref="A205:A206"/>
    <mergeCell ref="B205:B206"/>
    <mergeCell ref="C205:C206"/>
    <mergeCell ref="F205:F206"/>
    <mergeCell ref="G205:G206"/>
    <mergeCell ref="E205:E206"/>
    <mergeCell ref="D205:D206"/>
    <mergeCell ref="A208:A209"/>
    <mergeCell ref="B208:B209"/>
    <mergeCell ref="C208:C209"/>
    <mergeCell ref="D208:D209"/>
    <mergeCell ref="E208:E209"/>
    <mergeCell ref="F208:F209"/>
    <mergeCell ref="G208:G209"/>
    <mergeCell ref="A170:A171"/>
    <mergeCell ref="A172:A173"/>
    <mergeCell ref="G176:G177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B172:B173"/>
    <mergeCell ref="C172:C173"/>
    <mergeCell ref="D172:D173"/>
    <mergeCell ref="A176:A177"/>
    <mergeCell ref="B176:B177"/>
    <mergeCell ref="B174:B175"/>
    <mergeCell ref="C174:C175"/>
    <mergeCell ref="G90:G91"/>
    <mergeCell ref="B96:B97"/>
    <mergeCell ref="C96:C97"/>
    <mergeCell ref="E98:E99"/>
    <mergeCell ref="E100:E101"/>
    <mergeCell ref="F98:F99"/>
    <mergeCell ref="F100:F101"/>
    <mergeCell ref="B100:B101"/>
    <mergeCell ref="B98:B99"/>
    <mergeCell ref="D98:D99"/>
    <mergeCell ref="D100:D101"/>
    <mergeCell ref="C98:C99"/>
    <mergeCell ref="G92:G93"/>
    <mergeCell ref="G94:G95"/>
    <mergeCell ref="G88:G89"/>
    <mergeCell ref="A86:A87"/>
    <mergeCell ref="B86:B87"/>
    <mergeCell ref="C86:C87"/>
    <mergeCell ref="D86:D87"/>
    <mergeCell ref="E86:E87"/>
    <mergeCell ref="F86:F87"/>
    <mergeCell ref="E96:E97"/>
    <mergeCell ref="A88:A89"/>
    <mergeCell ref="B88:B89"/>
    <mergeCell ref="C88:C89"/>
    <mergeCell ref="D88:D89"/>
    <mergeCell ref="E88:E89"/>
    <mergeCell ref="F88:F89"/>
    <mergeCell ref="F96:F97"/>
    <mergeCell ref="A94:A95"/>
    <mergeCell ref="A96:A97"/>
    <mergeCell ref="D96:D97"/>
    <mergeCell ref="A92:A93"/>
    <mergeCell ref="B92:B93"/>
    <mergeCell ref="C92:C93"/>
    <mergeCell ref="D92:D93"/>
    <mergeCell ref="E92:E93"/>
    <mergeCell ref="F92:F93"/>
  </mergeCells>
  <pageMargins left="0.25" right="0.25" top="0.75" bottom="0.75" header="0.3" footer="0.3"/>
  <pageSetup paperSize="9" scale="92" fitToHeight="0" orientation="landscape" r:id="rId1"/>
  <rowBreaks count="16" manualBreakCount="16">
    <brk id="19" max="8" man="1"/>
    <brk id="35" max="8" man="1"/>
    <brk id="51" max="8" man="1"/>
    <brk id="67" max="8" man="1"/>
    <brk id="81" max="8" man="1"/>
    <brk id="97" max="8" man="1"/>
    <brk id="113" max="8" man="1"/>
    <brk id="129" max="8" man="1"/>
    <brk id="145" max="8" man="1"/>
    <brk id="161" max="8" man="1"/>
    <brk id="175" max="8" man="1"/>
    <brk id="190" max="8" man="1"/>
    <brk id="202" max="8" man="1"/>
    <brk id="215" max="9" man="1"/>
    <brk id="224" max="9" man="1"/>
    <brk id="233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2022</vt:lpstr>
      <vt:lpstr>'план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Lider</dc:creator>
  <cp:lastModifiedBy>Lider</cp:lastModifiedBy>
  <cp:lastPrinted>2023-05-09T09:11:47Z</cp:lastPrinted>
  <dcterms:created xsi:type="dcterms:W3CDTF">2020-04-28T13:15:54Z</dcterms:created>
  <dcterms:modified xsi:type="dcterms:W3CDTF">2023-05-09T09:14:23Z</dcterms:modified>
</cp:coreProperties>
</file>