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ідкриті дані\2 кв. 2020г\"/>
    </mc:Choice>
  </mc:AlternateContent>
  <bookViews>
    <workbookView xWindow="0" yWindow="0" windowWidth="20490" windowHeight="7650" tabRatio="844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Штатка" sheetId="20" r:id="rId8"/>
    <sheet name="6.2. Інша інфо_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результат'!$A$1:$H$119</definedName>
    <definedName name="_xlnm.Print_Area" localSheetId="2">'2. Розрахунки з бюджетом'!$A$1:$G$43</definedName>
    <definedName name="_xlnm.Print_Area" localSheetId="3">'3. Рух грошових коштів'!$A$1:$G$74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8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14" i="18" l="1"/>
  <c r="E17" i="19"/>
  <c r="E21" i="19" l="1"/>
  <c r="E113" i="2" l="1"/>
  <c r="E112" i="2"/>
  <c r="E110" i="2"/>
  <c r="E72" i="2"/>
  <c r="C60" i="2"/>
  <c r="E60" i="2"/>
  <c r="E19" i="2"/>
  <c r="D60" i="2" l="1"/>
  <c r="F24" i="2"/>
  <c r="G24" i="2"/>
  <c r="C27" i="2"/>
  <c r="C23" i="2"/>
  <c r="D12" i="20" l="1"/>
  <c r="D19" i="20"/>
  <c r="D28" i="20"/>
  <c r="E26" i="20"/>
  <c r="G26" i="20" s="1"/>
  <c r="E25" i="20"/>
  <c r="G25" i="20" s="1"/>
  <c r="J42" i="20"/>
  <c r="E27" i="20"/>
  <c r="J27" i="20" s="1"/>
  <c r="L27" i="20" s="1"/>
  <c r="J26" i="20"/>
  <c r="E10" i="20"/>
  <c r="J10" i="20" s="1"/>
  <c r="L10" i="20" s="1"/>
  <c r="K42" i="20"/>
  <c r="K24" i="20"/>
  <c r="E24" i="20"/>
  <c r="J24" i="20" s="1"/>
  <c r="L24" i="20" s="1"/>
  <c r="K27" i="20"/>
  <c r="K26" i="20"/>
  <c r="K25" i="20"/>
  <c r="K23" i="20"/>
  <c r="E23" i="20"/>
  <c r="J23" i="20" s="1"/>
  <c r="L23" i="20" s="1"/>
  <c r="K22" i="20"/>
  <c r="E22" i="20"/>
  <c r="K18" i="20"/>
  <c r="E18" i="20"/>
  <c r="G18" i="20" s="1"/>
  <c r="K17" i="20"/>
  <c r="E17" i="20"/>
  <c r="G17" i="20" s="1"/>
  <c r="K16" i="20"/>
  <c r="E16" i="20"/>
  <c r="G16" i="20" s="1"/>
  <c r="K11" i="20"/>
  <c r="E11" i="20"/>
  <c r="G11" i="20" s="1"/>
  <c r="K15" i="20"/>
  <c r="E15" i="20"/>
  <c r="L15" i="20" s="1"/>
  <c r="K10" i="20"/>
  <c r="K9" i="20"/>
  <c r="E9" i="20"/>
  <c r="G9" i="20" s="1"/>
  <c r="K8" i="20"/>
  <c r="E8" i="20"/>
  <c r="G10" i="20" l="1"/>
  <c r="J18" i="20"/>
  <c r="L18" i="20" s="1"/>
  <c r="D30" i="20"/>
  <c r="E12" i="20"/>
  <c r="E28" i="20"/>
  <c r="J15" i="20"/>
  <c r="G24" i="20"/>
  <c r="J11" i="20"/>
  <c r="L11" i="20" s="1"/>
  <c r="G27" i="20"/>
  <c r="J9" i="20"/>
  <c r="L9" i="20" s="1"/>
  <c r="J22" i="20"/>
  <c r="L22" i="20" s="1"/>
  <c r="L26" i="20"/>
  <c r="J25" i="20"/>
  <c r="G23" i="20"/>
  <c r="E19" i="20"/>
  <c r="J8" i="20"/>
  <c r="L8" i="20" s="1"/>
  <c r="G15" i="20"/>
  <c r="G19" i="20" s="1"/>
  <c r="G22" i="20"/>
  <c r="M8" i="20"/>
  <c r="M28" i="20" s="1"/>
  <c r="S9" i="20"/>
  <c r="G8" i="20"/>
  <c r="G12" i="20" s="1"/>
  <c r="Q8" i="20"/>
  <c r="Q28" i="20" s="1"/>
  <c r="S16" i="20"/>
  <c r="S17" i="20"/>
  <c r="S23" i="20"/>
  <c r="S27" i="20"/>
  <c r="S24" i="20"/>
  <c r="K28" i="20"/>
  <c r="H35" i="10"/>
  <c r="H34" i="10"/>
  <c r="H33" i="10"/>
  <c r="D53" i="18"/>
  <c r="D102" i="2"/>
  <c r="E36" i="19"/>
  <c r="D72" i="2"/>
  <c r="C19" i="2"/>
  <c r="C11" i="2" s="1"/>
  <c r="E30" i="20" l="1"/>
  <c r="J35" i="20"/>
  <c r="J36" i="20" s="1"/>
  <c r="S18" i="20"/>
  <c r="S11" i="20"/>
  <c r="J61" i="20"/>
  <c r="J28" i="20"/>
  <c r="G28" i="20"/>
  <c r="G30" i="20" s="1"/>
  <c r="K35" i="20"/>
  <c r="K36" i="20" s="1"/>
  <c r="J60" i="20"/>
  <c r="J65" i="20"/>
  <c r="J66" i="20"/>
  <c r="L25" i="20"/>
  <c r="S25" i="20" s="1"/>
  <c r="S26" i="20"/>
  <c r="J39" i="20"/>
  <c r="J40" i="20" s="1"/>
  <c r="M35" i="20"/>
  <c r="M36" i="20" s="1"/>
  <c r="S15" i="20"/>
  <c r="L35" i="20"/>
  <c r="L36" i="20" s="1"/>
  <c r="S8" i="20"/>
  <c r="F19" i="2"/>
  <c r="E53" i="2"/>
  <c r="D27" i="2"/>
  <c r="L28" i="20" l="1"/>
  <c r="L42" i="20"/>
  <c r="M42" i="20"/>
  <c r="J51" i="20"/>
  <c r="M39" i="20"/>
  <c r="M40" i="20" s="1"/>
  <c r="L39" i="20"/>
  <c r="L40" i="20" s="1"/>
  <c r="K39" i="20"/>
  <c r="K40" i="20" s="1"/>
  <c r="J49" i="20"/>
  <c r="N28" i="20"/>
  <c r="J37" i="20"/>
  <c r="J38" i="20" s="1"/>
  <c r="S22" i="20"/>
  <c r="G50" i="10"/>
  <c r="J56" i="20" l="1"/>
  <c r="O28" i="20"/>
  <c r="J54" i="20"/>
  <c r="J59" i="20"/>
  <c r="J64" i="20" s="1"/>
  <c r="P28" i="20" l="1"/>
  <c r="E9" i="19"/>
  <c r="E11" i="2"/>
  <c r="D11" i="2"/>
  <c r="E67" i="2"/>
  <c r="E50" i="2"/>
  <c r="E27" i="2" s="1"/>
  <c r="R28" i="20" l="1"/>
  <c r="K37" i="20"/>
  <c r="K38" i="20" s="1"/>
  <c r="E82" i="2"/>
  <c r="E111" i="2"/>
  <c r="P22" i="10" s="1"/>
  <c r="E109" i="2"/>
  <c r="S10" i="20" l="1"/>
  <c r="M37" i="20"/>
  <c r="M38" i="20" s="1"/>
  <c r="L37" i="20"/>
  <c r="L38" i="20" s="1"/>
  <c r="P26" i="10"/>
  <c r="G66" i="18"/>
  <c r="F66" i="18"/>
  <c r="G38" i="19"/>
  <c r="F38" i="19"/>
  <c r="G37" i="19"/>
  <c r="F37" i="19"/>
  <c r="G36" i="19"/>
  <c r="F36" i="19"/>
  <c r="G31" i="19"/>
  <c r="F31" i="19"/>
  <c r="F25" i="19"/>
  <c r="G25" i="19"/>
  <c r="F22" i="19"/>
  <c r="G22" i="19"/>
  <c r="F23" i="19"/>
  <c r="G23" i="19"/>
  <c r="F10" i="19"/>
  <c r="G10" i="19"/>
  <c r="F11" i="19"/>
  <c r="G11" i="19"/>
  <c r="G113" i="2"/>
  <c r="F113" i="2"/>
  <c r="G112" i="2"/>
  <c r="F112" i="2"/>
  <c r="G111" i="2"/>
  <c r="F111" i="2"/>
  <c r="G110" i="2"/>
  <c r="F110" i="2"/>
  <c r="G109" i="2"/>
  <c r="F109" i="2"/>
  <c r="F83" i="2"/>
  <c r="G82" i="2"/>
  <c r="F82" i="2"/>
  <c r="F60" i="2"/>
  <c r="G60" i="2"/>
  <c r="F61" i="2"/>
  <c r="G61" i="2"/>
  <c r="F62" i="2"/>
  <c r="G62" i="2"/>
  <c r="F63" i="2"/>
  <c r="G63" i="2"/>
  <c r="F72" i="2"/>
  <c r="G72" i="2"/>
  <c r="F73" i="2"/>
  <c r="G73" i="2"/>
  <c r="F50" i="2"/>
  <c r="G50" i="2"/>
  <c r="F55" i="2"/>
  <c r="G55" i="2"/>
  <c r="F56" i="2"/>
  <c r="G56" i="2"/>
  <c r="F58" i="2"/>
  <c r="G58" i="2"/>
  <c r="F59" i="2"/>
  <c r="G59" i="2"/>
  <c r="G48" i="2"/>
  <c r="F48" i="2"/>
  <c r="F36" i="2"/>
  <c r="F37" i="2"/>
  <c r="G37" i="2"/>
  <c r="F38" i="2"/>
  <c r="G38" i="2"/>
  <c r="G35" i="2"/>
  <c r="F35" i="2"/>
  <c r="F26" i="2"/>
  <c r="G26" i="2"/>
  <c r="G19" i="2"/>
  <c r="F20" i="2"/>
  <c r="G20" i="2"/>
  <c r="F21" i="2"/>
  <c r="G21" i="2"/>
  <c r="G18" i="2"/>
  <c r="F18" i="2"/>
  <c r="J50" i="20" l="1"/>
  <c r="J55" i="20" s="1"/>
  <c r="S28" i="20"/>
  <c r="F12" i="2"/>
  <c r="G12" i="2"/>
  <c r="F13" i="2"/>
  <c r="F14" i="2"/>
  <c r="G14" i="2"/>
  <c r="F15" i="2"/>
  <c r="G15" i="2"/>
  <c r="F16" i="2"/>
  <c r="G16" i="2"/>
  <c r="F17" i="2"/>
  <c r="N35" i="10" l="1"/>
  <c r="N34" i="10"/>
  <c r="N33" i="10"/>
  <c r="N31" i="10"/>
  <c r="N30" i="10"/>
  <c r="N29" i="10"/>
  <c r="N27" i="10"/>
  <c r="N26" i="10"/>
  <c r="N25" i="10"/>
  <c r="N23" i="10"/>
  <c r="N22" i="10"/>
  <c r="N21" i="10"/>
  <c r="N16" i="10"/>
  <c r="N17" i="10"/>
  <c r="N18" i="10"/>
  <c r="N14" i="10"/>
  <c r="L35" i="10"/>
  <c r="L34" i="10"/>
  <c r="L33" i="10"/>
  <c r="L31" i="10"/>
  <c r="L30" i="10"/>
  <c r="L29" i="10"/>
  <c r="L27" i="10"/>
  <c r="L26" i="10"/>
  <c r="L25" i="10"/>
  <c r="L22" i="10"/>
  <c r="L23" i="10"/>
  <c r="L21" i="10"/>
  <c r="L15" i="10"/>
  <c r="L16" i="10"/>
  <c r="L17" i="10"/>
  <c r="L18" i="10"/>
  <c r="L14" i="10"/>
  <c r="H50" i="10"/>
  <c r="E50" i="10"/>
  <c r="F34" i="10"/>
  <c r="F35" i="10"/>
  <c r="F33" i="10"/>
  <c r="D108" i="2"/>
  <c r="D115" i="2" s="1"/>
  <c r="C115" i="2"/>
  <c r="E108" i="2"/>
  <c r="C53" i="2"/>
  <c r="C35" i="14" s="1"/>
  <c r="D53" i="2"/>
  <c r="D35" i="14" s="1"/>
  <c r="G8" i="19"/>
  <c r="F8" i="19"/>
  <c r="G9" i="2"/>
  <c r="F9" i="2"/>
  <c r="F68" i="14"/>
  <c r="G68" i="14"/>
  <c r="F71" i="14"/>
  <c r="G71" i="14"/>
  <c r="F72" i="14"/>
  <c r="G72" i="14"/>
  <c r="F74" i="14"/>
  <c r="G74" i="14"/>
  <c r="F75" i="14"/>
  <c r="G75" i="14"/>
  <c r="G67" i="14"/>
  <c r="F67" i="14"/>
  <c r="D73" i="14"/>
  <c r="D65" i="14" s="1"/>
  <c r="E73" i="14"/>
  <c r="D70" i="14"/>
  <c r="E70" i="14"/>
  <c r="C70" i="14"/>
  <c r="F58" i="14"/>
  <c r="G58" i="14"/>
  <c r="D54" i="14"/>
  <c r="E54" i="14"/>
  <c r="C54" i="14"/>
  <c r="D48" i="14"/>
  <c r="E48" i="14"/>
  <c r="D49" i="14"/>
  <c r="E49" i="14"/>
  <c r="D51" i="14"/>
  <c r="E51" i="14"/>
  <c r="C51" i="14"/>
  <c r="C49" i="14"/>
  <c r="C48" i="14"/>
  <c r="D31" i="14"/>
  <c r="E31" i="14"/>
  <c r="D41" i="14"/>
  <c r="E41" i="14"/>
  <c r="D43" i="14"/>
  <c r="E43" i="14"/>
  <c r="C43" i="14"/>
  <c r="C41" i="14"/>
  <c r="C31" i="14"/>
  <c r="E15" i="11"/>
  <c r="D15" i="11"/>
  <c r="D14" i="11"/>
  <c r="C65" i="14" s="1"/>
  <c r="D6" i="3"/>
  <c r="D61" i="14" s="1"/>
  <c r="E6" i="3"/>
  <c r="E61" i="14" s="1"/>
  <c r="C6" i="3"/>
  <c r="D17" i="11" s="1"/>
  <c r="D38" i="18"/>
  <c r="D56" i="14" s="1"/>
  <c r="E38" i="18"/>
  <c r="E56" i="14" s="1"/>
  <c r="C38" i="18"/>
  <c r="C56" i="14" s="1"/>
  <c r="D20" i="18"/>
  <c r="E20" i="18"/>
  <c r="D11" i="18"/>
  <c r="E11" i="18"/>
  <c r="C11" i="18"/>
  <c r="D9" i="19"/>
  <c r="D64" i="18" s="1"/>
  <c r="D57" i="14" s="1"/>
  <c r="D21" i="19"/>
  <c r="C21" i="19"/>
  <c r="C39" i="19" s="1"/>
  <c r="D27" i="19"/>
  <c r="D50" i="14" s="1"/>
  <c r="E27" i="19"/>
  <c r="C27" i="19"/>
  <c r="C50" i="14" s="1"/>
  <c r="E102" i="2"/>
  <c r="C102" i="2"/>
  <c r="D67" i="2"/>
  <c r="D95" i="2" s="1"/>
  <c r="E36" i="14"/>
  <c r="C67" i="2"/>
  <c r="D34" i="14"/>
  <c r="C34" i="14"/>
  <c r="D32" i="14"/>
  <c r="C22" i="2"/>
  <c r="E98" i="2"/>
  <c r="C98" i="2"/>
  <c r="D97" i="2"/>
  <c r="E97" i="2"/>
  <c r="C97" i="2"/>
  <c r="D96" i="2"/>
  <c r="D40" i="14" s="1"/>
  <c r="E96" i="2"/>
  <c r="E40" i="14" s="1"/>
  <c r="C96" i="2"/>
  <c r="C40" i="14" s="1"/>
  <c r="E22" i="2"/>
  <c r="AC39" i="9"/>
  <c r="Y39" i="9"/>
  <c r="U39" i="9"/>
  <c r="Q39" i="9"/>
  <c r="M39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22" i="2"/>
  <c r="F73" i="14" l="1"/>
  <c r="E17" i="11"/>
  <c r="G56" i="14"/>
  <c r="F41" i="14"/>
  <c r="F70" i="14"/>
  <c r="E76" i="14"/>
  <c r="F61" i="14"/>
  <c r="D77" i="2"/>
  <c r="D37" i="14" s="1"/>
  <c r="G43" i="14"/>
  <c r="G41" i="14"/>
  <c r="G51" i="14"/>
  <c r="G48" i="14"/>
  <c r="F43" i="14"/>
  <c r="D99" i="2"/>
  <c r="E34" i="14"/>
  <c r="G34" i="14" s="1"/>
  <c r="F27" i="2"/>
  <c r="G27" i="2"/>
  <c r="G67" i="2"/>
  <c r="F67" i="2"/>
  <c r="F102" i="2"/>
  <c r="G102" i="2"/>
  <c r="G70" i="14"/>
  <c r="D36" i="14"/>
  <c r="F36" i="14" s="1"/>
  <c r="E35" i="14"/>
  <c r="G35" i="14" s="1"/>
  <c r="G53" i="2"/>
  <c r="F53" i="2"/>
  <c r="F108" i="2"/>
  <c r="G108" i="2"/>
  <c r="E95" i="2"/>
  <c r="F23" i="2"/>
  <c r="G23" i="2"/>
  <c r="F22" i="2"/>
  <c r="G22" i="2"/>
  <c r="F97" i="2"/>
  <c r="G97" i="2"/>
  <c r="E50" i="14"/>
  <c r="G50" i="14" s="1"/>
  <c r="F27" i="19"/>
  <c r="G27" i="19"/>
  <c r="G40" i="14"/>
  <c r="G54" i="14"/>
  <c r="E39" i="19"/>
  <c r="G21" i="19"/>
  <c r="F21" i="19"/>
  <c r="E53" i="18"/>
  <c r="E64" i="18" s="1"/>
  <c r="F9" i="19"/>
  <c r="G9" i="19"/>
  <c r="D39" i="19"/>
  <c r="D52" i="14" s="1"/>
  <c r="F50" i="14"/>
  <c r="F56" i="14"/>
  <c r="C61" i="14"/>
  <c r="D18" i="11" s="1"/>
  <c r="D33" i="14"/>
  <c r="D98" i="2"/>
  <c r="F98" i="2" s="1"/>
  <c r="F34" i="14"/>
  <c r="E47" i="14"/>
  <c r="D47" i="14"/>
  <c r="E32" i="14"/>
  <c r="G32" i="14" s="1"/>
  <c r="F11" i="2"/>
  <c r="G11" i="2"/>
  <c r="C47" i="14"/>
  <c r="C53" i="18"/>
  <c r="C64" i="18" s="1"/>
  <c r="C57" i="14" s="1"/>
  <c r="F40" i="14"/>
  <c r="G31" i="14"/>
  <c r="F51" i="14"/>
  <c r="F49" i="14"/>
  <c r="F48" i="14"/>
  <c r="F54" i="14"/>
  <c r="C33" i="14"/>
  <c r="D7" i="11" s="1"/>
  <c r="C77" i="2"/>
  <c r="C32" i="14"/>
  <c r="C99" i="2"/>
  <c r="C36" i="14"/>
  <c r="C95" i="2"/>
  <c r="C52" i="14"/>
  <c r="G73" i="14"/>
  <c r="G61" i="14"/>
  <c r="E18" i="11"/>
  <c r="E33" i="14"/>
  <c r="E77" i="2"/>
  <c r="E87" i="2" s="1"/>
  <c r="F11" i="18"/>
  <c r="G11" i="18"/>
  <c r="E99" i="2"/>
  <c r="E114" i="2" s="1"/>
  <c r="F31" i="14"/>
  <c r="G49" i="14"/>
  <c r="G114" i="2" l="1"/>
  <c r="F114" i="2"/>
  <c r="E115" i="2"/>
  <c r="D101" i="2"/>
  <c r="D106" i="2" s="1"/>
  <c r="D38" i="14" s="1"/>
  <c r="D39" i="14" s="1"/>
  <c r="F76" i="14"/>
  <c r="G76" i="14"/>
  <c r="E14" i="11"/>
  <c r="E65" i="14" s="1"/>
  <c r="F35" i="14"/>
  <c r="D87" i="2"/>
  <c r="D90" i="2" s="1"/>
  <c r="G36" i="14"/>
  <c r="G77" i="2"/>
  <c r="F77" i="2"/>
  <c r="F99" i="2"/>
  <c r="G99" i="2"/>
  <c r="F95" i="2"/>
  <c r="G95" i="2"/>
  <c r="G98" i="2"/>
  <c r="E52" i="14"/>
  <c r="F39" i="19"/>
  <c r="G39" i="19"/>
  <c r="F115" i="2"/>
  <c r="G115" i="2"/>
  <c r="F53" i="18"/>
  <c r="G53" i="18"/>
  <c r="E57" i="14"/>
  <c r="F57" i="14" s="1"/>
  <c r="F64" i="18"/>
  <c r="G64" i="18"/>
  <c r="F47" i="14"/>
  <c r="G47" i="14"/>
  <c r="F32" i="14"/>
  <c r="G57" i="14"/>
  <c r="E37" i="14"/>
  <c r="E101" i="2"/>
  <c r="E7" i="11"/>
  <c r="F33" i="14"/>
  <c r="G33" i="14"/>
  <c r="C101" i="2"/>
  <c r="C106" i="2" s="1"/>
  <c r="C38" i="14" s="1"/>
  <c r="C37" i="14"/>
  <c r="C87" i="2"/>
  <c r="D9" i="18" l="1"/>
  <c r="D16" i="18" s="1"/>
  <c r="D19" i="18" s="1"/>
  <c r="D21" i="18" s="1"/>
  <c r="D42" i="14"/>
  <c r="E106" i="2"/>
  <c r="F101" i="2"/>
  <c r="G101" i="2"/>
  <c r="F52" i="14"/>
  <c r="G52" i="14"/>
  <c r="F87" i="2"/>
  <c r="G87" i="2"/>
  <c r="D44" i="14"/>
  <c r="D19" i="19"/>
  <c r="E9" i="18"/>
  <c r="E16" i="18" s="1"/>
  <c r="E19" i="18" s="1"/>
  <c r="E42" i="14"/>
  <c r="E90" i="2"/>
  <c r="E19" i="19" s="1"/>
  <c r="C90" i="2"/>
  <c r="C9" i="18"/>
  <c r="C16" i="18" s="1"/>
  <c r="C19" i="18" s="1"/>
  <c r="C21" i="18" s="1"/>
  <c r="C68" i="18" s="1"/>
  <c r="C42" i="14"/>
  <c r="D8" i="11"/>
  <c r="C39" i="14"/>
  <c r="D13" i="11"/>
  <c r="F37" i="14"/>
  <c r="G37" i="14"/>
  <c r="D55" i="14" l="1"/>
  <c r="D68" i="18"/>
  <c r="D69" i="14" s="1"/>
  <c r="G69" i="14" s="1"/>
  <c r="F90" i="2"/>
  <c r="G90" i="2"/>
  <c r="E38" i="14"/>
  <c r="F106" i="2"/>
  <c r="G106" i="2"/>
  <c r="F19" i="18"/>
  <c r="G19" i="18"/>
  <c r="F69" i="14"/>
  <c r="C44" i="14"/>
  <c r="C19" i="19"/>
  <c r="F42" i="14"/>
  <c r="G42" i="14"/>
  <c r="C55" i="14"/>
  <c r="E44" i="14"/>
  <c r="G9" i="18"/>
  <c r="F9" i="18"/>
  <c r="D63" i="14"/>
  <c r="D45" i="14"/>
  <c r="D64" i="14"/>
  <c r="D59" i="14" l="1"/>
  <c r="D69" i="18"/>
  <c r="F38" i="14"/>
  <c r="G38" i="14"/>
  <c r="E13" i="11"/>
  <c r="E39" i="14"/>
  <c r="E8" i="11"/>
  <c r="G19" i="19"/>
  <c r="F19" i="19"/>
  <c r="E10" i="11"/>
  <c r="E64" i="14" s="1"/>
  <c r="E45" i="14"/>
  <c r="E9" i="11"/>
  <c r="E63" i="14" s="1"/>
  <c r="E11" i="11"/>
  <c r="G44" i="14"/>
  <c r="F44" i="14"/>
  <c r="F16" i="18"/>
  <c r="E21" i="18"/>
  <c r="E68" i="18" s="1"/>
  <c r="G16" i="18"/>
  <c r="C69" i="18"/>
  <c r="C59" i="14"/>
  <c r="C45" i="14"/>
  <c r="D10" i="11"/>
  <c r="C64" i="14" s="1"/>
  <c r="D11" i="11"/>
  <c r="D9" i="11"/>
  <c r="C63" i="14" s="1"/>
  <c r="G39" i="14" l="1"/>
  <c r="F39" i="14"/>
  <c r="E55" i="14"/>
  <c r="F21" i="18"/>
  <c r="G21" i="18"/>
  <c r="G45" i="14"/>
  <c r="F45" i="14"/>
  <c r="F68" i="18" l="1"/>
  <c r="G68" i="18"/>
  <c r="G55" i="14"/>
  <c r="F55" i="14"/>
  <c r="E59" i="14"/>
  <c r="E69" i="18"/>
  <c r="F69" i="18" l="1"/>
  <c r="G69" i="18"/>
  <c r="F59" i="14"/>
  <c r="G59" i="14"/>
</calcChain>
</file>

<file path=xl/sharedStrings.xml><?xml version="1.0" encoding="utf-8"?>
<sst xmlns="http://schemas.openxmlformats.org/spreadsheetml/2006/main" count="748" uniqueCount="550">
  <si>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</si>
  <si>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</si>
  <si>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</si>
  <si>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</si>
  <si>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</si>
  <si>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</si>
  <si>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</si>
  <si>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</si>
  <si>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</si>
  <si>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</si>
  <si>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</si>
  <si>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</si>
  <si>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</si>
  <si>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</si>
  <si>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</si>
  <si>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</si>
  <si>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</si>
  <si>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</si>
  <si>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</si>
  <si>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</si>
  <si>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</si>
  <si>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</si>
  <si>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</si>
  <si>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</si>
  <si>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</si>
  <si>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</si>
  <si>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</si>
  <si>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</si>
  <si>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</si>
  <si>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</si>
  <si>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</si>
  <si>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</si>
  <si>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</si>
  <si>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</si>
  <si>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</si>
  <si>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</si>
  <si>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</si>
  <si>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</si>
  <si>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</si>
  <si>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</si>
  <si>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</si>
  <si>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</si>
  <si>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</si>
  <si>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</si>
  <si>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</si>
  <si>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</si>
  <si>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</si>
  <si>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</si>
  <si>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</si>
  <si>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</si>
  <si>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</si>
  <si>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</si>
  <si>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</si>
  <si>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</si>
  <si>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</si>
  <si>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</si>
  <si>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</si>
  <si>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</si>
  <si>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</si>
  <si>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</si>
  <si>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</si>
  <si>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</si>
  <si>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</si>
  <si>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</si>
  <si>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</si>
  <si>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</si>
  <si>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</si>
  <si>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</si>
  <si>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</si>
  <si>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</si>
  <si>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</si>
  <si>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</si>
  <si>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</si>
  <si>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</si>
  <si>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</si>
  <si>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</si>
  <si>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</si>
  <si>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</si>
  <si>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</si>
  <si>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</si>
  <si>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</si>
  <si>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</si>
  <si>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</si>
  <si>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</si>
  <si>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</si>
  <si>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</si>
  <si>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</si>
  <si>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</si>
  <si>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</si>
  <si>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</si>
  <si>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</si>
  <si>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</si>
  <si>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</si>
  <si>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</si>
  <si>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</si>
  <si>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</si>
  <si>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</si>
  <si>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</si>
  <si>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</si>
  <si>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</si>
  <si>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</si>
  <si>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</si>
  <si>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</si>
  <si>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</si>
  <si>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</si>
  <si>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</si>
  <si>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</si>
  <si>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</si>
  <si>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</si>
  <si>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</si>
  <si>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</si>
  <si>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</si>
  <si>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</si>
  <si>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</si>
  <si>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</si>
  <si>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</si>
  <si>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</si>
  <si>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</si>
  <si>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</si>
  <si>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</si>
  <si>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</si>
  <si>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</si>
  <si>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</si>
  <si>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</si>
  <si>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</si>
  <si>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</si>
  <si>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</si>
  <si>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</si>
  <si>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</si>
  <si>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</si>
  <si>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</si>
  <si>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</si>
  <si>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</si>
  <si>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</si>
  <si>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</si>
  <si>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</si>
  <si>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</si>
  <si>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</si>
  <si>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</si>
  <si>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</si>
  <si>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</si>
  <si>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</si>
  <si>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</si>
  <si>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</si>
  <si>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</si>
  <si>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</si>
  <si>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</si>
  <si>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</si>
  <si>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</si>
  <si>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</si>
  <si>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</si>
  <si>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</si>
  <si>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</si>
  <si>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</si>
  <si>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</si>
  <si>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</si>
  <si>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</si>
  <si>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</si>
  <si>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</si>
  <si>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</si>
  <si>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</si>
  <si>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</si>
  <si>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</si>
  <si>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</si>
  <si>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</si>
  <si>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</si>
  <si>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</si>
  <si>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</si>
  <si>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</si>
  <si>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</si>
  <si>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</si>
  <si>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</si>
  <si>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</si>
  <si>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</si>
  <si>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</si>
  <si>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</si>
  <si>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</si>
  <si>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</si>
  <si>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</si>
  <si>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</si>
  <si>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</si>
  <si>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</si>
  <si>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</si>
  <si>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</si>
  <si>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</si>
  <si>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</si>
  <si>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</si>
  <si>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</si>
  <si>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</si>
  <si>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</si>
  <si>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</si>
  <si>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</si>
  <si>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</si>
  <si>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</si>
  <si>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</si>
  <si>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</si>
  <si>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</si>
  <si>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</si>
  <si>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</si>
  <si>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</si>
  <si>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</si>
  <si>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</si>
  <si>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</si>
  <si>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</si>
  <si>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</si>
  <si>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</si>
  <si>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</si>
  <si>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</si>
  <si>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</si>
  <si>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</si>
  <si>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</si>
  <si>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</si>
  <si>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</si>
  <si>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</si>
  <si>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</si>
  <si>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</si>
  <si>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</si>
  <si>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</si>
  <si>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</si>
  <si>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</si>
  <si>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</si>
  <si>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</si>
  <si>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</si>
  <si>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</si>
  <si>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</si>
  <si>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</si>
  <si>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</si>
  <si>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</si>
  <si>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</si>
  <si>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</si>
  <si>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</si>
  <si>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</si>
  <si>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</si>
  <si>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</si>
  <si>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</si>
  <si>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</si>
  <si>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</si>
  <si>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</si>
  <si>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</si>
  <si>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</si>
  <si>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</si>
  <si>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</si>
  <si>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</si>
  <si>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</si>
  <si>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</si>
  <si>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</si>
  <si>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</si>
  <si>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</si>
  <si>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</si>
  <si>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</si>
  <si>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</si>
  <si>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</si>
  <si>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</si>
  <si>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</si>
  <si>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</si>
  <si>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</si>
  <si>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</si>
  <si>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</si>
  <si>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</si>
  <si>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</si>
  <si>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</si>
  <si>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</si>
  <si>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</si>
  <si>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</si>
  <si>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</si>
  <si>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</si>
  <si>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</si>
  <si>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</si>
  <si>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</si>
  <si>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</si>
  <si>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</si>
  <si>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</si>
  <si>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</si>
  <si>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</si>
  <si>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</si>
  <si>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</si>
  <si>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</si>
  <si>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</si>
  <si>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</si>
  <si>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</si>
  <si>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</si>
  <si>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</si>
  <si>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</si>
  <si>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</si>
  <si>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</si>
  <si>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</si>
  <si>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</si>
  <si>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</si>
  <si>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</si>
  <si>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</si>
  <si>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</si>
  <si>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</si>
  <si>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</si>
  <si>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</si>
  <si>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</si>
  <si>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</si>
  <si>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</si>
  <si>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</si>
  <si>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</si>
  <si>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</si>
  <si>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</si>
  <si>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</si>
  <si>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</si>
  <si>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</si>
  <si>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</si>
  <si>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</si>
  <si>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</si>
  <si>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</si>
  <si>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</si>
  <si>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</si>
  <si>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</si>
  <si>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</si>
  <si>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</si>
  <si>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</si>
  <si>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</si>
  <si>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</si>
  <si>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</si>
  <si>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</si>
  <si>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</si>
  <si>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</si>
  <si>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</si>
  <si>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</si>
  <si>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</si>
  <si>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</si>
  <si>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</si>
  <si>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</si>
  <si>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</si>
  <si>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</si>
  <si>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</si>
  <si>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</si>
  <si>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</si>
  <si>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</si>
  <si>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</si>
  <si>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</si>
  <si>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</si>
  <si>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</si>
  <si>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</si>
  <si>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</si>
  <si>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</si>
  <si>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</si>
  <si>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</si>
  <si>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</si>
  <si>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</si>
  <si>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</si>
  <si>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</si>
  <si>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</si>
  <si>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</si>
  <si>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</si>
  <si>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</si>
  <si>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</si>
  <si>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</si>
  <si>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</si>
  <si>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</si>
  <si>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</si>
  <si>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</si>
  <si>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</si>
  <si>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</si>
  <si>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</si>
  <si>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</si>
  <si>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</si>
  <si>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</si>
  <si>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</si>
  <si>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</si>
  <si>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</si>
  <si>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</si>
  <si>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</si>
  <si>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</si>
  <si>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</si>
  <si>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</si>
  <si>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</si>
  <si>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</si>
  <si>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</si>
  <si>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</si>
  <si>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</si>
  <si>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</si>
  <si>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</si>
  <si>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</si>
  <si>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</si>
  <si>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</si>
  <si>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</si>
  <si>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</si>
  <si>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</si>
  <si>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</si>
  <si>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</si>
  <si>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</si>
  <si>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</si>
  <si>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</si>
  <si>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</si>
  <si>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</si>
  <si>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</si>
  <si>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</si>
  <si>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</si>
  <si>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</si>
  <si>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</si>
  <si>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</si>
  <si>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</si>
  <si>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</si>
  <si>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</si>
  <si>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</si>
  <si>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1018/1</t>
  </si>
  <si>
    <t>1018/2</t>
  </si>
  <si>
    <t>Бюджетне фінансування на ком. послуги</t>
  </si>
  <si>
    <t>витрати на соціальні заходи</t>
  </si>
  <si>
    <t>1076/1</t>
  </si>
  <si>
    <t>1076/2</t>
  </si>
  <si>
    <t>1076/3</t>
  </si>
  <si>
    <t>військовий збір</t>
  </si>
  <si>
    <t>2147/1</t>
  </si>
  <si>
    <t>1062.1</t>
  </si>
  <si>
    <t>резерв відпусток</t>
  </si>
  <si>
    <t>1062.2</t>
  </si>
  <si>
    <t>послуги банку</t>
  </si>
  <si>
    <t>1073.1</t>
  </si>
  <si>
    <t>утримання і опалення приміщення</t>
  </si>
  <si>
    <t>1085/1</t>
  </si>
  <si>
    <t>нараховані зобов. з  ПДВ</t>
  </si>
  <si>
    <t>1085/2</t>
  </si>
  <si>
    <t>дохід від безоплатно отриманого обладнання</t>
  </si>
  <si>
    <t>1150/1</t>
  </si>
  <si>
    <t>1048.1</t>
  </si>
  <si>
    <t>Готові страви (кількість блюд)</t>
  </si>
  <si>
    <t>О.С. Мусатова</t>
  </si>
  <si>
    <t xml:space="preserve">Підприємство     </t>
  </si>
  <si>
    <t>Комунальне підприємство "Контакт" ДМР</t>
  </si>
  <si>
    <t xml:space="preserve">Комунальне підприємство </t>
  </si>
  <si>
    <t>м. Дніпро, Шевченківський р-н</t>
  </si>
  <si>
    <t>Міські, районні у містах ради та їх виконавчі органи</t>
  </si>
  <si>
    <t>Сфера послуг і споживчого ринку</t>
  </si>
  <si>
    <t>Постачання інших готових страв</t>
  </si>
  <si>
    <t>комунальна</t>
  </si>
  <si>
    <t>4900, м. Дніпро, пр. Дмитра Яворницького, 75</t>
  </si>
  <si>
    <t>(056) 744-62-80</t>
  </si>
  <si>
    <t>Мусатова  Олена Сергіївна</t>
  </si>
  <si>
    <t>56.29</t>
  </si>
  <si>
    <t>стр. 2000 форма 2-м</t>
  </si>
  <si>
    <t>стр. 2120 форма 2-м</t>
  </si>
  <si>
    <t>стр. 2240 форма 2-м</t>
  </si>
  <si>
    <t>стр. 2285 форма 2-м</t>
  </si>
  <si>
    <t>стр. 2050 форма 2-м</t>
  </si>
  <si>
    <t>стр. 2180 форма 2-м плюс..</t>
  </si>
  <si>
    <t>рах. 131</t>
  </si>
  <si>
    <t xml:space="preserve"> остаток  затрат</t>
  </si>
  <si>
    <t>стр. 2290 форма 2-м</t>
  </si>
  <si>
    <t>стр. 2300 форма 2-м</t>
  </si>
  <si>
    <t>стр. 2350 форма 2-м</t>
  </si>
  <si>
    <t>счет 6415 Кт</t>
  </si>
  <si>
    <t>счет 6417 К-т</t>
  </si>
  <si>
    <t>счет 642 К-т</t>
  </si>
  <si>
    <t>счет 651 К-т</t>
  </si>
  <si>
    <t>счет 281 Д-т</t>
  </si>
  <si>
    <t>стр. 2350  форма 2-м</t>
  </si>
  <si>
    <t>1000/1</t>
  </si>
  <si>
    <t>Реалізація продукції власного виробництва</t>
  </si>
  <si>
    <t xml:space="preserve">Кількість </t>
  </si>
  <si>
    <t>Місячний</t>
  </si>
  <si>
    <t>штатних</t>
  </si>
  <si>
    <t>фонд</t>
  </si>
  <si>
    <t>Доплата</t>
  </si>
  <si>
    <t>Всего</t>
  </si>
  <si>
    <t>Річний</t>
  </si>
  <si>
    <t>Примітка</t>
  </si>
  <si>
    <t>січень</t>
  </si>
  <si>
    <t>доплата</t>
  </si>
  <si>
    <t>лютий</t>
  </si>
  <si>
    <t>березень</t>
  </si>
  <si>
    <t>квітень</t>
  </si>
  <si>
    <t>травень</t>
  </si>
  <si>
    <t>червень</t>
  </si>
  <si>
    <t>п/п</t>
  </si>
  <si>
    <t xml:space="preserve">      Посада</t>
  </si>
  <si>
    <t>Оклад</t>
  </si>
  <si>
    <t>одиниць</t>
  </si>
  <si>
    <t>оплати</t>
  </si>
  <si>
    <t>ФОП</t>
  </si>
  <si>
    <t>до</t>
  </si>
  <si>
    <t>Адміністрація :</t>
  </si>
  <si>
    <t>1.</t>
  </si>
  <si>
    <t>Директор</t>
  </si>
  <si>
    <t>*</t>
  </si>
  <si>
    <t>2.</t>
  </si>
  <si>
    <t>Гол.бухгалтер</t>
  </si>
  <si>
    <t>**</t>
  </si>
  <si>
    <t>3.</t>
  </si>
  <si>
    <t>Інженер по охрані праці</t>
  </si>
  <si>
    <t>Ітого :</t>
  </si>
  <si>
    <t>стр.1048</t>
  </si>
  <si>
    <t>таблиця№1</t>
  </si>
  <si>
    <t>Производство:</t>
  </si>
  <si>
    <t>4.</t>
  </si>
  <si>
    <t>Зав.производством</t>
  </si>
  <si>
    <t>***</t>
  </si>
  <si>
    <t>5.</t>
  </si>
  <si>
    <t>Бухгалтер</t>
  </si>
  <si>
    <t>6.</t>
  </si>
  <si>
    <t>Кухар 5 розряду</t>
  </si>
  <si>
    <t>Кухар 4 розряду</t>
  </si>
  <si>
    <t>Кухар 3 розряду</t>
  </si>
  <si>
    <t>стр.1013</t>
  </si>
  <si>
    <t>Торговый зал :</t>
  </si>
  <si>
    <t>9.</t>
  </si>
  <si>
    <t xml:space="preserve">Адміністратор </t>
  </si>
  <si>
    <t>Мойщик посуду</t>
  </si>
  <si>
    <t>Ітого:</t>
  </si>
  <si>
    <t>стр1073</t>
  </si>
  <si>
    <t>Всього :</t>
  </si>
  <si>
    <t>стр.1510</t>
  </si>
  <si>
    <t>Іквартал</t>
  </si>
  <si>
    <t>півріччя</t>
  </si>
  <si>
    <t>9місяців</t>
  </si>
  <si>
    <t>рік</t>
  </si>
  <si>
    <t>собівартість</t>
  </si>
  <si>
    <t>єсв</t>
  </si>
  <si>
    <t>адмін</t>
  </si>
  <si>
    <t>збут</t>
  </si>
  <si>
    <t xml:space="preserve">мин. з/пл. ставить </t>
  </si>
  <si>
    <t>інваліди</t>
  </si>
  <si>
    <t>таблиця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</si>
  <si>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</si>
  <si>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</si>
  <si>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</si>
  <si>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</si>
  <si>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</si>
  <si>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Касир торговельного залу</t>
  </si>
  <si>
    <t>Підсобний робітник</t>
  </si>
  <si>
    <t>Прибиральник виробничіх приміщень</t>
  </si>
  <si>
    <t>Готувач харч. сировини та матеріалів</t>
  </si>
  <si>
    <r>
      <t>за ____</t>
    </r>
    <r>
      <rPr>
        <b/>
        <u/>
        <sz val="18"/>
        <rFont val="Times New Roman"/>
        <family val="1"/>
        <charset val="204"/>
      </rPr>
      <t>за  1 півріччя   2020 року</t>
    </r>
    <r>
      <rPr>
        <b/>
        <sz val="18"/>
        <rFont val="Times New Roman"/>
        <family val="1"/>
        <charset val="204"/>
      </rPr>
      <t>__________</t>
    </r>
  </si>
  <si>
    <t>Таблиця VI. Інформація до фінансового плану на _1 півріччя 2020 року</t>
  </si>
  <si>
    <t>1030/1</t>
  </si>
  <si>
    <t>фінансова підтримка з бюджету (поповнення обігових коштів) для сплати за ком.послуги (ел.енергія, вода,)</t>
  </si>
  <si>
    <t>6 ть міс.</t>
  </si>
  <si>
    <t>1076/4</t>
  </si>
  <si>
    <t>1076/5</t>
  </si>
  <si>
    <t>витрати на водопостачання</t>
  </si>
  <si>
    <t>1076/6</t>
  </si>
  <si>
    <t>амортизація основних засобів</t>
  </si>
  <si>
    <t>1085/3</t>
  </si>
  <si>
    <t>витрати на рекламу</t>
  </si>
  <si>
    <t>серветки, миючи засоби, кас. стрічка</t>
  </si>
  <si>
    <t>відсотки банку за операції терміналу</t>
  </si>
  <si>
    <t>витрати на водовідведення і водопостачання</t>
  </si>
  <si>
    <t>додаткові матеріали / упаковка/</t>
  </si>
  <si>
    <t>програмне забезпечення, канцтовари, бланки</t>
  </si>
  <si>
    <t>1085/4</t>
  </si>
  <si>
    <t>разница  стр. 1195 баланса  На конец и начало</t>
  </si>
  <si>
    <t>разница  стр. 1695 баланса  На конец и начало</t>
  </si>
  <si>
    <t>2060/1</t>
  </si>
  <si>
    <t>Інші цілі (згідно Вимоги про сплату боргу від ДФС, погашення заборгованості з ЕСВ за минулі роки)</t>
  </si>
  <si>
    <t>3030/1</t>
  </si>
  <si>
    <t>коригування суми непокритого збитку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</si>
</sst>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\ _₽_-;\-* #,##0.00\ _₽_-;_-* &quot;-&quot;??\ _₽_-;_-@_-"/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0.000"/>
    <numFmt numFmtId="179" formatCode="_-* #,##0_₴_-;\-* #,##0_₴_-;_-* &quot;-&quot;??_₴_-;_-@_-"/>
  </numFmts>
  <fonts count="9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2"/>
      <name val="Times New Roman"/>
      <family val="1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sz val="17"/>
      <color rgb="FFF8F8F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4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  <xf numFmtId="43" fontId="2" fillId="0" borderId="0" applyFont="0" applyFill="0" applyBorder="0" applyAlignment="0" applyProtection="0"/>
  </cellStyleXfs>
  <cellXfs count="472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170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3" fontId="80" fillId="29" borderId="3" xfId="0" applyNumberFormat="1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3" fontId="68" fillId="29" borderId="3" xfId="245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3" fontId="65" fillId="29" borderId="3" xfId="0" quotePrefix="1" applyNumberFormat="1" applyFont="1" applyFill="1" applyBorder="1" applyAlignment="1">
      <alignment horizontal="center" vertical="center" wrapText="1"/>
    </xf>
    <xf numFmtId="170" fontId="65" fillId="29" borderId="3" xfId="237" applyNumberFormat="1" applyFont="1" applyFill="1" applyBorder="1" applyAlignment="1">
      <alignment horizontal="center" vertical="center" wrapText="1"/>
    </xf>
    <xf numFmtId="170" fontId="65" fillId="30" borderId="3" xfId="237" applyNumberFormat="1" applyFont="1" applyFill="1" applyBorder="1" applyAlignment="1">
      <alignment horizontal="center" vertical="center" wrapText="1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0" fontId="80" fillId="0" borderId="3" xfId="0" applyFont="1" applyFill="1" applyBorder="1" applyAlignment="1" applyProtection="1">
      <alignment horizontal="center" vertical="center"/>
      <protection locked="0"/>
    </xf>
    <xf numFmtId="178" fontId="65" fillId="0" borderId="3" xfId="0" applyNumberFormat="1" applyFont="1" applyFill="1" applyBorder="1" applyAlignment="1">
      <alignment horizontal="center" vertical="center" wrapText="1"/>
    </xf>
    <xf numFmtId="3" fontId="5" fillId="31" borderId="3" xfId="0" quotePrefix="1" applyNumberFormat="1" applyFont="1" applyFill="1" applyBorder="1" applyAlignment="1">
      <alignment horizontal="center" vertical="center" wrapText="1"/>
    </xf>
    <xf numFmtId="3" fontId="5" fillId="31" borderId="3" xfId="0" applyNumberFormat="1" applyFont="1" applyFill="1" applyBorder="1" applyAlignment="1">
      <alignment horizontal="center" vertical="center" wrapText="1"/>
    </xf>
    <xf numFmtId="3" fontId="80" fillId="31" borderId="3" xfId="0" quotePrefix="1" applyNumberFormat="1" applyFont="1" applyFill="1" applyBorder="1" applyAlignment="1">
      <alignment horizontal="center" vertical="center" wrapText="1"/>
    </xf>
    <xf numFmtId="3" fontId="80" fillId="31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170" fontId="85" fillId="0" borderId="3" xfId="0" applyNumberFormat="1" applyFont="1" applyFill="1" applyBorder="1" applyAlignment="1">
      <alignment horizontal="center" vertical="center" wrapText="1"/>
    </xf>
    <xf numFmtId="49" fontId="80" fillId="0" borderId="0" xfId="0" applyNumberFormat="1" applyFont="1" applyFill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31" borderId="0" xfId="0" applyFont="1" applyFill="1" applyBorder="1" applyAlignment="1" applyProtection="1">
      <alignment horizontal="center" vertical="center"/>
      <protection locked="0"/>
    </xf>
    <xf numFmtId="0" fontId="65" fillId="31" borderId="3" xfId="0" applyFont="1" applyFill="1" applyBorder="1" applyAlignment="1">
      <alignment horizontal="center" vertical="center" wrapText="1"/>
    </xf>
    <xf numFmtId="178" fontId="65" fillId="31" borderId="3" xfId="0" applyNumberFormat="1" applyFont="1" applyFill="1" applyBorder="1" applyAlignment="1">
      <alignment horizontal="center" vertical="center" wrapText="1"/>
    </xf>
    <xf numFmtId="170" fontId="88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Border="1"/>
    <xf numFmtId="0" fontId="0" fillId="0" borderId="28" xfId="0" applyFill="1" applyBorder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25" xfId="0" applyFill="1" applyBorder="1"/>
    <xf numFmtId="0" fontId="0" fillId="0" borderId="29" xfId="0" applyFill="1" applyBorder="1"/>
    <xf numFmtId="0" fontId="0" fillId="0" borderId="27" xfId="0" applyBorder="1" applyAlignment="1">
      <alignment horizontal="center"/>
    </xf>
    <xf numFmtId="0" fontId="89" fillId="0" borderId="28" xfId="0" applyFont="1" applyFill="1" applyBorder="1"/>
    <xf numFmtId="2" fontId="0" fillId="0" borderId="27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2" fontId="0" fillId="0" borderId="27" xfId="0" applyNumberFormat="1" applyFill="1" applyBorder="1"/>
    <xf numFmtId="2" fontId="0" fillId="0" borderId="0" xfId="0" applyNumberFormat="1" applyFill="1"/>
    <xf numFmtId="179" fontId="89" fillId="0" borderId="0" xfId="353" applyNumberFormat="1" applyFont="1" applyFill="1"/>
    <xf numFmtId="0" fontId="0" fillId="24" borderId="0" xfId="0" applyFill="1"/>
    <xf numFmtId="2" fontId="89" fillId="0" borderId="27" xfId="0" applyNumberFormat="1" applyFont="1" applyFill="1" applyBorder="1" applyAlignment="1">
      <alignment horizontal="center"/>
    </xf>
    <xf numFmtId="0" fontId="89" fillId="0" borderId="27" xfId="0" applyNumberFormat="1" applyFont="1" applyFill="1" applyBorder="1" applyAlignment="1">
      <alignment horizontal="center"/>
    </xf>
    <xf numFmtId="2" fontId="89" fillId="0" borderId="27" xfId="0" applyNumberFormat="1" applyFont="1" applyFill="1" applyBorder="1"/>
    <xf numFmtId="0" fontId="0" fillId="22" borderId="27" xfId="0" applyFill="1" applyBorder="1" applyAlignment="1">
      <alignment horizontal="center"/>
    </xf>
    <xf numFmtId="0" fontId="0" fillId="22" borderId="0" xfId="0" applyFill="1"/>
    <xf numFmtId="2" fontId="0" fillId="33" borderId="0" xfId="0" applyNumberFormat="1" applyFill="1"/>
    <xf numFmtId="0" fontId="0" fillId="33" borderId="0" xfId="0" applyFill="1"/>
    <xf numFmtId="179" fontId="89" fillId="33" borderId="0" xfId="353" applyNumberFormat="1" applyFont="1" applyFill="1"/>
    <xf numFmtId="179" fontId="89" fillId="0" borderId="3" xfId="353" applyNumberFormat="1" applyFont="1" applyFill="1" applyBorder="1"/>
    <xf numFmtId="179" fontId="89" fillId="0" borderId="17" xfId="353" applyNumberFormat="1" applyFont="1" applyFill="1" applyBorder="1"/>
    <xf numFmtId="49" fontId="0" fillId="0" borderId="27" xfId="0" applyNumberForma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Fill="1" applyBorder="1"/>
    <xf numFmtId="2" fontId="0" fillId="0" borderId="30" xfId="0" applyNumberFormat="1" applyFill="1" applyBorder="1" applyAlignment="1">
      <alignment horizontal="center"/>
    </xf>
    <xf numFmtId="49" fontId="0" fillId="0" borderId="30" xfId="0" applyNumberFormat="1" applyFill="1" applyBorder="1" applyAlignment="1">
      <alignment horizontal="center"/>
    </xf>
    <xf numFmtId="0" fontId="0" fillId="0" borderId="30" xfId="0" applyFill="1" applyBorder="1"/>
    <xf numFmtId="0" fontId="0" fillId="0" borderId="3" xfId="0" applyFill="1" applyBorder="1"/>
    <xf numFmtId="179" fontId="0" fillId="0" borderId="3" xfId="353" applyNumberFormat="1" applyFont="1" applyFill="1" applyBorder="1"/>
    <xf numFmtId="179" fontId="0" fillId="0" borderId="0" xfId="353" applyNumberFormat="1" applyFont="1" applyFill="1"/>
    <xf numFmtId="0" fontId="90" fillId="0" borderId="0" xfId="0" applyFont="1" applyFill="1"/>
    <xf numFmtId="179" fontId="2" fillId="33" borderId="0" xfId="353" applyNumberFormat="1" applyFont="1" applyFill="1"/>
    <xf numFmtId="179" fontId="0" fillId="0" borderId="0" xfId="0" applyNumberFormat="1" applyFill="1"/>
    <xf numFmtId="2" fontId="0" fillId="34" borderId="27" xfId="0" applyNumberFormat="1" applyFill="1" applyBorder="1" applyAlignment="1">
      <alignment horizontal="center"/>
    </xf>
    <xf numFmtId="0" fontId="0" fillId="34" borderId="27" xfId="0" applyNumberFormat="1" applyFill="1" applyBorder="1" applyAlignment="1">
      <alignment horizontal="center"/>
    </xf>
    <xf numFmtId="2" fontId="0" fillId="34" borderId="25" xfId="0" applyNumberFormat="1" applyFill="1" applyBorder="1"/>
    <xf numFmtId="0" fontId="0" fillId="0" borderId="28" xfId="0" applyFill="1" applyBorder="1" applyAlignment="1">
      <alignment wrapText="1"/>
    </xf>
    <xf numFmtId="179" fontId="2" fillId="34" borderId="0" xfId="353" applyNumberFormat="1" applyFont="1" applyFill="1"/>
    <xf numFmtId="179" fontId="89" fillId="34" borderId="3" xfId="353" applyNumberFormat="1" applyFont="1" applyFill="1" applyBorder="1"/>
    <xf numFmtId="2" fontId="0" fillId="34" borderId="0" xfId="0" applyNumberFormat="1" applyFill="1"/>
    <xf numFmtId="0" fontId="2" fillId="34" borderId="27" xfId="0" applyNumberFormat="1" applyFont="1" applyFill="1" applyBorder="1" applyAlignment="1">
      <alignment horizontal="center"/>
    </xf>
    <xf numFmtId="0" fontId="0" fillId="34" borderId="0" xfId="0" applyFill="1"/>
    <xf numFmtId="0" fontId="0" fillId="32" borderId="0" xfId="0" applyFill="1"/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8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5" fillId="31" borderId="3" xfId="245" applyFont="1" applyFill="1" applyBorder="1" applyAlignment="1">
      <alignment horizontal="center" vertical="center"/>
    </xf>
    <xf numFmtId="0" fontId="65" fillId="31" borderId="3" xfId="0" applyFont="1" applyFill="1" applyBorder="1" applyAlignment="1">
      <alignment horizontal="left" vertical="center" wrapText="1"/>
    </xf>
    <xf numFmtId="3" fontId="65" fillId="31" borderId="3" xfId="0" applyNumberFormat="1" applyFont="1" applyFill="1" applyBorder="1" applyAlignment="1">
      <alignment horizontal="center" vertical="center" wrapText="1"/>
    </xf>
    <xf numFmtId="3" fontId="68" fillId="31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31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81" fillId="31" borderId="3" xfId="245" applyFont="1" applyFill="1" applyBorder="1" applyAlignment="1">
      <alignment horizontal="left" vertical="center" wrapText="1"/>
    </xf>
    <xf numFmtId="0" fontId="65" fillId="31" borderId="3" xfId="0" applyFont="1" applyFill="1" applyBorder="1" applyAlignment="1">
      <alignment horizontal="center" vertical="center"/>
    </xf>
    <xf numFmtId="0" fontId="65" fillId="31" borderId="3" xfId="245" applyFont="1" applyFill="1" applyBorder="1" applyAlignment="1">
      <alignment horizontal="left" vertical="center" wrapText="1"/>
    </xf>
    <xf numFmtId="0" fontId="5" fillId="31" borderId="3" xfId="0" applyFont="1" applyFill="1" applyBorder="1" applyAlignment="1">
      <alignment horizontal="left" vertical="center" wrapText="1"/>
    </xf>
    <xf numFmtId="0" fontId="5" fillId="31" borderId="3" xfId="245" applyFont="1" applyFill="1" applyBorder="1" applyAlignment="1">
      <alignment horizontal="left" vertical="center" wrapText="1"/>
    </xf>
    <xf numFmtId="170" fontId="91" fillId="0" borderId="3" xfId="0" quotePrefix="1" applyNumberFormat="1" applyFont="1" applyFill="1" applyBorder="1" applyAlignment="1">
      <alignment horizontal="center" vertical="center" wrapText="1"/>
    </xf>
    <xf numFmtId="2" fontId="65" fillId="0" borderId="3" xfId="0" applyNumberFormat="1" applyFont="1" applyFill="1" applyBorder="1" applyAlignment="1">
      <alignment horizontal="center" vertical="center" wrapText="1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87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31" borderId="3" xfId="0" applyNumberFormat="1" applyFont="1" applyFill="1" applyBorder="1" applyAlignment="1">
      <alignment horizontal="center" vertical="center" wrapText="1"/>
    </xf>
    <xf numFmtId="0" fontId="65" fillId="31" borderId="3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center" vertical="center" wrapText="1"/>
    </xf>
    <xf numFmtId="170" fontId="65" fillId="31" borderId="3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8" fillId="31" borderId="14" xfId="0" applyFont="1" applyFill="1" applyBorder="1" applyAlignment="1">
      <alignment horizontal="center" vertical="center" wrapText="1"/>
    </xf>
    <xf numFmtId="0" fontId="68" fillId="31" borderId="18" xfId="0" applyFont="1" applyFill="1" applyBorder="1" applyAlignment="1">
      <alignment horizontal="center" vertical="center" wrapText="1"/>
    </xf>
    <xf numFmtId="0" fontId="68" fillId="31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0" fontId="65" fillId="31" borderId="14" xfId="0" applyFont="1" applyFill="1" applyBorder="1" applyAlignment="1">
      <alignment horizontal="center" vertical="center" wrapText="1"/>
    </xf>
    <xf numFmtId="0" fontId="65" fillId="31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0" xfId="0" applyFont="1" applyFill="1" applyAlignment="1">
      <alignment horizontal="right" vertical="center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70" fillId="0" borderId="0" xfId="0" applyFont="1" applyFill="1" applyBorder="1" applyAlignment="1">
      <alignment horizontal="center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53" builtinId="3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8F8F8"/>
      <color rgb="FF99FF33"/>
      <color rgb="FFFF99FF"/>
      <color rgb="FFDDDDDD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44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45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46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117</xdr:row>
      <xdr:rowOff>0</xdr:rowOff>
    </xdr:from>
    <xdr:to>
      <xdr:col>0</xdr:col>
      <xdr:colOff>4972050</xdr:colOff>
      <xdr:row>117</xdr:row>
      <xdr:rowOff>0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1295400" y="40881300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117</xdr:row>
      <xdr:rowOff>0</xdr:rowOff>
    </xdr:from>
    <xdr:to>
      <xdr:col>4</xdr:col>
      <xdr:colOff>552450</xdr:colOff>
      <xdr:row>117</xdr:row>
      <xdr:rowOff>0</xdr:rowOff>
    </xdr:to>
    <xdr:sp macro="" textlink="">
      <xdr:nvSpPr>
        <xdr:cNvPr id="1203" name="Line 2"/>
        <xdr:cNvSpPr>
          <a:spLocks noChangeShapeType="1"/>
        </xdr:cNvSpPr>
      </xdr:nvSpPr>
      <xdr:spPr bwMode="auto">
        <a:xfrm>
          <a:off x="5810250" y="4088130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0</xdr:rowOff>
    </xdr:from>
    <xdr:to>
      <xdr:col>7</xdr:col>
      <xdr:colOff>1619250</xdr:colOff>
      <xdr:row>117</xdr:row>
      <xdr:rowOff>0</xdr:rowOff>
    </xdr:to>
    <xdr:sp macro="" textlink="">
      <xdr:nvSpPr>
        <xdr:cNvPr id="1204" name="Line 3"/>
        <xdr:cNvSpPr>
          <a:spLocks noChangeShapeType="1"/>
        </xdr:cNvSpPr>
      </xdr:nvSpPr>
      <xdr:spPr bwMode="auto">
        <a:xfrm>
          <a:off x="9410700" y="40881300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1228725" y="160782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66675</xdr:colOff>
      <xdr:row>41</xdr:row>
      <xdr:rowOff>0</xdr:rowOff>
    </xdr:to>
    <xdr:sp macro="" textlink="">
      <xdr:nvSpPr>
        <xdr:cNvPr id="2221" name="Line 2"/>
        <xdr:cNvSpPr>
          <a:spLocks noChangeShapeType="1"/>
        </xdr:cNvSpPr>
      </xdr:nvSpPr>
      <xdr:spPr bwMode="auto">
        <a:xfrm>
          <a:off x="5295900" y="16078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41</xdr:row>
      <xdr:rowOff>0</xdr:rowOff>
    </xdr:from>
    <xdr:to>
      <xdr:col>6</xdr:col>
      <xdr:colOff>962025</xdr:colOff>
      <xdr:row>41</xdr:row>
      <xdr:rowOff>0</xdr:rowOff>
    </xdr:to>
    <xdr:sp macro="" textlink="">
      <xdr:nvSpPr>
        <xdr:cNvPr id="2222" name="Line 3"/>
        <xdr:cNvSpPr>
          <a:spLocks noChangeShapeType="1"/>
        </xdr:cNvSpPr>
      </xdr:nvSpPr>
      <xdr:spPr bwMode="auto">
        <a:xfrm>
          <a:off x="8439150" y="160782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72</xdr:row>
      <xdr:rowOff>0</xdr:rowOff>
    </xdr:from>
    <xdr:to>
      <xdr:col>0</xdr:col>
      <xdr:colOff>3971925</xdr:colOff>
      <xdr:row>72</xdr:row>
      <xdr:rowOff>0</xdr:rowOff>
    </xdr:to>
    <xdr:sp macro="" textlink="">
      <xdr:nvSpPr>
        <xdr:cNvPr id="4268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723900</xdr:colOff>
      <xdr:row>72</xdr:row>
      <xdr:rowOff>0</xdr:rowOff>
    </xdr:to>
    <xdr:sp macro="" textlink="">
      <xdr:nvSpPr>
        <xdr:cNvPr id="4269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72</xdr:row>
      <xdr:rowOff>0</xdr:rowOff>
    </xdr:from>
    <xdr:to>
      <xdr:col>7</xdr:col>
      <xdr:colOff>38100</xdr:colOff>
      <xdr:row>72</xdr:row>
      <xdr:rowOff>0</xdr:rowOff>
    </xdr:to>
    <xdr:sp macro="" textlink="">
      <xdr:nvSpPr>
        <xdr:cNvPr id="4270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292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293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294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317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318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340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341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342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248"/>
  <sheetViews>
    <sheetView tabSelected="1" view="pageBreakPreview" topLeftCell="A68" zoomScale="60" zoomScaleNormal="60" workbookViewId="0">
      <selection activeCell="E73" sqref="E73"/>
    </sheetView>
  </sheetViews>
  <sheetFormatPr defaultRowHeight="23.25"/>
  <cols>
    <col min="1" max="1" width="72.5703125" style="52" customWidth="1"/>
    <col min="2" max="2" width="17.140625" style="117" customWidth="1"/>
    <col min="3" max="4" width="25.28515625" style="117" customWidth="1"/>
    <col min="5" max="5" width="23.42578125" style="117" customWidth="1"/>
    <col min="6" max="6" width="23.85546875" style="117" customWidth="1"/>
    <col min="7" max="7" width="22.42578125" style="117" customWidth="1"/>
    <col min="8" max="8" width="10" style="52" customWidth="1"/>
    <col min="9" max="9" width="9.5703125" style="52" customWidth="1"/>
    <col min="10" max="16384" width="9.140625" style="52"/>
  </cols>
  <sheetData>
    <row r="1" spans="1:11" ht="23.25" customHeight="1">
      <c r="A1" s="187"/>
      <c r="B1" s="188"/>
      <c r="C1" s="189"/>
      <c r="D1" s="187"/>
      <c r="E1" s="187" t="s">
        <v>239</v>
      </c>
      <c r="F1" s="187"/>
      <c r="G1" s="187"/>
      <c r="H1" s="122"/>
      <c r="I1" s="122"/>
      <c r="J1" s="122"/>
      <c r="K1" s="122"/>
    </row>
    <row r="2" spans="1:11" ht="18.75" customHeight="1">
      <c r="A2" s="190"/>
      <c r="B2" s="189"/>
      <c r="C2" s="189"/>
      <c r="D2" s="191"/>
      <c r="E2" s="301" t="s">
        <v>360</v>
      </c>
      <c r="F2" s="301"/>
      <c r="G2" s="301"/>
      <c r="H2" s="122"/>
      <c r="I2" s="122"/>
      <c r="J2" s="122"/>
      <c r="K2" s="122"/>
    </row>
    <row r="3" spans="1:11" ht="18.75" customHeight="1">
      <c r="A3" s="189"/>
      <c r="B3" s="189"/>
      <c r="C3" s="191"/>
      <c r="D3" s="191"/>
      <c r="E3" s="301"/>
      <c r="F3" s="301"/>
      <c r="G3" s="301"/>
      <c r="H3" s="122"/>
      <c r="I3" s="122"/>
      <c r="J3" s="122"/>
      <c r="K3" s="122"/>
    </row>
    <row r="4" spans="1:11" ht="18.75" customHeight="1">
      <c r="A4" s="189"/>
      <c r="B4" s="189"/>
      <c r="C4" s="191"/>
      <c r="D4" s="191"/>
      <c r="E4" s="301"/>
      <c r="F4" s="301"/>
      <c r="G4" s="301"/>
      <c r="H4" s="122"/>
      <c r="I4" s="122"/>
      <c r="J4" s="122"/>
      <c r="K4" s="122"/>
    </row>
    <row r="5" spans="1:11" ht="84" customHeight="1">
      <c r="A5" s="187"/>
      <c r="B5" s="192"/>
      <c r="C5" s="192"/>
      <c r="D5" s="189"/>
      <c r="E5" s="302"/>
      <c r="F5" s="302"/>
      <c r="G5" s="302"/>
    </row>
    <row r="6" spans="1:11" ht="25.5" customHeight="1">
      <c r="A6" s="193"/>
      <c r="B6" s="288"/>
      <c r="C6" s="288"/>
      <c r="D6" s="288"/>
      <c r="E6" s="194"/>
      <c r="F6" s="195" t="s">
        <v>138</v>
      </c>
      <c r="G6" s="196" t="s">
        <v>260</v>
      </c>
    </row>
    <row r="7" spans="1:11" ht="25.5" customHeight="1">
      <c r="A7" s="197" t="s">
        <v>422</v>
      </c>
      <c r="B7" s="288" t="s">
        <v>423</v>
      </c>
      <c r="C7" s="288"/>
      <c r="D7" s="288"/>
      <c r="E7" s="198"/>
      <c r="F7" s="199" t="s">
        <v>131</v>
      </c>
      <c r="G7" s="196">
        <v>30619729</v>
      </c>
    </row>
    <row r="8" spans="1:11" ht="25.5" customHeight="1">
      <c r="A8" s="193" t="s">
        <v>14</v>
      </c>
      <c r="B8" s="288" t="s">
        <v>424</v>
      </c>
      <c r="C8" s="288"/>
      <c r="D8" s="288"/>
      <c r="E8" s="194"/>
      <c r="F8" s="199" t="s">
        <v>130</v>
      </c>
      <c r="G8" s="196">
        <v>150</v>
      </c>
    </row>
    <row r="9" spans="1:11" ht="25.5" customHeight="1">
      <c r="A9" s="193" t="s">
        <v>18</v>
      </c>
      <c r="B9" s="288" t="s">
        <v>425</v>
      </c>
      <c r="C9" s="288"/>
      <c r="D9" s="288"/>
      <c r="E9" s="194"/>
      <c r="F9" s="199" t="s">
        <v>129</v>
      </c>
      <c r="G9" s="196">
        <v>1210136600</v>
      </c>
    </row>
    <row r="10" spans="1:11" ht="25.5" customHeight="1">
      <c r="A10" s="197" t="s">
        <v>385</v>
      </c>
      <c r="B10" s="297" t="s">
        <v>426</v>
      </c>
      <c r="C10" s="297"/>
      <c r="D10" s="297"/>
      <c r="E10" s="198"/>
      <c r="F10" s="199" t="s">
        <v>9</v>
      </c>
      <c r="G10" s="196">
        <v>1009</v>
      </c>
    </row>
    <row r="11" spans="1:11" ht="25.5" customHeight="1">
      <c r="A11" s="197" t="s">
        <v>16</v>
      </c>
      <c r="B11" s="288" t="s">
        <v>427</v>
      </c>
      <c r="C11" s="288"/>
      <c r="D11" s="288"/>
      <c r="E11" s="198"/>
      <c r="F11" s="199" t="s">
        <v>8</v>
      </c>
      <c r="G11" s="196"/>
    </row>
    <row r="12" spans="1:11" ht="25.5" customHeight="1">
      <c r="A12" s="197" t="s">
        <v>15</v>
      </c>
      <c r="B12" s="288" t="s">
        <v>428</v>
      </c>
      <c r="C12" s="288"/>
      <c r="D12" s="288"/>
      <c r="E12" s="198"/>
      <c r="F12" s="199" t="s">
        <v>10</v>
      </c>
      <c r="G12" s="196" t="s">
        <v>433</v>
      </c>
    </row>
    <row r="13" spans="1:11" ht="25.5" customHeight="1">
      <c r="A13" s="197" t="s">
        <v>329</v>
      </c>
      <c r="B13" s="288"/>
      <c r="C13" s="288"/>
      <c r="D13" s="288"/>
      <c r="E13" s="288" t="s">
        <v>193</v>
      </c>
      <c r="F13" s="298"/>
      <c r="G13" s="200"/>
    </row>
    <row r="14" spans="1:11" ht="25.5" customHeight="1">
      <c r="A14" s="197" t="s">
        <v>19</v>
      </c>
      <c r="B14" s="288" t="s">
        <v>429</v>
      </c>
      <c r="C14" s="288"/>
      <c r="D14" s="288"/>
      <c r="E14" s="288" t="s">
        <v>194</v>
      </c>
      <c r="F14" s="290"/>
      <c r="G14" s="200"/>
    </row>
    <row r="15" spans="1:11" ht="25.5" customHeight="1">
      <c r="A15" s="197" t="s">
        <v>105</v>
      </c>
      <c r="B15" s="288">
        <v>15</v>
      </c>
      <c r="C15" s="288"/>
      <c r="D15" s="288"/>
      <c r="E15" s="201"/>
      <c r="F15" s="201"/>
      <c r="G15" s="201"/>
    </row>
    <row r="16" spans="1:11" ht="25.5" customHeight="1">
      <c r="A16" s="193" t="s">
        <v>11</v>
      </c>
      <c r="B16" s="288" t="s">
        <v>430</v>
      </c>
      <c r="C16" s="288"/>
      <c r="D16" s="288"/>
      <c r="E16" s="202"/>
      <c r="F16" s="202"/>
      <c r="G16" s="202"/>
    </row>
    <row r="17" spans="1:17" ht="25.5" customHeight="1">
      <c r="A17" s="197" t="s">
        <v>12</v>
      </c>
      <c r="B17" s="288" t="s">
        <v>431</v>
      </c>
      <c r="C17" s="288"/>
      <c r="D17" s="288"/>
      <c r="E17" s="201"/>
      <c r="F17" s="201"/>
      <c r="G17" s="201"/>
    </row>
    <row r="18" spans="1:17" ht="25.5" customHeight="1">
      <c r="A18" s="193" t="s">
        <v>13</v>
      </c>
      <c r="B18" s="288" t="s">
        <v>432</v>
      </c>
      <c r="C18" s="288"/>
      <c r="D18" s="288"/>
      <c r="E18" s="202"/>
      <c r="F18" s="202"/>
      <c r="G18" s="202"/>
    </row>
    <row r="19" spans="1:17" ht="13.5" customHeight="1">
      <c r="A19" s="203"/>
      <c r="B19" s="187"/>
      <c r="C19" s="187"/>
      <c r="D19" s="187"/>
      <c r="E19" s="187"/>
      <c r="F19" s="187"/>
      <c r="G19" s="187"/>
    </row>
    <row r="20" spans="1:17" ht="46.5" customHeight="1">
      <c r="A20" s="295" t="s">
        <v>240</v>
      </c>
      <c r="B20" s="295"/>
      <c r="C20" s="295"/>
      <c r="D20" s="295"/>
      <c r="E20" s="295"/>
      <c r="F20" s="295"/>
      <c r="G20" s="295"/>
    </row>
    <row r="21" spans="1:17" ht="27">
      <c r="A21" s="295" t="s">
        <v>384</v>
      </c>
      <c r="B21" s="295"/>
      <c r="C21" s="295"/>
      <c r="D21" s="295"/>
      <c r="E21" s="295"/>
      <c r="F21" s="295"/>
      <c r="G21" s="295"/>
    </row>
    <row r="22" spans="1:17">
      <c r="A22" s="293" t="s">
        <v>526</v>
      </c>
      <c r="B22" s="293"/>
      <c r="C22" s="293"/>
      <c r="D22" s="293"/>
      <c r="E22" s="293"/>
      <c r="F22" s="293"/>
      <c r="G22" s="293"/>
    </row>
    <row r="23" spans="1:17">
      <c r="A23" s="300" t="s">
        <v>358</v>
      </c>
      <c r="B23" s="300"/>
      <c r="C23" s="300"/>
      <c r="D23" s="300"/>
      <c r="E23" s="300"/>
      <c r="F23" s="300"/>
      <c r="G23" s="300"/>
    </row>
    <row r="24" spans="1:17" ht="9" customHeight="1">
      <c r="A24" s="124"/>
      <c r="B24" s="124"/>
      <c r="C24" s="124"/>
      <c r="D24" s="124"/>
      <c r="E24" s="124"/>
      <c r="F24" s="124"/>
      <c r="G24" s="124"/>
    </row>
    <row r="25" spans="1:17">
      <c r="A25" s="296" t="s">
        <v>206</v>
      </c>
      <c r="B25" s="296"/>
      <c r="C25" s="296"/>
      <c r="D25" s="296"/>
      <c r="E25" s="296"/>
      <c r="F25" s="296"/>
      <c r="G25" s="296"/>
    </row>
    <row r="26" spans="1:17" ht="12" customHeight="1">
      <c r="B26" s="125"/>
      <c r="C26" s="125"/>
      <c r="D26" s="125"/>
      <c r="E26" s="125"/>
      <c r="F26" s="125"/>
      <c r="G26" s="125"/>
    </row>
    <row r="27" spans="1:17" ht="43.5" customHeight="1">
      <c r="A27" s="294" t="s">
        <v>287</v>
      </c>
      <c r="B27" s="307" t="s">
        <v>17</v>
      </c>
      <c r="C27" s="291" t="s">
        <v>359</v>
      </c>
      <c r="D27" s="289" t="s">
        <v>357</v>
      </c>
      <c r="E27" s="289"/>
      <c r="F27" s="289"/>
      <c r="G27" s="289"/>
      <c r="Q27" s="52" t="s">
        <v>377</v>
      </c>
    </row>
    <row r="28" spans="1:17" ht="44.25" customHeight="1">
      <c r="A28" s="294"/>
      <c r="B28" s="307"/>
      <c r="C28" s="292"/>
      <c r="D28" s="126" t="s">
        <v>265</v>
      </c>
      <c r="E28" s="126" t="s">
        <v>248</v>
      </c>
      <c r="F28" s="126" t="s">
        <v>275</v>
      </c>
      <c r="G28" s="126" t="s">
        <v>276</v>
      </c>
    </row>
    <row r="29" spans="1:17" ht="30" customHeight="1">
      <c r="A29" s="119">
        <v>1</v>
      </c>
      <c r="B29" s="118">
        <v>2</v>
      </c>
      <c r="C29" s="269">
        <v>3</v>
      </c>
      <c r="D29" s="119">
        <v>4</v>
      </c>
      <c r="E29" s="118">
        <v>5</v>
      </c>
      <c r="F29" s="119">
        <v>6</v>
      </c>
      <c r="G29" s="118">
        <v>7</v>
      </c>
    </row>
    <row r="30" spans="1:17" ht="24.95" customHeight="1">
      <c r="A30" s="306" t="s">
        <v>98</v>
      </c>
      <c r="B30" s="306"/>
      <c r="C30" s="306"/>
      <c r="D30" s="306"/>
      <c r="E30" s="306"/>
      <c r="F30" s="306"/>
      <c r="G30" s="306"/>
    </row>
    <row r="31" spans="1:17" ht="46.5">
      <c r="A31" s="127" t="s">
        <v>207</v>
      </c>
      <c r="B31" s="208">
        <f>'1. Фін результат'!B9</f>
        <v>1000</v>
      </c>
      <c r="C31" s="128">
        <f>'1. Фін результат'!C9</f>
        <v>1132</v>
      </c>
      <c r="D31" s="128">
        <f>'1. Фін результат'!D9</f>
        <v>1460</v>
      </c>
      <c r="E31" s="128">
        <f>'1. Фін результат'!E9</f>
        <v>434</v>
      </c>
      <c r="F31" s="128">
        <f>E31-D31</f>
        <v>-1026</v>
      </c>
      <c r="G31" s="129">
        <f>E31/D31*100</f>
        <v>29.726027397260275</v>
      </c>
    </row>
    <row r="32" spans="1:17" ht="46.5">
      <c r="A32" s="127" t="s">
        <v>176</v>
      </c>
      <c r="B32" s="208">
        <f>'1. Фін результат'!B11</f>
        <v>1010</v>
      </c>
      <c r="C32" s="128">
        <f>'1. Фін результат'!C11</f>
        <v>836</v>
      </c>
      <c r="D32" s="128">
        <f>'1. Фін результат'!D11</f>
        <v>1116</v>
      </c>
      <c r="E32" s="128">
        <f>'1. Фін результат'!E11</f>
        <v>321</v>
      </c>
      <c r="F32" s="128">
        <f t="shared" ref="F32:F45" si="0">E32-D32</f>
        <v>-795</v>
      </c>
      <c r="G32" s="129">
        <f t="shared" ref="G32:G45" si="1">E32/D32*100</f>
        <v>28.763440860215056</v>
      </c>
    </row>
    <row r="33" spans="1:7">
      <c r="A33" s="130" t="s">
        <v>266</v>
      </c>
      <c r="B33" s="208">
        <f>'1. Фін результат'!B22</f>
        <v>1020</v>
      </c>
      <c r="C33" s="128">
        <f>'1. Фін результат'!C22</f>
        <v>296</v>
      </c>
      <c r="D33" s="128">
        <f>'1. Фін результат'!D22</f>
        <v>344</v>
      </c>
      <c r="E33" s="128">
        <f>'1. Фін результат'!E22</f>
        <v>113</v>
      </c>
      <c r="F33" s="128">
        <f t="shared" si="0"/>
        <v>-231</v>
      </c>
      <c r="G33" s="129">
        <f t="shared" si="1"/>
        <v>32.848837209302324</v>
      </c>
    </row>
    <row r="34" spans="1:7">
      <c r="A34" s="127" t="s">
        <v>142</v>
      </c>
      <c r="B34" s="208">
        <f>'1. Фін результат'!B27</f>
        <v>1040</v>
      </c>
      <c r="C34" s="128">
        <f>'1. Фін результат'!C27</f>
        <v>145</v>
      </c>
      <c r="D34" s="128">
        <f>'1. Фін результат'!D27</f>
        <v>224</v>
      </c>
      <c r="E34" s="128">
        <f>'1. Фін результат'!E27</f>
        <v>125</v>
      </c>
      <c r="F34" s="128">
        <f t="shared" si="0"/>
        <v>-99</v>
      </c>
      <c r="G34" s="129">
        <f t="shared" si="1"/>
        <v>55.803571428571431</v>
      </c>
    </row>
    <row r="35" spans="1:7">
      <c r="A35" s="127" t="s">
        <v>139</v>
      </c>
      <c r="B35" s="208">
        <f>'1. Фін результат'!B53</f>
        <v>1070</v>
      </c>
      <c r="C35" s="128">
        <f>'1. Фін результат'!C53</f>
        <v>328</v>
      </c>
      <c r="D35" s="128">
        <f>'1. Фін результат'!D53</f>
        <v>408</v>
      </c>
      <c r="E35" s="128">
        <f>'1. Фін результат'!E53</f>
        <v>205</v>
      </c>
      <c r="F35" s="128">
        <f t="shared" si="0"/>
        <v>-203</v>
      </c>
      <c r="G35" s="129">
        <f t="shared" si="1"/>
        <v>50.245098039215684</v>
      </c>
    </row>
    <row r="36" spans="1:7">
      <c r="A36" s="127" t="s">
        <v>143</v>
      </c>
      <c r="B36" s="208">
        <f>'1. Фін результат'!B95</f>
        <v>1300</v>
      </c>
      <c r="C36" s="128">
        <f>'1. Фін результат'!C23-'1. Фін результат'!C67</f>
        <v>98</v>
      </c>
      <c r="D36" s="128">
        <f>'1. Фін результат'!D23-'1. Фін результат'!D67</f>
        <v>181</v>
      </c>
      <c r="E36" s="128">
        <f>'1. Фін результат'!E23-'1. Фін результат'!E67</f>
        <v>-119</v>
      </c>
      <c r="F36" s="128">
        <f t="shared" si="0"/>
        <v>-300</v>
      </c>
      <c r="G36" s="129">
        <f t="shared" si="1"/>
        <v>-65.745856353591165</v>
      </c>
    </row>
    <row r="37" spans="1:7" ht="45">
      <c r="A37" s="131" t="s">
        <v>4</v>
      </c>
      <c r="B37" s="208">
        <f>'1. Фін результат'!B77</f>
        <v>1100</v>
      </c>
      <c r="C37" s="128">
        <f>'1. Фін результат'!C77</f>
        <v>-79</v>
      </c>
      <c r="D37" s="128">
        <f>'1. Фін результат'!D77</f>
        <v>-107</v>
      </c>
      <c r="E37" s="128">
        <f>'1. Фін результат'!E77</f>
        <v>-336</v>
      </c>
      <c r="F37" s="128">
        <f t="shared" si="0"/>
        <v>-229</v>
      </c>
      <c r="G37" s="129">
        <f t="shared" si="1"/>
        <v>314.01869158878503</v>
      </c>
    </row>
    <row r="38" spans="1:7">
      <c r="A38" s="132" t="s">
        <v>144</v>
      </c>
      <c r="B38" s="208">
        <f>'1. Фін результат'!B106</f>
        <v>1410</v>
      </c>
      <c r="C38" s="128">
        <f>'1. Фін результат'!C106</f>
        <v>110</v>
      </c>
      <c r="D38" s="128">
        <f>'1. Фін результат'!D106</f>
        <v>94</v>
      </c>
      <c r="E38" s="128">
        <f>'1. Фін результат'!E106</f>
        <v>-237</v>
      </c>
      <c r="F38" s="128">
        <f t="shared" si="0"/>
        <v>-331</v>
      </c>
      <c r="G38" s="129">
        <f t="shared" si="1"/>
        <v>-252.12765957446811</v>
      </c>
    </row>
    <row r="39" spans="1:7">
      <c r="A39" s="133" t="s">
        <v>230</v>
      </c>
      <c r="B39" s="208">
        <f>' 5. Коефіцієнти'!B8</f>
        <v>5010</v>
      </c>
      <c r="C39" s="128">
        <f>'фінплан - зведені показники'!C38/'фінплан - зведені показники'!C31</f>
        <v>9.7173144876325085E-2</v>
      </c>
      <c r="D39" s="128">
        <f>'фінплан - зведені показники'!D38/'фінплан - зведені показники'!D31</f>
        <v>6.4383561643835616E-2</v>
      </c>
      <c r="E39" s="128">
        <f>'фінплан - зведені показники'!E38/'фінплан - зведені показники'!E31</f>
        <v>-0.54608294930875578</v>
      </c>
      <c r="F39" s="128">
        <f t="shared" si="0"/>
        <v>-0.61046651095259141</v>
      </c>
      <c r="G39" s="129">
        <f t="shared" si="1"/>
        <v>-848.17138935189735</v>
      </c>
    </row>
    <row r="40" spans="1:7" ht="46.5">
      <c r="A40" s="133" t="s">
        <v>145</v>
      </c>
      <c r="B40" s="208">
        <f>'1. Фін результат'!B96</f>
        <v>1310</v>
      </c>
      <c r="C40" s="128">
        <f>'1. Фін результат'!C96</f>
        <v>-2</v>
      </c>
      <c r="D40" s="128">
        <f>'1. Фін результат'!D96</f>
        <v>0</v>
      </c>
      <c r="E40" s="128">
        <f>'1. Фін результат'!E96</f>
        <v>0</v>
      </c>
      <c r="F40" s="128">
        <f t="shared" si="0"/>
        <v>0</v>
      </c>
      <c r="G40" s="219" t="e">
        <f t="shared" si="1"/>
        <v>#DIV/0!</v>
      </c>
    </row>
    <row r="41" spans="1:7">
      <c r="A41" s="127" t="s">
        <v>234</v>
      </c>
      <c r="B41" s="208">
        <f>'1. Фін результат'!B97</f>
        <v>1320</v>
      </c>
      <c r="C41" s="128">
        <f>'1. Фін результат'!C82-'1. Фін результат'!C85</f>
        <v>132</v>
      </c>
      <c r="D41" s="128">
        <f>'1. Фін результат'!D82-'1. Фін результат'!D85</f>
        <v>179</v>
      </c>
      <c r="E41" s="128">
        <f>'1. Фін результат'!E82-'1. Фін результат'!E85</f>
        <v>93</v>
      </c>
      <c r="F41" s="128">
        <f t="shared" si="0"/>
        <v>-86</v>
      </c>
      <c r="G41" s="129">
        <f t="shared" si="1"/>
        <v>51.955307262569825</v>
      </c>
    </row>
    <row r="42" spans="1:7">
      <c r="A42" s="132" t="s">
        <v>96</v>
      </c>
      <c r="B42" s="208">
        <f>'1. Фін результат'!B87</f>
        <v>1170</v>
      </c>
      <c r="C42" s="128">
        <f>'1. Фін результат'!C87</f>
        <v>51</v>
      </c>
      <c r="D42" s="128">
        <f>'1. Фін результат'!D87</f>
        <v>72</v>
      </c>
      <c r="E42" s="128">
        <f>'1. Фін результат'!E87</f>
        <v>-243</v>
      </c>
      <c r="F42" s="128">
        <f t="shared" si="0"/>
        <v>-315</v>
      </c>
      <c r="G42" s="129">
        <f t="shared" si="1"/>
        <v>-337.5</v>
      </c>
    </row>
    <row r="43" spans="1:7">
      <c r="A43" s="134" t="s">
        <v>140</v>
      </c>
      <c r="B43" s="208">
        <f>'1. Фін результат'!B88</f>
        <v>1180</v>
      </c>
      <c r="C43" s="128">
        <f>'1. Фін результат'!C88</f>
        <v>9</v>
      </c>
      <c r="D43" s="128">
        <f>'1. Фін результат'!D88</f>
        <v>0</v>
      </c>
      <c r="E43" s="128">
        <f>'1. Фін результат'!E88</f>
        <v>0</v>
      </c>
      <c r="F43" s="128">
        <f t="shared" si="0"/>
        <v>0</v>
      </c>
      <c r="G43" s="210" t="e">
        <f t="shared" si="1"/>
        <v>#DIV/0!</v>
      </c>
    </row>
    <row r="44" spans="1:7">
      <c r="A44" s="131" t="s">
        <v>231</v>
      </c>
      <c r="B44" s="208">
        <f>'1. Фін результат'!B90</f>
        <v>1200</v>
      </c>
      <c r="C44" s="128">
        <f>'1. Фін результат'!C90</f>
        <v>42</v>
      </c>
      <c r="D44" s="128">
        <f>'1. Фін результат'!D90</f>
        <v>72</v>
      </c>
      <c r="E44" s="128">
        <f>'1. Фін результат'!E90</f>
        <v>-243</v>
      </c>
      <c r="F44" s="128">
        <f t="shared" si="0"/>
        <v>-315</v>
      </c>
      <c r="G44" s="129">
        <f t="shared" si="1"/>
        <v>-337.5</v>
      </c>
    </row>
    <row r="45" spans="1:7">
      <c r="A45" s="133" t="s">
        <v>232</v>
      </c>
      <c r="B45" s="208">
        <f>' 5. Коефіцієнти'!B11</f>
        <v>5040</v>
      </c>
      <c r="C45" s="128">
        <f>C44/C31</f>
        <v>3.7102473498233215E-2</v>
      </c>
      <c r="D45" s="128">
        <f>D44/D31</f>
        <v>4.9315068493150684E-2</v>
      </c>
      <c r="E45" s="128">
        <f>E44/E31</f>
        <v>-0.55990783410138245</v>
      </c>
      <c r="F45" s="128">
        <f t="shared" si="0"/>
        <v>-0.60922290259453316</v>
      </c>
      <c r="G45" s="129">
        <f t="shared" si="1"/>
        <v>-1135.36866359447</v>
      </c>
    </row>
    <row r="46" spans="1:7">
      <c r="A46" s="303" t="s">
        <v>157</v>
      </c>
      <c r="B46" s="304"/>
      <c r="C46" s="304"/>
      <c r="D46" s="304"/>
      <c r="E46" s="304"/>
      <c r="F46" s="304"/>
      <c r="G46" s="305"/>
    </row>
    <row r="47" spans="1:7">
      <c r="A47" s="133" t="s">
        <v>361</v>
      </c>
      <c r="B47" s="208">
        <f>'2. Розрахунки з бюджетом'!B21</f>
        <v>2100</v>
      </c>
      <c r="C47" s="128">
        <f>'2. Розрахунки з бюджетом'!C9</f>
        <v>51</v>
      </c>
      <c r="D47" s="128">
        <f>'2. Розрахунки з бюджетом'!D9</f>
        <v>48</v>
      </c>
      <c r="E47" s="128">
        <f>'2. Розрахунки з бюджетом'!E9</f>
        <v>0</v>
      </c>
      <c r="F47" s="128">
        <f t="shared" ref="F47:F52" si="2">E47-D47</f>
        <v>-48</v>
      </c>
      <c r="G47" s="129">
        <f t="shared" ref="G47:G52" si="3">E47/D47*100</f>
        <v>0</v>
      </c>
    </row>
    <row r="48" spans="1:7">
      <c r="A48" s="135" t="s">
        <v>156</v>
      </c>
      <c r="B48" s="208">
        <f>'2. Розрахунки з бюджетом'!B24</f>
        <v>2110</v>
      </c>
      <c r="C48" s="128">
        <f>'2. Розрахунки з бюджетом'!C24</f>
        <v>9</v>
      </c>
      <c r="D48" s="128">
        <f>'2. Розрахунки з бюджетом'!D24</f>
        <v>0</v>
      </c>
      <c r="E48" s="128">
        <f>'2. Розрахунки з бюджетом'!E24</f>
        <v>0</v>
      </c>
      <c r="F48" s="128">
        <f t="shared" si="2"/>
        <v>0</v>
      </c>
      <c r="G48" s="210" t="e">
        <f t="shared" si="3"/>
        <v>#DIV/0!</v>
      </c>
    </row>
    <row r="49" spans="1:7" ht="46.5">
      <c r="A49" s="135" t="s">
        <v>352</v>
      </c>
      <c r="B49" s="208" t="s">
        <v>322</v>
      </c>
      <c r="C49" s="128">
        <f>'2. Розрахунки з бюджетом'!C25+'2. Розрахунки з бюджетом'!C26</f>
        <v>258</v>
      </c>
      <c r="D49" s="128">
        <f>'2. Розрахунки з бюджетом'!D25+'2. Розрахунки з бюджетом'!D26</f>
        <v>246</v>
      </c>
      <c r="E49" s="128">
        <f>'2. Розрахунки з бюджетом'!E25+'2. Розрахунки з бюджетом'!E26</f>
        <v>87</v>
      </c>
      <c r="F49" s="128">
        <f t="shared" si="2"/>
        <v>-159</v>
      </c>
      <c r="G49" s="129">
        <f t="shared" si="3"/>
        <v>35.365853658536587</v>
      </c>
    </row>
    <row r="50" spans="1:7" ht="69.75">
      <c r="A50" s="133" t="s">
        <v>258</v>
      </c>
      <c r="B50" s="208">
        <f>'2. Розрахунки з бюджетом'!B27</f>
        <v>2140</v>
      </c>
      <c r="C50" s="128">
        <f>'2. Розрахунки з бюджетом'!C27</f>
        <v>70</v>
      </c>
      <c r="D50" s="128">
        <f>'2. Розрахунки з бюджетом'!D27</f>
        <v>120</v>
      </c>
      <c r="E50" s="128">
        <f>'2. Розрахунки з бюджетом'!E27</f>
        <v>52</v>
      </c>
      <c r="F50" s="128">
        <f t="shared" si="2"/>
        <v>-68</v>
      </c>
      <c r="G50" s="129">
        <f t="shared" si="3"/>
        <v>43.333333333333336</v>
      </c>
    </row>
    <row r="51" spans="1:7" ht="46.5">
      <c r="A51" s="133" t="s">
        <v>83</v>
      </c>
      <c r="B51" s="208">
        <f>'2. Розрахунки з бюджетом'!B38</f>
        <v>2150</v>
      </c>
      <c r="C51" s="128">
        <f>'2. Розрахунки з бюджетом'!C38</f>
        <v>80</v>
      </c>
      <c r="D51" s="128">
        <f>'2. Розрахунки з бюджетом'!D38</f>
        <v>132</v>
      </c>
      <c r="E51" s="128">
        <f>'2. Розрахунки з бюджетом'!E38</f>
        <v>66</v>
      </c>
      <c r="F51" s="128">
        <f t="shared" si="2"/>
        <v>-66</v>
      </c>
      <c r="G51" s="129">
        <f t="shared" si="3"/>
        <v>50</v>
      </c>
    </row>
    <row r="52" spans="1:7">
      <c r="A52" s="132" t="s">
        <v>267</v>
      </c>
      <c r="B52" s="208">
        <f>'2. Розрахунки з бюджетом'!B39</f>
        <v>2200</v>
      </c>
      <c r="C52" s="128">
        <f>'2. Розрахунки з бюджетом'!C39</f>
        <v>444</v>
      </c>
      <c r="D52" s="128">
        <f>'2. Розрахунки з бюджетом'!D39</f>
        <v>546</v>
      </c>
      <c r="E52" s="128">
        <f>'2. Розрахунки з бюджетом'!E39</f>
        <v>205</v>
      </c>
      <c r="F52" s="128">
        <f t="shared" si="2"/>
        <v>-341</v>
      </c>
      <c r="G52" s="129">
        <f t="shared" si="3"/>
        <v>37.545787545787547</v>
      </c>
    </row>
    <row r="53" spans="1:7">
      <c r="A53" s="303" t="s">
        <v>155</v>
      </c>
      <c r="B53" s="304"/>
      <c r="C53" s="304"/>
      <c r="D53" s="304"/>
      <c r="E53" s="304"/>
      <c r="F53" s="304"/>
      <c r="G53" s="305"/>
    </row>
    <row r="54" spans="1:7">
      <c r="A54" s="132" t="s">
        <v>146</v>
      </c>
      <c r="B54" s="208">
        <f>'3. Рух грошових коштів'!B66</f>
        <v>3600</v>
      </c>
      <c r="C54" s="128">
        <f>'3. Рух грошових коштів'!C66</f>
        <v>91</v>
      </c>
      <c r="D54" s="128">
        <f>'3. Рух грошових коштів'!D66</f>
        <v>302</v>
      </c>
      <c r="E54" s="128">
        <f>'3. Рух грошових коштів'!E66</f>
        <v>233</v>
      </c>
      <c r="F54" s="128">
        <f t="shared" ref="F54:F59" si="4">E54-D54</f>
        <v>-69</v>
      </c>
      <c r="G54" s="129">
        <f t="shared" ref="G54:G59" si="5">E54/D54*100</f>
        <v>77.152317880794712</v>
      </c>
    </row>
    <row r="55" spans="1:7" ht="46.5">
      <c r="A55" s="133" t="s">
        <v>147</v>
      </c>
      <c r="B55" s="208">
        <f>'3. Рух грошових коштів'!B21</f>
        <v>3090</v>
      </c>
      <c r="C55" s="128">
        <f>'3. Рух грошових коштів'!C21</f>
        <v>141</v>
      </c>
      <c r="D55" s="128">
        <f>'3. Рух грошових коштів'!D21</f>
        <v>273</v>
      </c>
      <c r="E55" s="128">
        <f>'3. Рух грошових коштів'!E21</f>
        <v>-156</v>
      </c>
      <c r="F55" s="128">
        <f t="shared" si="4"/>
        <v>-429</v>
      </c>
      <c r="G55" s="129">
        <f t="shared" si="5"/>
        <v>-57.142857142857139</v>
      </c>
    </row>
    <row r="56" spans="1:7" ht="46.5">
      <c r="A56" s="133" t="s">
        <v>235</v>
      </c>
      <c r="B56" s="208">
        <f>'3. Рух грошових коштів'!B38</f>
        <v>3320</v>
      </c>
      <c r="C56" s="128">
        <f>'3. Рух грошових коштів'!C38</f>
        <v>0</v>
      </c>
      <c r="D56" s="128">
        <f>'3. Рух грошових коштів'!D38</f>
        <v>0</v>
      </c>
      <c r="E56" s="128">
        <f>'3. Рух грошових коштів'!E38</f>
        <v>0</v>
      </c>
      <c r="F56" s="128">
        <f t="shared" si="4"/>
        <v>0</v>
      </c>
      <c r="G56" s="219" t="e">
        <f t="shared" si="5"/>
        <v>#DIV/0!</v>
      </c>
    </row>
    <row r="57" spans="1:7" ht="46.5">
      <c r="A57" s="133" t="s">
        <v>148</v>
      </c>
      <c r="B57" s="208">
        <f>'3. Рух грошових коштів'!B64</f>
        <v>3580</v>
      </c>
      <c r="C57" s="128">
        <f>'3. Рух грошових коштів'!C64</f>
        <v>-61</v>
      </c>
      <c r="D57" s="128">
        <f>'3. Рух грошових коштів'!D64</f>
        <v>-48</v>
      </c>
      <c r="E57" s="128">
        <f>'3. Рух грошових коштів'!E64</f>
        <v>0</v>
      </c>
      <c r="F57" s="128">
        <f t="shared" si="4"/>
        <v>48</v>
      </c>
      <c r="G57" s="129">
        <f t="shared" si="5"/>
        <v>0</v>
      </c>
    </row>
    <row r="58" spans="1:7" ht="54" customHeight="1">
      <c r="A58" s="133" t="s">
        <v>171</v>
      </c>
      <c r="B58" s="208">
        <f>'3. Рух грошових коштів'!B67</f>
        <v>3610</v>
      </c>
      <c r="C58" s="128"/>
      <c r="D58" s="128"/>
      <c r="E58" s="128"/>
      <c r="F58" s="128">
        <f t="shared" si="4"/>
        <v>0</v>
      </c>
      <c r="G58" s="219" t="e">
        <f t="shared" si="5"/>
        <v>#DIV/0!</v>
      </c>
    </row>
    <row r="59" spans="1:7" ht="38.25" customHeight="1">
      <c r="A59" s="132" t="s">
        <v>149</v>
      </c>
      <c r="B59" s="208">
        <f>'3. Рух грошових коштів'!B68</f>
        <v>3620</v>
      </c>
      <c r="C59" s="128">
        <f>'3. Рух грошових коштів'!C68</f>
        <v>171</v>
      </c>
      <c r="D59" s="128">
        <f>'3. Рух грошових коштів'!D68</f>
        <v>527</v>
      </c>
      <c r="E59" s="128">
        <f>'3. Рух грошових коштів'!E68</f>
        <v>77</v>
      </c>
      <c r="F59" s="128">
        <f t="shared" si="4"/>
        <v>-450</v>
      </c>
      <c r="G59" s="129">
        <f t="shared" si="5"/>
        <v>14.611005692599621</v>
      </c>
    </row>
    <row r="60" spans="1:7">
      <c r="A60" s="309" t="s">
        <v>214</v>
      </c>
      <c r="B60" s="310"/>
      <c r="C60" s="310"/>
      <c r="D60" s="310"/>
      <c r="E60" s="310"/>
      <c r="F60" s="310"/>
      <c r="G60" s="310"/>
    </row>
    <row r="61" spans="1:7">
      <c r="A61" s="133" t="s">
        <v>213</v>
      </c>
      <c r="B61" s="209">
        <f>'4. Кап. інвестиції'!B6</f>
        <v>4000</v>
      </c>
      <c r="C61" s="128">
        <f>'4. Кап. інвестиції'!C6</f>
        <v>0</v>
      </c>
      <c r="D61" s="128">
        <f>'4. Кап. інвестиції'!D6</f>
        <v>0</v>
      </c>
      <c r="E61" s="128">
        <f>'4. Кап. інвестиції'!E6</f>
        <v>0</v>
      </c>
      <c r="F61" s="128">
        <f>E61-D61</f>
        <v>0</v>
      </c>
      <c r="G61" s="219" t="e">
        <f>E61/D61*100</f>
        <v>#DIV/0!</v>
      </c>
    </row>
    <row r="62" spans="1:7">
      <c r="A62" s="308" t="s">
        <v>216</v>
      </c>
      <c r="B62" s="308"/>
      <c r="C62" s="308"/>
      <c r="D62" s="308"/>
      <c r="E62" s="308"/>
      <c r="F62" s="308"/>
      <c r="G62" s="308"/>
    </row>
    <row r="63" spans="1:7">
      <c r="A63" s="133" t="s">
        <v>174</v>
      </c>
      <c r="B63" s="209">
        <f>' 5. Коефіцієнти'!B9</f>
        <v>5020</v>
      </c>
      <c r="C63" s="128">
        <f>' 5. Коефіцієнти'!D9</f>
        <v>2.7649769585253458E-2</v>
      </c>
      <c r="D63" s="128">
        <f>D44/D70</f>
        <v>1.6933207902163686E-2</v>
      </c>
      <c r="E63" s="128">
        <f>' 5. Коефіцієнти'!E9</f>
        <v>-0.21735241502683364</v>
      </c>
      <c r="F63" s="128" t="s">
        <v>398</v>
      </c>
      <c r="G63" s="129" t="s">
        <v>398</v>
      </c>
    </row>
    <row r="64" spans="1:7">
      <c r="A64" s="133" t="s">
        <v>170</v>
      </c>
      <c r="B64" s="209">
        <f>' 5. Коефіцієнти'!B10</f>
        <v>5030</v>
      </c>
      <c r="C64" s="128">
        <f>' 5. Коефіцієнти'!D10</f>
        <v>8.4337349397590355E-2</v>
      </c>
      <c r="D64" s="128">
        <f>D44/D76</f>
        <v>1.7155110793423873E-2</v>
      </c>
      <c r="E64" s="128">
        <f>' 5. Коефіцієнти'!E10</f>
        <v>-0.89338235294117652</v>
      </c>
      <c r="F64" s="128" t="s">
        <v>398</v>
      </c>
      <c r="G64" s="129" t="s">
        <v>398</v>
      </c>
    </row>
    <row r="65" spans="1:7">
      <c r="A65" s="133" t="s">
        <v>233</v>
      </c>
      <c r="B65" s="209">
        <f>' 5. Коефіцієнти'!B14</f>
        <v>5110</v>
      </c>
      <c r="C65" s="128">
        <f>' 5. Коефіцієнти'!D14</f>
        <v>0.48775710088148871</v>
      </c>
      <c r="D65" s="128">
        <f>D76/D73</f>
        <v>76.309090909090912</v>
      </c>
      <c r="E65" s="128">
        <f>' 5. Коефіцієнти'!E14</f>
        <v>0.32151300236406621</v>
      </c>
      <c r="F65" s="128" t="s">
        <v>398</v>
      </c>
      <c r="G65" s="129" t="s">
        <v>398</v>
      </c>
    </row>
    <row r="66" spans="1:7">
      <c r="A66" s="303" t="s">
        <v>215</v>
      </c>
      <c r="B66" s="304"/>
      <c r="C66" s="304"/>
      <c r="D66" s="304"/>
      <c r="E66" s="304"/>
      <c r="F66" s="304"/>
      <c r="G66" s="305"/>
    </row>
    <row r="67" spans="1:7">
      <c r="A67" s="133" t="s">
        <v>150</v>
      </c>
      <c r="B67" s="209">
        <v>6000</v>
      </c>
      <c r="C67" s="215">
        <v>1205</v>
      </c>
      <c r="D67" s="215">
        <v>3283</v>
      </c>
      <c r="E67" s="215">
        <v>947</v>
      </c>
      <c r="F67" s="128">
        <f>E67-D67</f>
        <v>-2336</v>
      </c>
      <c r="G67" s="129">
        <f>E67/D67*100</f>
        <v>28.845568077977457</v>
      </c>
    </row>
    <row r="68" spans="1:7">
      <c r="A68" s="133" t="s">
        <v>151</v>
      </c>
      <c r="B68" s="209">
        <v>6010</v>
      </c>
      <c r="C68" s="215">
        <v>314</v>
      </c>
      <c r="D68" s="215">
        <v>969</v>
      </c>
      <c r="E68" s="215">
        <v>171</v>
      </c>
      <c r="F68" s="128">
        <f t="shared" ref="F68:F76" si="6">E68-D68</f>
        <v>-798</v>
      </c>
      <c r="G68" s="129">
        <f t="shared" ref="G68:G76" si="7">E68/D68*100</f>
        <v>17.647058823529413</v>
      </c>
    </row>
    <row r="69" spans="1:7">
      <c r="A69" s="133" t="s">
        <v>270</v>
      </c>
      <c r="B69" s="209">
        <v>6020</v>
      </c>
      <c r="C69" s="215">
        <v>171</v>
      </c>
      <c r="D69" s="215">
        <f>'3. Рух грошових коштів'!D68</f>
        <v>527</v>
      </c>
      <c r="E69" s="215">
        <v>77</v>
      </c>
      <c r="F69" s="128">
        <f t="shared" si="6"/>
        <v>-450</v>
      </c>
      <c r="G69" s="129">
        <f t="shared" si="7"/>
        <v>14.611005692599621</v>
      </c>
    </row>
    <row r="70" spans="1:7" s="136" customFormat="1">
      <c r="A70" s="132" t="s">
        <v>268</v>
      </c>
      <c r="B70" s="209">
        <v>6030</v>
      </c>
      <c r="C70" s="215">
        <f>C67+C68</f>
        <v>1519</v>
      </c>
      <c r="D70" s="215">
        <f>D67+D68</f>
        <v>4252</v>
      </c>
      <c r="E70" s="215">
        <f>E67+E68</f>
        <v>1118</v>
      </c>
      <c r="F70" s="128">
        <f t="shared" si="6"/>
        <v>-3134</v>
      </c>
      <c r="G70" s="129">
        <f t="shared" si="7"/>
        <v>26.293508936970838</v>
      </c>
    </row>
    <row r="71" spans="1:7">
      <c r="A71" s="133" t="s">
        <v>172</v>
      </c>
      <c r="B71" s="209">
        <v>6040</v>
      </c>
      <c r="C71" s="215"/>
      <c r="D71" s="215"/>
      <c r="E71" s="215"/>
      <c r="F71" s="128">
        <f t="shared" si="6"/>
        <v>0</v>
      </c>
      <c r="G71" s="210" t="e">
        <f t="shared" si="7"/>
        <v>#DIV/0!</v>
      </c>
    </row>
    <row r="72" spans="1:7">
      <c r="A72" s="133" t="s">
        <v>173</v>
      </c>
      <c r="B72" s="209">
        <v>6050</v>
      </c>
      <c r="C72" s="215">
        <v>1021</v>
      </c>
      <c r="D72" s="215">
        <v>55</v>
      </c>
      <c r="E72" s="215">
        <v>846</v>
      </c>
      <c r="F72" s="128">
        <f t="shared" si="6"/>
        <v>791</v>
      </c>
      <c r="G72" s="129">
        <f t="shared" si="7"/>
        <v>1538.181818181818</v>
      </c>
    </row>
    <row r="73" spans="1:7" s="136" customFormat="1">
      <c r="A73" s="132" t="s">
        <v>269</v>
      </c>
      <c r="B73" s="209">
        <v>6060</v>
      </c>
      <c r="C73" s="215">
        <v>1021</v>
      </c>
      <c r="D73" s="215">
        <f>D71+D72</f>
        <v>55</v>
      </c>
      <c r="E73" s="215">
        <f>E71+E72</f>
        <v>846</v>
      </c>
      <c r="F73" s="128">
        <f t="shared" si="6"/>
        <v>791</v>
      </c>
      <c r="G73" s="129">
        <f t="shared" si="7"/>
        <v>1538.181818181818</v>
      </c>
    </row>
    <row r="74" spans="1:7">
      <c r="A74" s="133" t="s">
        <v>271</v>
      </c>
      <c r="B74" s="209">
        <v>6070</v>
      </c>
      <c r="C74" s="215"/>
      <c r="D74" s="215"/>
      <c r="E74" s="215"/>
      <c r="F74" s="128">
        <f t="shared" si="6"/>
        <v>0</v>
      </c>
      <c r="G74" s="219" t="e">
        <f t="shared" si="7"/>
        <v>#DIV/0!</v>
      </c>
    </row>
    <row r="75" spans="1:7">
      <c r="A75" s="133" t="s">
        <v>272</v>
      </c>
      <c r="B75" s="209">
        <v>6080</v>
      </c>
      <c r="C75" s="215"/>
      <c r="D75" s="215"/>
      <c r="E75" s="215"/>
      <c r="F75" s="128">
        <f t="shared" si="6"/>
        <v>0</v>
      </c>
      <c r="G75" s="219" t="e">
        <f t="shared" si="7"/>
        <v>#DIV/0!</v>
      </c>
    </row>
    <row r="76" spans="1:7" s="136" customFormat="1">
      <c r="A76" s="132" t="s">
        <v>152</v>
      </c>
      <c r="B76" s="209">
        <v>6090</v>
      </c>
      <c r="C76" s="215">
        <v>498</v>
      </c>
      <c r="D76" s="215">
        <v>4197</v>
      </c>
      <c r="E76" s="215">
        <f>E70-E73</f>
        <v>272</v>
      </c>
      <c r="F76" s="128">
        <f t="shared" si="6"/>
        <v>-3925</v>
      </c>
      <c r="G76" s="129">
        <f t="shared" si="7"/>
        <v>6.4808196330712411</v>
      </c>
    </row>
    <row r="77" spans="1:7">
      <c r="A77" s="204"/>
      <c r="B77" s="189"/>
      <c r="C77" s="270"/>
      <c r="D77" s="216"/>
      <c r="E77" s="216"/>
      <c r="F77" s="189"/>
      <c r="G77" s="189"/>
    </row>
    <row r="78" spans="1:7" ht="25.5">
      <c r="A78" s="205" t="s">
        <v>362</v>
      </c>
      <c r="B78" s="206"/>
      <c r="C78" s="187"/>
      <c r="D78" s="187"/>
      <c r="E78" s="187"/>
      <c r="F78" s="187" t="s">
        <v>421</v>
      </c>
      <c r="G78" s="187"/>
    </row>
    <row r="79" spans="1:7" s="114" customFormat="1">
      <c r="A79" s="203" t="s">
        <v>393</v>
      </c>
      <c r="B79" s="207"/>
      <c r="C79" s="300" t="s">
        <v>79</v>
      </c>
      <c r="D79" s="300"/>
      <c r="E79" s="187"/>
      <c r="F79" s="207" t="s">
        <v>102</v>
      </c>
      <c r="G79" s="207"/>
    </row>
    <row r="80" spans="1:7">
      <c r="A80" s="187"/>
      <c r="B80" s="189"/>
      <c r="C80" s="189"/>
      <c r="D80" s="189"/>
      <c r="E80" s="189"/>
      <c r="F80" s="189"/>
      <c r="G80" s="189"/>
    </row>
    <row r="81" spans="1:7" ht="42.75" customHeight="1">
      <c r="A81" s="191"/>
      <c r="B81" s="189"/>
      <c r="C81" s="189"/>
      <c r="D81" s="189"/>
      <c r="E81" s="189"/>
      <c r="F81" s="189"/>
      <c r="G81" s="189"/>
    </row>
    <row r="82" spans="1:7" ht="113.25" customHeight="1">
      <c r="A82" s="299"/>
      <c r="B82" s="299"/>
      <c r="C82" s="299"/>
      <c r="D82" s="299"/>
      <c r="E82" s="299"/>
      <c r="F82" s="299"/>
      <c r="G82" s="299"/>
    </row>
    <row r="83" spans="1:7">
      <c r="A83" s="123"/>
    </row>
    <row r="84" spans="1:7">
      <c r="A84" s="123"/>
    </row>
    <row r="85" spans="1:7">
      <c r="A85" s="123"/>
    </row>
    <row r="86" spans="1:7">
      <c r="A86" s="123"/>
    </row>
    <row r="87" spans="1:7">
      <c r="A87" s="123"/>
    </row>
    <row r="88" spans="1:7">
      <c r="A88" s="123"/>
    </row>
    <row r="89" spans="1:7">
      <c r="A89" s="123"/>
    </row>
    <row r="90" spans="1:7">
      <c r="A90" s="123"/>
    </row>
    <row r="91" spans="1:7">
      <c r="A91" s="123"/>
    </row>
    <row r="92" spans="1:7">
      <c r="A92" s="123"/>
    </row>
    <row r="93" spans="1:7">
      <c r="A93" s="123"/>
    </row>
    <row r="94" spans="1:7">
      <c r="A94" s="123"/>
    </row>
    <row r="95" spans="1:7">
      <c r="A95" s="123"/>
    </row>
    <row r="96" spans="1:7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  <row r="104" spans="1:1">
      <c r="A104" s="123"/>
    </row>
    <row r="105" spans="1:1">
      <c r="A105" s="123"/>
    </row>
    <row r="106" spans="1:1">
      <c r="A106" s="123"/>
    </row>
    <row r="107" spans="1:1">
      <c r="A107" s="123"/>
    </row>
    <row r="108" spans="1:1">
      <c r="A108" s="123"/>
    </row>
    <row r="109" spans="1:1">
      <c r="A109" s="123"/>
    </row>
    <row r="110" spans="1:1">
      <c r="A110" s="123"/>
    </row>
    <row r="111" spans="1:1">
      <c r="A111" s="123"/>
    </row>
    <row r="112" spans="1:1">
      <c r="A112" s="123"/>
    </row>
    <row r="113" spans="1:1">
      <c r="A113" s="123"/>
    </row>
    <row r="114" spans="1:1">
      <c r="A114" s="123"/>
    </row>
    <row r="115" spans="1:1">
      <c r="A115" s="123"/>
    </row>
    <row r="116" spans="1:1">
      <c r="A116" s="123"/>
    </row>
    <row r="117" spans="1:1">
      <c r="A117" s="123"/>
    </row>
    <row r="118" spans="1:1">
      <c r="A118" s="123"/>
    </row>
    <row r="119" spans="1:1">
      <c r="A119" s="123"/>
    </row>
    <row r="120" spans="1:1">
      <c r="A120" s="123"/>
    </row>
    <row r="121" spans="1:1">
      <c r="A121" s="123"/>
    </row>
    <row r="122" spans="1:1">
      <c r="A122" s="123"/>
    </row>
    <row r="123" spans="1:1">
      <c r="A123" s="123"/>
    </row>
    <row r="124" spans="1:1">
      <c r="A124" s="123"/>
    </row>
    <row r="125" spans="1:1">
      <c r="A125" s="123"/>
    </row>
    <row r="126" spans="1:1">
      <c r="A126" s="123"/>
    </row>
    <row r="127" spans="1:1">
      <c r="A127" s="123"/>
    </row>
    <row r="128" spans="1:1">
      <c r="A128" s="123"/>
    </row>
    <row r="129" spans="1:1">
      <c r="A129" s="123"/>
    </row>
    <row r="130" spans="1:1">
      <c r="A130" s="123"/>
    </row>
    <row r="131" spans="1:1">
      <c r="A131" s="123"/>
    </row>
    <row r="132" spans="1:1">
      <c r="A132" s="123"/>
    </row>
    <row r="133" spans="1:1">
      <c r="A133" s="123"/>
    </row>
    <row r="134" spans="1:1">
      <c r="A134" s="123"/>
    </row>
    <row r="135" spans="1:1">
      <c r="A135" s="123"/>
    </row>
    <row r="136" spans="1:1">
      <c r="A136" s="123"/>
    </row>
    <row r="137" spans="1:1">
      <c r="A137" s="123"/>
    </row>
    <row r="138" spans="1:1">
      <c r="A138" s="123"/>
    </row>
    <row r="139" spans="1:1">
      <c r="A139" s="123"/>
    </row>
    <row r="140" spans="1:1">
      <c r="A140" s="123"/>
    </row>
    <row r="141" spans="1:1">
      <c r="A141" s="123"/>
    </row>
    <row r="142" spans="1:1">
      <c r="A142" s="123"/>
    </row>
    <row r="143" spans="1:1">
      <c r="A143" s="123"/>
    </row>
    <row r="144" spans="1:1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  <row r="154" spans="1:1">
      <c r="A154" s="123"/>
    </row>
    <row r="155" spans="1:1">
      <c r="A155" s="123"/>
    </row>
    <row r="156" spans="1:1">
      <c r="A156" s="123"/>
    </row>
    <row r="157" spans="1:1">
      <c r="A157" s="123"/>
    </row>
    <row r="158" spans="1:1">
      <c r="A158" s="123"/>
    </row>
    <row r="159" spans="1:1">
      <c r="A159" s="123"/>
    </row>
    <row r="160" spans="1:1">
      <c r="A160" s="123"/>
    </row>
    <row r="161" spans="1:1">
      <c r="A161" s="123"/>
    </row>
    <row r="162" spans="1:1">
      <c r="A162" s="123"/>
    </row>
    <row r="163" spans="1:1">
      <c r="A163" s="123"/>
    </row>
    <row r="164" spans="1:1">
      <c r="A164" s="123"/>
    </row>
    <row r="165" spans="1:1">
      <c r="A165" s="123"/>
    </row>
    <row r="166" spans="1:1">
      <c r="A166" s="123"/>
    </row>
    <row r="167" spans="1:1">
      <c r="A167" s="123"/>
    </row>
    <row r="168" spans="1:1">
      <c r="A168" s="123"/>
    </row>
    <row r="169" spans="1:1">
      <c r="A169" s="123"/>
    </row>
    <row r="170" spans="1:1">
      <c r="A170" s="123"/>
    </row>
    <row r="171" spans="1:1">
      <c r="A171" s="123"/>
    </row>
    <row r="172" spans="1:1">
      <c r="A172" s="123"/>
    </row>
    <row r="173" spans="1:1">
      <c r="A173" s="123"/>
    </row>
    <row r="174" spans="1:1">
      <c r="A174" s="123"/>
    </row>
    <row r="175" spans="1:1">
      <c r="A175" s="123"/>
    </row>
    <row r="176" spans="1:1">
      <c r="A176" s="123"/>
    </row>
    <row r="177" spans="1:1">
      <c r="A177" s="123"/>
    </row>
    <row r="178" spans="1:1">
      <c r="A178" s="123"/>
    </row>
    <row r="179" spans="1:1">
      <c r="A179" s="123"/>
    </row>
    <row r="180" spans="1:1">
      <c r="A180" s="123"/>
    </row>
    <row r="181" spans="1:1">
      <c r="A181" s="123"/>
    </row>
    <row r="182" spans="1:1">
      <c r="A182" s="123"/>
    </row>
    <row r="183" spans="1:1">
      <c r="A183" s="123"/>
    </row>
    <row r="184" spans="1:1">
      <c r="A184" s="123"/>
    </row>
    <row r="185" spans="1:1">
      <c r="A185" s="123"/>
    </row>
    <row r="186" spans="1:1">
      <c r="A186" s="123"/>
    </row>
    <row r="187" spans="1:1">
      <c r="A187" s="123"/>
    </row>
    <row r="188" spans="1:1">
      <c r="A188" s="123"/>
    </row>
    <row r="189" spans="1:1">
      <c r="A189" s="123"/>
    </row>
    <row r="190" spans="1:1">
      <c r="A190" s="123"/>
    </row>
    <row r="191" spans="1:1">
      <c r="A191" s="123"/>
    </row>
    <row r="192" spans="1:1">
      <c r="A192" s="123"/>
    </row>
    <row r="193" spans="1:1">
      <c r="A193" s="123"/>
    </row>
    <row r="194" spans="1:1">
      <c r="A194" s="123"/>
    </row>
    <row r="195" spans="1:1">
      <c r="A195" s="123"/>
    </row>
    <row r="196" spans="1:1">
      <c r="A196" s="123"/>
    </row>
    <row r="197" spans="1:1">
      <c r="A197" s="123"/>
    </row>
    <row r="198" spans="1:1">
      <c r="A198" s="123"/>
    </row>
    <row r="199" spans="1:1">
      <c r="A199" s="123"/>
    </row>
    <row r="200" spans="1:1">
      <c r="A200" s="123"/>
    </row>
    <row r="201" spans="1:1">
      <c r="A201" s="123"/>
    </row>
    <row r="202" spans="1:1">
      <c r="A202" s="123"/>
    </row>
    <row r="203" spans="1:1">
      <c r="A203" s="123"/>
    </row>
    <row r="204" spans="1:1">
      <c r="A204" s="123"/>
    </row>
    <row r="205" spans="1:1">
      <c r="A205" s="123"/>
    </row>
    <row r="206" spans="1:1">
      <c r="A206" s="123"/>
    </row>
    <row r="207" spans="1:1">
      <c r="A207" s="123"/>
    </row>
    <row r="208" spans="1:1">
      <c r="A208" s="123"/>
    </row>
    <row r="209" spans="1:1">
      <c r="A209" s="123"/>
    </row>
    <row r="210" spans="1:1">
      <c r="A210" s="123"/>
    </row>
    <row r="211" spans="1:1">
      <c r="A211" s="123"/>
    </row>
    <row r="212" spans="1:1">
      <c r="A212" s="123"/>
    </row>
    <row r="213" spans="1:1">
      <c r="A213" s="123"/>
    </row>
    <row r="214" spans="1:1">
      <c r="A214" s="123"/>
    </row>
    <row r="215" spans="1:1">
      <c r="A215" s="123"/>
    </row>
    <row r="216" spans="1:1">
      <c r="A216" s="123"/>
    </row>
    <row r="217" spans="1:1">
      <c r="A217" s="123"/>
    </row>
    <row r="218" spans="1:1">
      <c r="A218" s="123"/>
    </row>
    <row r="219" spans="1:1">
      <c r="A219" s="123"/>
    </row>
    <row r="220" spans="1:1">
      <c r="A220" s="123"/>
    </row>
    <row r="221" spans="1:1">
      <c r="A221" s="123"/>
    </row>
    <row r="222" spans="1:1">
      <c r="A222" s="123"/>
    </row>
    <row r="223" spans="1:1">
      <c r="A223" s="123"/>
    </row>
    <row r="224" spans="1:1">
      <c r="A224" s="123"/>
    </row>
    <row r="225" spans="1:1">
      <c r="A225" s="123"/>
    </row>
    <row r="226" spans="1:1">
      <c r="A226" s="123"/>
    </row>
    <row r="227" spans="1:1">
      <c r="A227" s="123"/>
    </row>
    <row r="228" spans="1:1">
      <c r="A228" s="123"/>
    </row>
    <row r="229" spans="1:1">
      <c r="A229" s="123"/>
    </row>
    <row r="230" spans="1:1">
      <c r="A230" s="123"/>
    </row>
    <row r="231" spans="1:1">
      <c r="A231" s="123"/>
    </row>
    <row r="232" spans="1:1">
      <c r="A232" s="123"/>
    </row>
    <row r="233" spans="1:1">
      <c r="A233" s="123"/>
    </row>
    <row r="234" spans="1:1">
      <c r="A234" s="123"/>
    </row>
    <row r="235" spans="1:1">
      <c r="A235" s="123"/>
    </row>
    <row r="236" spans="1:1">
      <c r="A236" s="123"/>
    </row>
    <row r="237" spans="1:1">
      <c r="A237" s="123"/>
    </row>
    <row r="238" spans="1:1">
      <c r="A238" s="123"/>
    </row>
    <row r="239" spans="1:1">
      <c r="A239" s="123"/>
    </row>
    <row r="240" spans="1:1">
      <c r="A240" s="123"/>
    </row>
    <row r="241" spans="1:1">
      <c r="A241" s="123"/>
    </row>
    <row r="242" spans="1:1">
      <c r="A242" s="123"/>
    </row>
    <row r="243" spans="1:1">
      <c r="A243" s="123"/>
    </row>
    <row r="244" spans="1:1">
      <c r="A244" s="123"/>
    </row>
    <row r="245" spans="1:1">
      <c r="A245" s="123"/>
    </row>
    <row r="246" spans="1:1">
      <c r="A246" s="123"/>
    </row>
    <row r="247" spans="1:1">
      <c r="A247" s="123"/>
    </row>
    <row r="248" spans="1:1">
      <c r="A248" s="123"/>
    </row>
  </sheetData>
  <sheetProtection password="C6FB" sheet="1" objects="1" scenarios="1" formatCells="0"/>
  <mergeCells count="33"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  <mergeCell ref="B10:D10"/>
    <mergeCell ref="B11:D11"/>
    <mergeCell ref="B12:D12"/>
    <mergeCell ref="E13:F13"/>
    <mergeCell ref="B13:D13"/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32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43"/>
  <sheetViews>
    <sheetView view="pageBreakPreview" topLeftCell="A109" zoomScale="75" zoomScaleNormal="75" zoomScaleSheetLayoutView="75" workbookViewId="0">
      <selection activeCell="E115" sqref="E115"/>
    </sheetView>
  </sheetViews>
  <sheetFormatPr defaultRowHeight="20.25" outlineLevelRow="1"/>
  <cols>
    <col min="1" max="1" width="75.42578125" style="29" customWidth="1"/>
    <col min="2" max="2" width="12" style="31" customWidth="1"/>
    <col min="3" max="3" width="17" style="31" customWidth="1"/>
    <col min="4" max="4" width="12.7109375" style="31" customWidth="1"/>
    <col min="5" max="5" width="13.5703125" style="31" customWidth="1"/>
    <col min="6" max="6" width="10.42578125" style="31" customWidth="1"/>
    <col min="7" max="7" width="17.5703125" style="31" customWidth="1"/>
    <col min="8" max="8" width="25.7109375" style="31" customWidth="1"/>
    <col min="9" max="9" width="11.7109375" style="29" bestFit="1" customWidth="1"/>
    <col min="10" max="16384" width="9.140625" style="29"/>
  </cols>
  <sheetData>
    <row r="1" spans="1:9" hidden="1" outlineLevel="1">
      <c r="B1" s="38"/>
      <c r="C1" s="38"/>
      <c r="D1" s="38"/>
      <c r="E1" s="38"/>
      <c r="F1" s="38"/>
      <c r="G1" s="38"/>
      <c r="H1" s="48" t="s">
        <v>241</v>
      </c>
    </row>
    <row r="2" spans="1:9" hidden="1" outlineLevel="1">
      <c r="B2" s="38"/>
      <c r="C2" s="38"/>
      <c r="D2" s="38"/>
      <c r="E2" s="38"/>
      <c r="F2" s="38"/>
      <c r="G2" s="38"/>
      <c r="H2" s="48" t="s">
        <v>225</v>
      </c>
    </row>
    <row r="3" spans="1:9" s="138" customFormat="1" ht="22.5" collapsed="1">
      <c r="A3" s="311" t="s">
        <v>378</v>
      </c>
      <c r="B3" s="311"/>
      <c r="C3" s="311"/>
      <c r="D3" s="311"/>
      <c r="E3" s="311"/>
      <c r="F3" s="311"/>
      <c r="G3" s="311"/>
      <c r="H3" s="311"/>
    </row>
    <row r="4" spans="1:9" s="138" customFormat="1" ht="12.75" customHeight="1">
      <c r="A4" s="137"/>
      <c r="B4" s="139"/>
      <c r="C4" s="139"/>
      <c r="D4" s="139"/>
      <c r="E4" s="139"/>
      <c r="F4" s="139"/>
      <c r="G4" s="139"/>
      <c r="H4" s="139"/>
    </row>
    <row r="5" spans="1:9" s="138" customFormat="1" ht="25.5" customHeight="1">
      <c r="A5" s="316" t="s">
        <v>287</v>
      </c>
      <c r="B5" s="317" t="s">
        <v>17</v>
      </c>
      <c r="C5" s="318" t="s">
        <v>387</v>
      </c>
      <c r="D5" s="316" t="s">
        <v>357</v>
      </c>
      <c r="E5" s="316"/>
      <c r="F5" s="316"/>
      <c r="G5" s="316"/>
      <c r="H5" s="316"/>
    </row>
    <row r="6" spans="1:9" s="138" customFormat="1" ht="135">
      <c r="A6" s="316"/>
      <c r="B6" s="317"/>
      <c r="C6" s="319"/>
      <c r="D6" s="120" t="s">
        <v>265</v>
      </c>
      <c r="E6" s="120" t="s">
        <v>248</v>
      </c>
      <c r="F6" s="140" t="s">
        <v>386</v>
      </c>
      <c r="G6" s="140" t="s">
        <v>276</v>
      </c>
      <c r="H6" s="120" t="s">
        <v>274</v>
      </c>
    </row>
    <row r="7" spans="1:9" s="138" customFormat="1" ht="22.5">
      <c r="A7" s="121">
        <v>1</v>
      </c>
      <c r="B7" s="120">
        <v>2</v>
      </c>
      <c r="C7" s="271">
        <v>3</v>
      </c>
      <c r="D7" s="271">
        <v>4</v>
      </c>
      <c r="E7" s="120">
        <v>5</v>
      </c>
      <c r="F7" s="120">
        <v>6</v>
      </c>
      <c r="G7" s="120">
        <v>7</v>
      </c>
      <c r="H7" s="120">
        <v>8</v>
      </c>
    </row>
    <row r="8" spans="1:9" s="141" customFormat="1" ht="26.25" customHeight="1">
      <c r="A8" s="320" t="s">
        <v>273</v>
      </c>
      <c r="B8" s="321"/>
      <c r="C8" s="321"/>
      <c r="D8" s="321"/>
      <c r="E8" s="321"/>
      <c r="F8" s="321"/>
      <c r="G8" s="321"/>
      <c r="H8" s="322"/>
    </row>
    <row r="9" spans="1:9" s="141" customFormat="1" ht="45">
      <c r="A9" s="142" t="s">
        <v>107</v>
      </c>
      <c r="B9" s="143">
        <v>1000</v>
      </c>
      <c r="C9" s="144">
        <v>1132</v>
      </c>
      <c r="D9" s="144">
        <v>1460</v>
      </c>
      <c r="E9" s="144">
        <v>434</v>
      </c>
      <c r="F9" s="144">
        <f>E9-D9</f>
        <v>-1026</v>
      </c>
      <c r="G9" s="145">
        <f>E9/D9*100</f>
        <v>29.726027397260275</v>
      </c>
      <c r="H9" s="146"/>
      <c r="I9" s="141" t="s">
        <v>434</v>
      </c>
    </row>
    <row r="10" spans="1:9" s="141" customFormat="1" ht="22.5">
      <c r="A10" s="142" t="s">
        <v>452</v>
      </c>
      <c r="B10" s="143" t="s">
        <v>451</v>
      </c>
      <c r="C10" s="144">
        <v>1132</v>
      </c>
      <c r="D10" s="144">
        <v>1460</v>
      </c>
      <c r="E10" s="144">
        <v>434</v>
      </c>
      <c r="F10" s="144"/>
      <c r="G10" s="145"/>
      <c r="H10" s="146"/>
    </row>
    <row r="11" spans="1:9" s="138" customFormat="1" ht="45">
      <c r="A11" s="142" t="s">
        <v>125</v>
      </c>
      <c r="B11" s="143">
        <v>1010</v>
      </c>
      <c r="C11" s="168">
        <f>SUM(C12:C19)</f>
        <v>836</v>
      </c>
      <c r="D11" s="168">
        <f>SUM(D12:D19)</f>
        <v>1116</v>
      </c>
      <c r="E11" s="168">
        <f>SUM(E12:E19)</f>
        <v>321</v>
      </c>
      <c r="F11" s="144">
        <f t="shared" ref="F11:F17" si="0">E11-D11</f>
        <v>-795</v>
      </c>
      <c r="G11" s="145">
        <f t="shared" ref="G11:G16" si="1">E11/D11*100</f>
        <v>28.763440860215056</v>
      </c>
      <c r="H11" s="146"/>
      <c r="I11" s="141" t="s">
        <v>438</v>
      </c>
    </row>
    <row r="12" spans="1:9" s="150" customFormat="1" ht="22.5">
      <c r="A12" s="142" t="s">
        <v>286</v>
      </c>
      <c r="B12" s="120">
        <v>1011</v>
      </c>
      <c r="C12" s="147">
        <v>524</v>
      </c>
      <c r="D12" s="147">
        <v>551</v>
      </c>
      <c r="E12" s="147">
        <v>182</v>
      </c>
      <c r="F12" s="144">
        <f t="shared" si="0"/>
        <v>-369</v>
      </c>
      <c r="G12" s="145">
        <f t="shared" si="1"/>
        <v>33.030852994555353</v>
      </c>
      <c r="H12" s="149"/>
      <c r="I12" s="150" t="s">
        <v>449</v>
      </c>
    </row>
    <row r="13" spans="1:9" s="150" customFormat="1" ht="22.5">
      <c r="A13" s="142" t="s">
        <v>65</v>
      </c>
      <c r="B13" s="120">
        <v>1012</v>
      </c>
      <c r="C13" s="147"/>
      <c r="D13" s="147"/>
      <c r="E13" s="147"/>
      <c r="F13" s="144">
        <f t="shared" si="0"/>
        <v>0</v>
      </c>
      <c r="G13" s="145"/>
      <c r="H13" s="149"/>
    </row>
    <row r="14" spans="1:9" s="150" customFormat="1" ht="22.5">
      <c r="A14" s="142" t="s">
        <v>64</v>
      </c>
      <c r="B14" s="120">
        <v>1013</v>
      </c>
      <c r="C14" s="147">
        <v>140</v>
      </c>
      <c r="D14" s="147">
        <v>172</v>
      </c>
      <c r="E14" s="147">
        <v>49</v>
      </c>
      <c r="F14" s="144">
        <f t="shared" si="0"/>
        <v>-123</v>
      </c>
      <c r="G14" s="145">
        <f t="shared" si="1"/>
        <v>28.488372093023255</v>
      </c>
      <c r="H14" s="149"/>
    </row>
    <row r="15" spans="1:9" s="150" customFormat="1" ht="22.5">
      <c r="A15" s="142" t="s">
        <v>39</v>
      </c>
      <c r="B15" s="120">
        <v>1014</v>
      </c>
      <c r="C15" s="147">
        <v>137</v>
      </c>
      <c r="D15" s="147">
        <v>218</v>
      </c>
      <c r="E15" s="147">
        <v>60</v>
      </c>
      <c r="F15" s="144">
        <f t="shared" si="0"/>
        <v>-158</v>
      </c>
      <c r="G15" s="145">
        <f t="shared" si="1"/>
        <v>27.522935779816514</v>
      </c>
      <c r="H15" s="149"/>
    </row>
    <row r="16" spans="1:9" s="150" customFormat="1" ht="22.5">
      <c r="A16" s="142" t="s">
        <v>40</v>
      </c>
      <c r="B16" s="120">
        <v>1015</v>
      </c>
      <c r="C16" s="147">
        <v>29</v>
      </c>
      <c r="D16" s="147">
        <v>48</v>
      </c>
      <c r="E16" s="147">
        <v>12</v>
      </c>
      <c r="F16" s="144">
        <f t="shared" si="0"/>
        <v>-36</v>
      </c>
      <c r="G16" s="145">
        <f t="shared" si="1"/>
        <v>25</v>
      </c>
      <c r="H16" s="149"/>
    </row>
    <row r="17" spans="1:9" s="150" customFormat="1" ht="67.5">
      <c r="A17" s="142" t="s">
        <v>262</v>
      </c>
      <c r="B17" s="120">
        <v>1016</v>
      </c>
      <c r="C17" s="147"/>
      <c r="D17" s="147"/>
      <c r="E17" s="147"/>
      <c r="F17" s="144">
        <f t="shared" si="0"/>
        <v>0</v>
      </c>
      <c r="G17" s="145"/>
      <c r="H17" s="149"/>
    </row>
    <row r="18" spans="1:9" s="150" customFormat="1" ht="45">
      <c r="A18" s="142" t="s">
        <v>63</v>
      </c>
      <c r="B18" s="120">
        <v>1017</v>
      </c>
      <c r="C18" s="147"/>
      <c r="D18" s="147">
        <v>118</v>
      </c>
      <c r="E18" s="147">
        <v>15</v>
      </c>
      <c r="F18" s="144">
        <f t="shared" ref="F18" si="2">E18-D18</f>
        <v>-103</v>
      </c>
      <c r="G18" s="145">
        <f t="shared" ref="G18" si="3">E18/D18*100</f>
        <v>12.711864406779661</v>
      </c>
      <c r="H18" s="149"/>
    </row>
    <row r="19" spans="1:9" s="150" customFormat="1" ht="22.5">
      <c r="A19" s="142" t="s">
        <v>123</v>
      </c>
      <c r="B19" s="120">
        <v>1018</v>
      </c>
      <c r="C19" s="147">
        <f t="shared" ref="C19" si="4">C20+C21</f>
        <v>6</v>
      </c>
      <c r="D19" s="147">
        <v>9</v>
      </c>
      <c r="E19" s="147">
        <f>E20+E21</f>
        <v>3</v>
      </c>
      <c r="F19" s="144">
        <f t="shared" ref="F19:F24" si="5">E19-D19</f>
        <v>-6</v>
      </c>
      <c r="G19" s="145">
        <f t="shared" ref="G19:G24" si="6">E19/D19*100</f>
        <v>33.333333333333329</v>
      </c>
      <c r="H19" s="149"/>
    </row>
    <row r="20" spans="1:9" s="150" customFormat="1" ht="22.5">
      <c r="A20" s="142" t="s">
        <v>540</v>
      </c>
      <c r="B20" s="120" t="s">
        <v>399</v>
      </c>
      <c r="C20" s="147">
        <v>6</v>
      </c>
      <c r="D20" s="147">
        <v>9</v>
      </c>
      <c r="E20" s="147">
        <v>3</v>
      </c>
      <c r="F20" s="144">
        <f t="shared" si="5"/>
        <v>-6</v>
      </c>
      <c r="G20" s="145">
        <f t="shared" si="6"/>
        <v>33.333333333333329</v>
      </c>
      <c r="H20" s="149"/>
    </row>
    <row r="21" spans="1:9" s="150" customFormat="1" ht="22.5">
      <c r="A21" s="142" t="s">
        <v>541</v>
      </c>
      <c r="B21" s="120" t="s">
        <v>400</v>
      </c>
      <c r="C21" s="147"/>
      <c r="D21" s="147"/>
      <c r="E21" s="147"/>
      <c r="F21" s="144">
        <f t="shared" si="5"/>
        <v>0</v>
      </c>
      <c r="G21" s="286" t="e">
        <f t="shared" si="6"/>
        <v>#DIV/0!</v>
      </c>
      <c r="H21" s="149"/>
    </row>
    <row r="22" spans="1:9" s="141" customFormat="1" ht="22.5">
      <c r="A22" s="151" t="s">
        <v>22</v>
      </c>
      <c r="B22" s="152">
        <v>1020</v>
      </c>
      <c r="C22" s="169">
        <f>C9-C11</f>
        <v>296</v>
      </c>
      <c r="D22" s="169">
        <f>D9-D11</f>
        <v>344</v>
      </c>
      <c r="E22" s="169">
        <f>E9-E11</f>
        <v>113</v>
      </c>
      <c r="F22" s="144">
        <f t="shared" si="5"/>
        <v>-231</v>
      </c>
      <c r="G22" s="145">
        <f t="shared" si="6"/>
        <v>32.848837209302324</v>
      </c>
      <c r="H22" s="153"/>
    </row>
    <row r="23" spans="1:9" s="138" customFormat="1" ht="45">
      <c r="A23" s="142" t="s">
        <v>218</v>
      </c>
      <c r="B23" s="143">
        <v>1030</v>
      </c>
      <c r="C23" s="144">
        <f>C26</f>
        <v>192</v>
      </c>
      <c r="D23" s="144">
        <v>290</v>
      </c>
      <c r="E23" s="144"/>
      <c r="F23" s="144">
        <f t="shared" si="5"/>
        <v>-290</v>
      </c>
      <c r="G23" s="145">
        <f t="shared" si="6"/>
        <v>0</v>
      </c>
      <c r="H23" s="146"/>
      <c r="I23" s="141" t="s">
        <v>435</v>
      </c>
    </row>
    <row r="24" spans="1:9" s="138" customFormat="1" ht="37.5">
      <c r="A24" s="6" t="s">
        <v>529</v>
      </c>
      <c r="B24" s="143" t="s">
        <v>528</v>
      </c>
      <c r="C24" s="144"/>
      <c r="D24" s="144">
        <v>290</v>
      </c>
      <c r="E24" s="144"/>
      <c r="F24" s="144">
        <f t="shared" si="5"/>
        <v>-290</v>
      </c>
      <c r="G24" s="145">
        <f t="shared" si="6"/>
        <v>0</v>
      </c>
      <c r="H24" s="146"/>
      <c r="I24" s="141"/>
    </row>
    <row r="25" spans="1:9" s="138" customFormat="1" ht="22.5">
      <c r="A25" s="142" t="s">
        <v>219</v>
      </c>
      <c r="B25" s="143">
        <v>1031</v>
      </c>
      <c r="C25" s="144"/>
      <c r="D25" s="144"/>
      <c r="E25" s="144"/>
      <c r="F25" s="144"/>
      <c r="G25" s="145"/>
      <c r="H25" s="146"/>
    </row>
    <row r="26" spans="1:9" s="138" customFormat="1" ht="22.5">
      <c r="A26" s="142" t="s">
        <v>401</v>
      </c>
      <c r="B26" s="143">
        <v>1032</v>
      </c>
      <c r="C26" s="144">
        <v>192</v>
      </c>
      <c r="D26" s="144"/>
      <c r="E26" s="144"/>
      <c r="F26" s="144">
        <f t="shared" ref="F26:F27" si="7">E26-D26</f>
        <v>0</v>
      </c>
      <c r="G26" s="286" t="e">
        <f t="shared" ref="G26:G27" si="8">E26/D26*100</f>
        <v>#DIV/0!</v>
      </c>
      <c r="H26" s="146"/>
    </row>
    <row r="27" spans="1:9" s="138" customFormat="1" ht="22.5">
      <c r="A27" s="142" t="s">
        <v>228</v>
      </c>
      <c r="B27" s="143">
        <v>1040</v>
      </c>
      <c r="C27" s="168">
        <f>SUM(C28:C48,C50)</f>
        <v>145</v>
      </c>
      <c r="D27" s="168">
        <f>SUM(D28:D48,D50)</f>
        <v>224</v>
      </c>
      <c r="E27" s="168">
        <f>SUM(E28:E48,E50)</f>
        <v>125</v>
      </c>
      <c r="F27" s="144">
        <f t="shared" si="7"/>
        <v>-99</v>
      </c>
      <c r="G27" s="145">
        <f t="shared" si="8"/>
        <v>55.803571428571431</v>
      </c>
      <c r="H27" s="146"/>
      <c r="I27" s="141" t="s">
        <v>439</v>
      </c>
    </row>
    <row r="28" spans="1:9" s="138" customFormat="1" ht="45">
      <c r="A28" s="142" t="s">
        <v>106</v>
      </c>
      <c r="B28" s="143">
        <v>1041</v>
      </c>
      <c r="C28" s="144"/>
      <c r="D28" s="144"/>
      <c r="E28" s="144"/>
      <c r="F28" s="144"/>
      <c r="G28" s="145"/>
      <c r="H28" s="146"/>
    </row>
    <row r="29" spans="1:9" s="138" customFormat="1" ht="22.5">
      <c r="A29" s="142" t="s">
        <v>209</v>
      </c>
      <c r="B29" s="143">
        <v>1042</v>
      </c>
      <c r="C29" s="144"/>
      <c r="D29" s="144"/>
      <c r="E29" s="144"/>
      <c r="F29" s="144"/>
      <c r="G29" s="145"/>
      <c r="H29" s="146"/>
    </row>
    <row r="30" spans="1:9" s="138" customFormat="1" ht="22.5">
      <c r="A30" s="142" t="s">
        <v>62</v>
      </c>
      <c r="B30" s="143">
        <v>1043</v>
      </c>
      <c r="C30" s="144"/>
      <c r="D30" s="144"/>
      <c r="E30" s="144"/>
      <c r="F30" s="144"/>
      <c r="G30" s="145"/>
      <c r="H30" s="146"/>
    </row>
    <row r="31" spans="1:9" s="138" customFormat="1" ht="22.5">
      <c r="A31" s="142" t="s">
        <v>20</v>
      </c>
      <c r="B31" s="143">
        <v>1044</v>
      </c>
      <c r="C31" s="144"/>
      <c r="D31" s="144">
        <v>1</v>
      </c>
      <c r="E31" s="144"/>
      <c r="F31" s="144"/>
      <c r="G31" s="145"/>
      <c r="H31" s="146"/>
    </row>
    <row r="32" spans="1:9" s="138" customFormat="1" ht="22.5">
      <c r="A32" s="142" t="s">
        <v>21</v>
      </c>
      <c r="B32" s="143">
        <v>1045</v>
      </c>
      <c r="C32" s="144"/>
      <c r="D32" s="144"/>
      <c r="E32" s="144"/>
      <c r="F32" s="144"/>
      <c r="G32" s="145"/>
      <c r="H32" s="146"/>
    </row>
    <row r="33" spans="1:8" s="150" customFormat="1" ht="22.5">
      <c r="A33" s="142" t="s">
        <v>37</v>
      </c>
      <c r="B33" s="143">
        <v>1046</v>
      </c>
      <c r="C33" s="144"/>
      <c r="D33" s="144"/>
      <c r="E33" s="144"/>
      <c r="F33" s="144"/>
      <c r="G33" s="145"/>
      <c r="H33" s="146"/>
    </row>
    <row r="34" spans="1:8" s="150" customFormat="1" ht="22.5">
      <c r="A34" s="142" t="s">
        <v>38</v>
      </c>
      <c r="B34" s="143">
        <v>1047</v>
      </c>
      <c r="C34" s="144"/>
      <c r="D34" s="144">
        <v>1</v>
      </c>
      <c r="E34" s="144">
        <v>1</v>
      </c>
      <c r="F34" s="144"/>
      <c r="G34" s="145"/>
      <c r="H34" s="146"/>
    </row>
    <row r="35" spans="1:8" s="150" customFormat="1" ht="22.5">
      <c r="A35" s="142" t="s">
        <v>39</v>
      </c>
      <c r="B35" s="143">
        <v>1048</v>
      </c>
      <c r="C35" s="144">
        <v>104</v>
      </c>
      <c r="D35" s="144">
        <v>167</v>
      </c>
      <c r="E35" s="144">
        <v>89</v>
      </c>
      <c r="F35" s="144">
        <f t="shared" ref="F35" si="9">E35-D35</f>
        <v>-78</v>
      </c>
      <c r="G35" s="145">
        <f t="shared" ref="G35" si="10">E35/D35*100</f>
        <v>53.293413173652695</v>
      </c>
      <c r="H35" s="146"/>
    </row>
    <row r="36" spans="1:8" s="150" customFormat="1" ht="22.5">
      <c r="A36" s="156" t="s">
        <v>409</v>
      </c>
      <c r="B36" s="121" t="s">
        <v>419</v>
      </c>
      <c r="C36" s="144">
        <v>2</v>
      </c>
      <c r="D36" s="144"/>
      <c r="E36" s="144">
        <v>5</v>
      </c>
      <c r="F36" s="144">
        <f t="shared" ref="F36:F38" si="11">E36-D36</f>
        <v>5</v>
      </c>
      <c r="G36" s="145"/>
      <c r="H36" s="146"/>
    </row>
    <row r="37" spans="1:8" s="150" customFormat="1" ht="22.5">
      <c r="A37" s="142" t="s">
        <v>40</v>
      </c>
      <c r="B37" s="143">
        <v>1049</v>
      </c>
      <c r="C37" s="144">
        <v>23</v>
      </c>
      <c r="D37" s="144">
        <v>37</v>
      </c>
      <c r="E37" s="144">
        <v>20</v>
      </c>
      <c r="F37" s="144">
        <f t="shared" si="11"/>
        <v>-17</v>
      </c>
      <c r="G37" s="145">
        <f t="shared" ref="G37:G38" si="12">E37/D37*100</f>
        <v>54.054054054054056</v>
      </c>
      <c r="H37" s="146"/>
    </row>
    <row r="38" spans="1:8" s="150" customFormat="1" ht="45">
      <c r="A38" s="142" t="s">
        <v>41</v>
      </c>
      <c r="B38" s="143">
        <v>1050</v>
      </c>
      <c r="C38" s="144">
        <v>4</v>
      </c>
      <c r="D38" s="144">
        <v>4</v>
      </c>
      <c r="E38" s="144">
        <v>3</v>
      </c>
      <c r="F38" s="144">
        <f t="shared" si="11"/>
        <v>-1</v>
      </c>
      <c r="G38" s="145">
        <f t="shared" si="12"/>
        <v>75</v>
      </c>
      <c r="H38" s="146"/>
    </row>
    <row r="39" spans="1:8" s="150" customFormat="1" ht="67.5">
      <c r="A39" s="142" t="s">
        <v>42</v>
      </c>
      <c r="B39" s="143">
        <v>1051</v>
      </c>
      <c r="C39" s="144"/>
      <c r="D39" s="144"/>
      <c r="E39" s="144"/>
      <c r="F39" s="144"/>
      <c r="G39" s="145"/>
      <c r="H39" s="146"/>
    </row>
    <row r="40" spans="1:8" s="150" customFormat="1" ht="45">
      <c r="A40" s="142" t="s">
        <v>43</v>
      </c>
      <c r="B40" s="143">
        <v>1052</v>
      </c>
      <c r="C40" s="144"/>
      <c r="D40" s="144"/>
      <c r="E40" s="144">
        <v>1</v>
      </c>
      <c r="F40" s="144"/>
      <c r="G40" s="145"/>
      <c r="H40" s="146"/>
    </row>
    <row r="41" spans="1:8" s="150" customFormat="1" ht="45">
      <c r="A41" s="142" t="s">
        <v>44</v>
      </c>
      <c r="B41" s="143">
        <v>1053</v>
      </c>
      <c r="C41" s="144"/>
      <c r="D41" s="144"/>
      <c r="E41" s="144"/>
      <c r="F41" s="144"/>
      <c r="G41" s="145"/>
      <c r="H41" s="146"/>
    </row>
    <row r="42" spans="1:8" s="150" customFormat="1" ht="22.5">
      <c r="A42" s="142" t="s">
        <v>45</v>
      </c>
      <c r="B42" s="143">
        <v>1054</v>
      </c>
      <c r="C42" s="144"/>
      <c r="D42" s="144"/>
      <c r="E42" s="144"/>
      <c r="F42" s="144"/>
      <c r="G42" s="145"/>
      <c r="H42" s="146"/>
    </row>
    <row r="43" spans="1:8" s="150" customFormat="1" ht="22.5">
      <c r="A43" s="142" t="s">
        <v>66</v>
      </c>
      <c r="B43" s="143">
        <v>1055</v>
      </c>
      <c r="C43" s="144"/>
      <c r="D43" s="144"/>
      <c r="E43" s="144"/>
      <c r="F43" s="144"/>
      <c r="G43" s="145"/>
      <c r="H43" s="146"/>
    </row>
    <row r="44" spans="1:8" s="150" customFormat="1" ht="22.5">
      <c r="A44" s="142" t="s">
        <v>46</v>
      </c>
      <c r="B44" s="143">
        <v>1056</v>
      </c>
      <c r="C44" s="144"/>
      <c r="D44" s="144"/>
      <c r="E44" s="144"/>
      <c r="F44" s="144"/>
      <c r="G44" s="145"/>
      <c r="H44" s="146"/>
    </row>
    <row r="45" spans="1:8" s="150" customFormat="1" ht="22.5">
      <c r="A45" s="142" t="s">
        <v>47</v>
      </c>
      <c r="B45" s="143">
        <v>1057</v>
      </c>
      <c r="C45" s="144"/>
      <c r="D45" s="144"/>
      <c r="E45" s="144"/>
      <c r="F45" s="144"/>
      <c r="G45" s="145"/>
      <c r="H45" s="146"/>
    </row>
    <row r="46" spans="1:8" s="150" customFormat="1" ht="45">
      <c r="A46" s="142" t="s">
        <v>48</v>
      </c>
      <c r="B46" s="143">
        <v>1058</v>
      </c>
      <c r="C46" s="144"/>
      <c r="D46" s="144"/>
      <c r="E46" s="144"/>
      <c r="F46" s="144"/>
      <c r="G46" s="145"/>
      <c r="H46" s="146"/>
    </row>
    <row r="47" spans="1:8" s="150" customFormat="1" ht="45">
      <c r="A47" s="142" t="s">
        <v>49</v>
      </c>
      <c r="B47" s="143">
        <v>1059</v>
      </c>
      <c r="C47" s="144"/>
      <c r="D47" s="144"/>
      <c r="E47" s="144"/>
      <c r="F47" s="144"/>
      <c r="G47" s="145"/>
      <c r="H47" s="146"/>
    </row>
    <row r="48" spans="1:8" s="150" customFormat="1" ht="67.5">
      <c r="A48" s="142" t="s">
        <v>77</v>
      </c>
      <c r="B48" s="143">
        <v>1060</v>
      </c>
      <c r="C48" s="144"/>
      <c r="D48" s="144">
        <v>2</v>
      </c>
      <c r="E48" s="144"/>
      <c r="F48" s="144">
        <f t="shared" ref="F48" si="13">E48-D48</f>
        <v>-2</v>
      </c>
      <c r="G48" s="145">
        <f t="shared" ref="G48" si="14">E48/D48*100</f>
        <v>0</v>
      </c>
      <c r="H48" s="146"/>
    </row>
    <row r="49" spans="1:9" s="150" customFormat="1" ht="22.5">
      <c r="A49" s="142" t="s">
        <v>50</v>
      </c>
      <c r="B49" s="143">
        <v>1061</v>
      </c>
      <c r="C49" s="144"/>
      <c r="D49" s="144"/>
      <c r="E49" s="144"/>
      <c r="F49" s="144"/>
      <c r="G49" s="145"/>
      <c r="H49" s="146"/>
    </row>
    <row r="50" spans="1:9" s="150" customFormat="1" ht="22.5">
      <c r="A50" s="142" t="s">
        <v>110</v>
      </c>
      <c r="B50" s="143">
        <v>1062</v>
      </c>
      <c r="C50" s="144">
        <v>12</v>
      </c>
      <c r="D50" s="144">
        <v>12</v>
      </c>
      <c r="E50" s="144">
        <f>E51+E52</f>
        <v>6</v>
      </c>
      <c r="F50" s="144">
        <f t="shared" ref="F50:F59" si="15">E50-D50</f>
        <v>-6</v>
      </c>
      <c r="G50" s="145">
        <f t="shared" ref="G50:G59" si="16">E50/D50*100</f>
        <v>50</v>
      </c>
      <c r="H50" s="146"/>
    </row>
    <row r="51" spans="1:9" s="150" customFormat="1" ht="22.5">
      <c r="A51" s="156" t="s">
        <v>542</v>
      </c>
      <c r="B51" s="178" t="s">
        <v>408</v>
      </c>
      <c r="C51" s="144">
        <v>8</v>
      </c>
      <c r="D51" s="144">
        <v>12</v>
      </c>
      <c r="E51" s="144">
        <v>3</v>
      </c>
      <c r="F51" s="144"/>
      <c r="G51" s="145"/>
      <c r="H51" s="146"/>
    </row>
    <row r="52" spans="1:9" s="150" customFormat="1" ht="22.5">
      <c r="A52" s="156" t="s">
        <v>411</v>
      </c>
      <c r="B52" s="178" t="s">
        <v>410</v>
      </c>
      <c r="C52" s="144">
        <v>4</v>
      </c>
      <c r="D52" s="144"/>
      <c r="E52" s="144">
        <v>3</v>
      </c>
      <c r="F52" s="144"/>
      <c r="G52" s="145"/>
      <c r="H52" s="146"/>
    </row>
    <row r="53" spans="1:9" s="138" customFormat="1" ht="22.5">
      <c r="A53" s="142" t="s">
        <v>229</v>
      </c>
      <c r="B53" s="143">
        <v>1070</v>
      </c>
      <c r="C53" s="168">
        <f>SUM(C54:C60)</f>
        <v>328</v>
      </c>
      <c r="D53" s="168">
        <f>SUM(D54:D60)</f>
        <v>408</v>
      </c>
      <c r="E53" s="168">
        <f>SUM(E54:E60)</f>
        <v>205</v>
      </c>
      <c r="F53" s="144">
        <f t="shared" si="15"/>
        <v>-203</v>
      </c>
      <c r="G53" s="145">
        <f t="shared" si="16"/>
        <v>50.245098039215684</v>
      </c>
      <c r="H53" s="146"/>
      <c r="I53" s="141" t="s">
        <v>439</v>
      </c>
    </row>
    <row r="54" spans="1:9" s="150" customFormat="1" ht="22.5">
      <c r="A54" s="142" t="s">
        <v>188</v>
      </c>
      <c r="B54" s="143">
        <v>1071</v>
      </c>
      <c r="C54" s="144"/>
      <c r="D54" s="144"/>
      <c r="E54" s="144"/>
      <c r="F54" s="144"/>
      <c r="G54" s="145"/>
      <c r="H54" s="146"/>
    </row>
    <row r="55" spans="1:9" s="150" customFormat="1" ht="22.5">
      <c r="A55" s="142" t="s">
        <v>189</v>
      </c>
      <c r="B55" s="143">
        <v>1072</v>
      </c>
      <c r="C55" s="144"/>
      <c r="D55" s="144">
        <v>4</v>
      </c>
      <c r="E55" s="144"/>
      <c r="F55" s="144">
        <f t="shared" si="15"/>
        <v>-4</v>
      </c>
      <c r="G55" s="145">
        <f t="shared" si="16"/>
        <v>0</v>
      </c>
      <c r="H55" s="146"/>
    </row>
    <row r="56" spans="1:9" s="150" customFormat="1" ht="22.5">
      <c r="A56" s="142" t="s">
        <v>39</v>
      </c>
      <c r="B56" s="143">
        <v>1073</v>
      </c>
      <c r="C56" s="144">
        <v>137</v>
      </c>
      <c r="D56" s="144">
        <v>231</v>
      </c>
      <c r="E56" s="144">
        <v>95</v>
      </c>
      <c r="F56" s="144">
        <f t="shared" si="15"/>
        <v>-136</v>
      </c>
      <c r="G56" s="145">
        <f t="shared" si="16"/>
        <v>41.125541125541126</v>
      </c>
      <c r="H56" s="146"/>
    </row>
    <row r="57" spans="1:9" s="150" customFormat="1" ht="22.5">
      <c r="A57" s="156" t="s">
        <v>409</v>
      </c>
      <c r="B57" s="178" t="s">
        <v>412</v>
      </c>
      <c r="C57" s="144">
        <v>10</v>
      </c>
      <c r="D57" s="144"/>
      <c r="E57" s="144">
        <v>13</v>
      </c>
      <c r="F57" s="144"/>
      <c r="G57" s="145"/>
      <c r="H57" s="146"/>
    </row>
    <row r="58" spans="1:9" s="150" customFormat="1" ht="45">
      <c r="A58" s="142" t="s">
        <v>63</v>
      </c>
      <c r="B58" s="143">
        <v>1074</v>
      </c>
      <c r="C58" s="144">
        <v>138</v>
      </c>
      <c r="D58" s="144">
        <v>79</v>
      </c>
      <c r="E58" s="144">
        <v>41</v>
      </c>
      <c r="F58" s="144">
        <f t="shared" si="15"/>
        <v>-38</v>
      </c>
      <c r="G58" s="145">
        <f t="shared" si="16"/>
        <v>51.898734177215189</v>
      </c>
      <c r="H58" s="146"/>
    </row>
    <row r="59" spans="1:9" s="150" customFormat="1" ht="22.5">
      <c r="A59" s="142" t="s">
        <v>537</v>
      </c>
      <c r="B59" s="143">
        <v>1075</v>
      </c>
      <c r="C59" s="144"/>
      <c r="D59" s="144"/>
      <c r="E59" s="144"/>
      <c r="F59" s="144">
        <f t="shared" si="15"/>
        <v>0</v>
      </c>
      <c r="G59" s="286" t="e">
        <f t="shared" si="16"/>
        <v>#DIV/0!</v>
      </c>
      <c r="H59" s="146"/>
    </row>
    <row r="60" spans="1:9" s="150" customFormat="1" ht="22.5">
      <c r="A60" s="142" t="s">
        <v>124</v>
      </c>
      <c r="B60" s="143">
        <v>1076</v>
      </c>
      <c r="C60" s="144">
        <f>C61+C62+C63</f>
        <v>43</v>
      </c>
      <c r="D60" s="144">
        <f>D61+D62+D63</f>
        <v>94</v>
      </c>
      <c r="E60" s="144">
        <f>E61+E62+E63+E64:E64+E65+E66</f>
        <v>56</v>
      </c>
      <c r="F60" s="144">
        <f t="shared" ref="F60:F77" si="17">E60-D60</f>
        <v>-38</v>
      </c>
      <c r="G60" s="145">
        <f t="shared" ref="G60:G77" si="18">E60/D60*100</f>
        <v>59.574468085106382</v>
      </c>
      <c r="H60" s="146"/>
    </row>
    <row r="61" spans="1:9" s="150" customFormat="1" ht="22.5">
      <c r="A61" s="142" t="s">
        <v>40</v>
      </c>
      <c r="B61" s="143" t="s">
        <v>403</v>
      </c>
      <c r="C61" s="144">
        <v>27</v>
      </c>
      <c r="D61" s="144">
        <v>47</v>
      </c>
      <c r="E61" s="144">
        <v>19</v>
      </c>
      <c r="F61" s="144">
        <f t="shared" si="17"/>
        <v>-28</v>
      </c>
      <c r="G61" s="145">
        <f t="shared" si="18"/>
        <v>40.425531914893611</v>
      </c>
      <c r="H61" s="146"/>
    </row>
    <row r="62" spans="1:9" s="150" customFormat="1" ht="22.5">
      <c r="A62" s="142" t="s">
        <v>538</v>
      </c>
      <c r="B62" s="143" t="s">
        <v>404</v>
      </c>
      <c r="C62" s="144">
        <v>2</v>
      </c>
      <c r="D62" s="144">
        <v>2</v>
      </c>
      <c r="E62" s="144">
        <v>6</v>
      </c>
      <c r="F62" s="144">
        <f t="shared" si="17"/>
        <v>4</v>
      </c>
      <c r="G62" s="145">
        <f t="shared" si="18"/>
        <v>300</v>
      </c>
      <c r="H62" s="146"/>
    </row>
    <row r="63" spans="1:9" s="150" customFormat="1" ht="22.5">
      <c r="A63" s="142" t="s">
        <v>539</v>
      </c>
      <c r="B63" s="143" t="s">
        <v>405</v>
      </c>
      <c r="C63" s="144">
        <v>14</v>
      </c>
      <c r="D63" s="144">
        <v>45</v>
      </c>
      <c r="E63" s="144">
        <v>6</v>
      </c>
      <c r="F63" s="144">
        <f t="shared" si="17"/>
        <v>-39</v>
      </c>
      <c r="G63" s="145">
        <f t="shared" si="18"/>
        <v>13.333333333333334</v>
      </c>
      <c r="H63" s="146"/>
    </row>
    <row r="64" spans="1:9" s="150" customFormat="1" ht="22.5">
      <c r="A64" s="142" t="s">
        <v>20</v>
      </c>
      <c r="B64" s="143" t="s">
        <v>531</v>
      </c>
      <c r="C64" s="144"/>
      <c r="D64" s="144"/>
      <c r="E64" s="144">
        <v>2</v>
      </c>
      <c r="F64" s="144"/>
      <c r="G64" s="145"/>
      <c r="H64" s="146"/>
    </row>
    <row r="65" spans="1:8" s="150" customFormat="1" ht="22.5">
      <c r="A65" s="142" t="s">
        <v>64</v>
      </c>
      <c r="B65" s="143" t="s">
        <v>532</v>
      </c>
      <c r="C65" s="144"/>
      <c r="D65" s="144"/>
      <c r="E65" s="144">
        <v>21</v>
      </c>
      <c r="F65" s="144"/>
      <c r="G65" s="145"/>
      <c r="H65" s="146"/>
    </row>
    <row r="66" spans="1:8" s="150" customFormat="1" ht="22.5">
      <c r="A66" s="142" t="s">
        <v>533</v>
      </c>
      <c r="B66" s="143" t="s">
        <v>534</v>
      </c>
      <c r="C66" s="144"/>
      <c r="D66" s="144"/>
      <c r="E66" s="144">
        <v>2</v>
      </c>
      <c r="F66" s="144"/>
      <c r="G66" s="145"/>
      <c r="H66" s="146"/>
    </row>
    <row r="67" spans="1:8" s="150" customFormat="1" ht="22.5">
      <c r="A67" s="154" t="s">
        <v>80</v>
      </c>
      <c r="B67" s="143">
        <v>1080</v>
      </c>
      <c r="C67" s="168">
        <f>SUM(C68:C72)</f>
        <v>94</v>
      </c>
      <c r="D67" s="168">
        <f>SUM(D68:D72)</f>
        <v>109</v>
      </c>
      <c r="E67" s="168">
        <f>SUM(E68:E72)</f>
        <v>119</v>
      </c>
      <c r="F67" s="144">
        <f t="shared" si="17"/>
        <v>10</v>
      </c>
      <c r="G67" s="145">
        <f t="shared" si="18"/>
        <v>109.1743119266055</v>
      </c>
      <c r="H67" s="146"/>
    </row>
    <row r="68" spans="1:8" s="150" customFormat="1" ht="22.5">
      <c r="A68" s="142" t="s">
        <v>72</v>
      </c>
      <c r="B68" s="143">
        <v>1081</v>
      </c>
      <c r="C68" s="144"/>
      <c r="D68" s="144"/>
      <c r="E68" s="144"/>
      <c r="F68" s="144"/>
      <c r="G68" s="145"/>
      <c r="H68" s="146"/>
    </row>
    <row r="69" spans="1:8" s="150" customFormat="1" ht="22.5">
      <c r="A69" s="142" t="s">
        <v>51</v>
      </c>
      <c r="B69" s="143">
        <v>1082</v>
      </c>
      <c r="C69" s="144"/>
      <c r="D69" s="144"/>
      <c r="E69" s="144"/>
      <c r="F69" s="144"/>
      <c r="G69" s="145"/>
      <c r="H69" s="146"/>
    </row>
    <row r="70" spans="1:8" s="150" customFormat="1" ht="22.5">
      <c r="A70" s="142" t="s">
        <v>61</v>
      </c>
      <c r="B70" s="143">
        <v>1083</v>
      </c>
      <c r="C70" s="144"/>
      <c r="D70" s="144"/>
      <c r="E70" s="144"/>
      <c r="F70" s="144"/>
      <c r="G70" s="145"/>
      <c r="H70" s="146"/>
    </row>
    <row r="71" spans="1:8" s="150" customFormat="1" ht="22.5">
      <c r="A71" s="142" t="s">
        <v>219</v>
      </c>
      <c r="B71" s="143">
        <v>1084</v>
      </c>
      <c r="C71" s="144"/>
      <c r="D71" s="144"/>
      <c r="E71" s="144"/>
      <c r="F71" s="144"/>
      <c r="G71" s="145"/>
      <c r="H71" s="146"/>
    </row>
    <row r="72" spans="1:8" s="150" customFormat="1" ht="22.5">
      <c r="A72" s="142" t="s">
        <v>263</v>
      </c>
      <c r="B72" s="143">
        <v>1085</v>
      </c>
      <c r="C72" s="144">
        <v>94</v>
      </c>
      <c r="D72" s="144">
        <f t="shared" ref="D72" si="19">D73+D75</f>
        <v>109</v>
      </c>
      <c r="E72" s="144">
        <f>E73+E75+E76+E74</f>
        <v>119</v>
      </c>
      <c r="F72" s="144">
        <f t="shared" si="17"/>
        <v>10</v>
      </c>
      <c r="G72" s="145">
        <f t="shared" si="18"/>
        <v>109.1743119266055</v>
      </c>
      <c r="H72" s="146"/>
    </row>
    <row r="73" spans="1:8" s="150" customFormat="1" ht="22.5">
      <c r="A73" s="156" t="s">
        <v>413</v>
      </c>
      <c r="B73" s="179" t="s">
        <v>414</v>
      </c>
      <c r="C73" s="144">
        <v>55</v>
      </c>
      <c r="D73" s="144">
        <v>109</v>
      </c>
      <c r="E73" s="144">
        <v>68</v>
      </c>
      <c r="F73" s="144">
        <f t="shared" si="17"/>
        <v>-41</v>
      </c>
      <c r="G73" s="145">
        <f t="shared" si="18"/>
        <v>62.385321100917437</v>
      </c>
      <c r="H73" s="146"/>
    </row>
    <row r="74" spans="1:8" s="150" customFormat="1" ht="22.5">
      <c r="A74" s="156" t="s">
        <v>415</v>
      </c>
      <c r="B74" s="179" t="s">
        <v>416</v>
      </c>
      <c r="C74" s="144">
        <v>32</v>
      </c>
      <c r="D74" s="144"/>
      <c r="E74" s="144"/>
      <c r="F74" s="144"/>
      <c r="G74" s="145"/>
      <c r="H74" s="146"/>
    </row>
    <row r="75" spans="1:8" s="150" customFormat="1" ht="22.5">
      <c r="A75" s="156" t="s">
        <v>535</v>
      </c>
      <c r="B75" s="179" t="s">
        <v>536</v>
      </c>
      <c r="C75" s="144"/>
      <c r="D75" s="144"/>
      <c r="E75" s="144">
        <v>40</v>
      </c>
      <c r="F75" s="144"/>
      <c r="G75" s="145"/>
      <c r="H75" s="146"/>
    </row>
    <row r="76" spans="1:8" s="150" customFormat="1" ht="22.5">
      <c r="A76" s="142" t="s">
        <v>402</v>
      </c>
      <c r="B76" s="179" t="s">
        <v>543</v>
      </c>
      <c r="C76" s="144"/>
      <c r="D76" s="144"/>
      <c r="E76" s="144">
        <v>11</v>
      </c>
      <c r="F76" s="144"/>
      <c r="G76" s="145"/>
      <c r="H76" s="146"/>
    </row>
    <row r="77" spans="1:8" s="141" customFormat="1" ht="43.5">
      <c r="A77" s="151" t="s">
        <v>4</v>
      </c>
      <c r="B77" s="152">
        <v>1100</v>
      </c>
      <c r="C77" s="169">
        <f>C22+C23-C27-C53-C67</f>
        <v>-79</v>
      </c>
      <c r="D77" s="169">
        <f>D22+D23-D27-D53-D67</f>
        <v>-107</v>
      </c>
      <c r="E77" s="169">
        <f>E22+E23-E27-E53-E67</f>
        <v>-336</v>
      </c>
      <c r="F77" s="144">
        <f t="shared" si="17"/>
        <v>-229</v>
      </c>
      <c r="G77" s="145">
        <f t="shared" si="18"/>
        <v>314.01869158878503</v>
      </c>
      <c r="H77" s="153"/>
    </row>
    <row r="78" spans="1:8" s="138" customFormat="1" ht="22.5">
      <c r="A78" s="142" t="s">
        <v>108</v>
      </c>
      <c r="B78" s="143">
        <v>1110</v>
      </c>
      <c r="C78" s="144"/>
      <c r="D78" s="144"/>
      <c r="E78" s="144"/>
      <c r="F78" s="144"/>
      <c r="G78" s="145"/>
      <c r="H78" s="146"/>
    </row>
    <row r="79" spans="1:8" s="138" customFormat="1" ht="22.5">
      <c r="A79" s="142" t="s">
        <v>109</v>
      </c>
      <c r="B79" s="143">
        <v>1120</v>
      </c>
      <c r="C79" s="144"/>
      <c r="D79" s="144"/>
      <c r="E79" s="144"/>
      <c r="F79" s="144"/>
      <c r="G79" s="145"/>
      <c r="H79" s="146"/>
    </row>
    <row r="80" spans="1:8" s="138" customFormat="1" ht="22.5">
      <c r="A80" s="142" t="s">
        <v>112</v>
      </c>
      <c r="B80" s="143">
        <v>1130</v>
      </c>
      <c r="C80" s="144"/>
      <c r="D80" s="144"/>
      <c r="E80" s="144"/>
      <c r="F80" s="144"/>
      <c r="G80" s="145"/>
      <c r="H80" s="146"/>
    </row>
    <row r="81" spans="1:9" s="138" customFormat="1" ht="22.5">
      <c r="A81" s="142" t="s">
        <v>111</v>
      </c>
      <c r="B81" s="143">
        <v>1140</v>
      </c>
      <c r="C81" s="144">
        <v>2</v>
      </c>
      <c r="D81" s="144"/>
      <c r="E81" s="144"/>
      <c r="F81" s="144"/>
      <c r="G81" s="145"/>
      <c r="H81" s="146"/>
    </row>
    <row r="82" spans="1:9" s="138" customFormat="1" ht="22.5">
      <c r="A82" s="142" t="s">
        <v>220</v>
      </c>
      <c r="B82" s="143">
        <v>1150</v>
      </c>
      <c r="C82" s="144">
        <v>132</v>
      </c>
      <c r="D82" s="144">
        <v>179</v>
      </c>
      <c r="E82" s="144">
        <f>E83</f>
        <v>93</v>
      </c>
      <c r="F82" s="144">
        <f t="shared" ref="F82" si="20">E82-D82</f>
        <v>-86</v>
      </c>
      <c r="G82" s="145">
        <f t="shared" ref="G82" si="21">E82/D82*100</f>
        <v>51.955307262569825</v>
      </c>
      <c r="H82" s="146"/>
      <c r="I82" s="141" t="s">
        <v>436</v>
      </c>
    </row>
    <row r="83" spans="1:9" s="138" customFormat="1" ht="22.5">
      <c r="A83" s="156" t="s">
        <v>417</v>
      </c>
      <c r="B83" s="179" t="s">
        <v>418</v>
      </c>
      <c r="C83" s="144">
        <v>132</v>
      </c>
      <c r="D83" s="144">
        <v>179</v>
      </c>
      <c r="E83" s="144">
        <v>93</v>
      </c>
      <c r="F83" s="144">
        <f t="shared" ref="F83" si="22">E83-D83</f>
        <v>-86</v>
      </c>
      <c r="G83" s="145"/>
      <c r="H83" s="146"/>
    </row>
    <row r="84" spans="1:9" s="138" customFormat="1" ht="22.5">
      <c r="A84" s="142" t="s">
        <v>219</v>
      </c>
      <c r="B84" s="143">
        <v>1151</v>
      </c>
      <c r="C84" s="144"/>
      <c r="D84" s="144"/>
      <c r="E84" s="144"/>
      <c r="F84" s="144"/>
      <c r="G84" s="145"/>
      <c r="H84" s="146"/>
    </row>
    <row r="85" spans="1:9" s="138" customFormat="1" ht="22.5">
      <c r="A85" s="142" t="s">
        <v>221</v>
      </c>
      <c r="B85" s="143">
        <v>1160</v>
      </c>
      <c r="C85" s="144"/>
      <c r="D85" s="144"/>
      <c r="E85" s="144"/>
      <c r="F85" s="144"/>
      <c r="G85" s="145"/>
      <c r="H85" s="146"/>
    </row>
    <row r="86" spans="1:9" s="138" customFormat="1" ht="22.5">
      <c r="A86" s="142" t="s">
        <v>219</v>
      </c>
      <c r="B86" s="143">
        <v>1161</v>
      </c>
      <c r="C86" s="144"/>
      <c r="D86" s="144"/>
      <c r="E86" s="144"/>
      <c r="F86" s="144"/>
      <c r="G86" s="145"/>
      <c r="H86" s="146"/>
    </row>
    <row r="87" spans="1:9" s="141" customFormat="1" ht="22.5">
      <c r="A87" s="151" t="s">
        <v>96</v>
      </c>
      <c r="B87" s="152">
        <v>1170</v>
      </c>
      <c r="C87" s="169">
        <f>C77+C78+C79-C80-C81+C82-C85</f>
        <v>51</v>
      </c>
      <c r="D87" s="169">
        <f>D77+D78+D79-D80-D81+D82-D85</f>
        <v>72</v>
      </c>
      <c r="E87" s="169">
        <f>E77+E78+E79-E80-E81+E82-E85</f>
        <v>-243</v>
      </c>
      <c r="F87" s="144">
        <f t="shared" ref="F87" si="23">E87-D87</f>
        <v>-315</v>
      </c>
      <c r="G87" s="145">
        <f t="shared" ref="G87" si="24">E87/D87*100</f>
        <v>-337.5</v>
      </c>
      <c r="H87" s="153"/>
    </row>
    <row r="88" spans="1:9" s="138" customFormat="1" ht="22.5">
      <c r="A88" s="142" t="s">
        <v>140</v>
      </c>
      <c r="B88" s="143">
        <v>1180</v>
      </c>
      <c r="C88" s="144">
        <v>9</v>
      </c>
      <c r="D88" s="144"/>
      <c r="E88" s="144"/>
      <c r="F88" s="144"/>
      <c r="G88" s="145"/>
      <c r="H88" s="146"/>
    </row>
    <row r="89" spans="1:9" s="138" customFormat="1" ht="45">
      <c r="A89" s="142" t="s">
        <v>141</v>
      </c>
      <c r="B89" s="143">
        <v>1190</v>
      </c>
      <c r="C89" s="144"/>
      <c r="D89" s="144"/>
      <c r="E89" s="144"/>
      <c r="F89" s="144"/>
      <c r="G89" s="145"/>
      <c r="H89" s="146"/>
    </row>
    <row r="90" spans="1:9" s="141" customFormat="1" ht="22.5">
      <c r="A90" s="151" t="s">
        <v>97</v>
      </c>
      <c r="B90" s="152">
        <v>1200</v>
      </c>
      <c r="C90" s="169">
        <f>C87-C88</f>
        <v>42</v>
      </c>
      <c r="D90" s="169">
        <f>D87-D88</f>
        <v>72</v>
      </c>
      <c r="E90" s="169">
        <f>E87-E88</f>
        <v>-243</v>
      </c>
      <c r="F90" s="144">
        <f t="shared" ref="F90" si="25">E90-D90</f>
        <v>-315</v>
      </c>
      <c r="G90" s="145">
        <f t="shared" ref="G90" si="26">E90/D90*100</f>
        <v>-337.5</v>
      </c>
      <c r="H90" s="153"/>
    </row>
    <row r="91" spans="1:9" s="138" customFormat="1" ht="22.5">
      <c r="A91" s="142" t="s">
        <v>23</v>
      </c>
      <c r="B91" s="121">
        <v>1201</v>
      </c>
      <c r="C91" s="147">
        <v>42</v>
      </c>
      <c r="D91" s="147">
        <v>72</v>
      </c>
      <c r="E91" s="147"/>
      <c r="F91" s="144"/>
      <c r="G91" s="145"/>
      <c r="H91" s="149"/>
      <c r="I91" s="141" t="s">
        <v>450</v>
      </c>
    </row>
    <row r="92" spans="1:9" s="138" customFormat="1" ht="22.5">
      <c r="A92" s="142" t="s">
        <v>24</v>
      </c>
      <c r="B92" s="121">
        <v>1202</v>
      </c>
      <c r="C92" s="147"/>
      <c r="D92" s="147"/>
      <c r="E92" s="147"/>
      <c r="F92" s="147"/>
      <c r="G92" s="148"/>
      <c r="H92" s="149"/>
    </row>
    <row r="93" spans="1:9" s="138" customFormat="1" ht="22.5">
      <c r="A93" s="142" t="s">
        <v>264</v>
      </c>
      <c r="B93" s="143">
        <v>1210</v>
      </c>
      <c r="C93" s="144"/>
      <c r="D93" s="144"/>
      <c r="E93" s="144"/>
      <c r="F93" s="144"/>
      <c r="G93" s="145"/>
      <c r="H93" s="146"/>
    </row>
    <row r="94" spans="1:9" s="141" customFormat="1" ht="27.75" customHeight="1">
      <c r="A94" s="320" t="s">
        <v>277</v>
      </c>
      <c r="B94" s="321"/>
      <c r="C94" s="321"/>
      <c r="D94" s="321"/>
      <c r="E94" s="321"/>
      <c r="F94" s="321"/>
      <c r="G94" s="321"/>
      <c r="H94" s="322"/>
    </row>
    <row r="95" spans="1:9" s="138" customFormat="1" ht="45">
      <c r="A95" s="155" t="s">
        <v>278</v>
      </c>
      <c r="B95" s="121">
        <v>1300</v>
      </c>
      <c r="C95" s="167">
        <f>C23-C67</f>
        <v>98</v>
      </c>
      <c r="D95" s="167">
        <f>D23-D67</f>
        <v>181</v>
      </c>
      <c r="E95" s="167">
        <f>E23-E67</f>
        <v>-119</v>
      </c>
      <c r="F95" s="144">
        <f t="shared" ref="F95" si="27">E95-D95</f>
        <v>-300</v>
      </c>
      <c r="G95" s="145">
        <f t="shared" ref="G95" si="28">E95/D95*100</f>
        <v>-65.745856353591165</v>
      </c>
      <c r="H95" s="149"/>
    </row>
    <row r="96" spans="1:9" s="138" customFormat="1" ht="70.5" customHeight="1">
      <c r="A96" s="156" t="s">
        <v>279</v>
      </c>
      <c r="B96" s="121">
        <v>1310</v>
      </c>
      <c r="C96" s="167">
        <f>C78+C79-C80-C81</f>
        <v>-2</v>
      </c>
      <c r="D96" s="167">
        <f>D78+D79-D80-D81</f>
        <v>0</v>
      </c>
      <c r="E96" s="167">
        <f>E78+E79-E80-E81</f>
        <v>0</v>
      </c>
      <c r="F96" s="147"/>
      <c r="G96" s="148"/>
      <c r="H96" s="149"/>
    </row>
    <row r="97" spans="1:8" s="138" customFormat="1" ht="45">
      <c r="A97" s="155" t="s">
        <v>280</v>
      </c>
      <c r="B97" s="121">
        <v>1320</v>
      </c>
      <c r="C97" s="167">
        <f>C82-C85</f>
        <v>132</v>
      </c>
      <c r="D97" s="167">
        <f>D82-D85</f>
        <v>179</v>
      </c>
      <c r="E97" s="167">
        <f>E82-E85</f>
        <v>93</v>
      </c>
      <c r="F97" s="144">
        <f t="shared" ref="F97:F99" si="29">E97-D97</f>
        <v>-86</v>
      </c>
      <c r="G97" s="145">
        <f t="shared" ref="G97:G99" si="30">E97/D97*100</f>
        <v>51.955307262569825</v>
      </c>
      <c r="H97" s="149"/>
    </row>
    <row r="98" spans="1:8" s="138" customFormat="1" ht="46.5" customHeight="1">
      <c r="A98" s="43" t="s">
        <v>389</v>
      </c>
      <c r="B98" s="143">
        <v>1330</v>
      </c>
      <c r="C98" s="168">
        <f>C9+C23+C78+C79+C82</f>
        <v>1456</v>
      </c>
      <c r="D98" s="168">
        <f>D9+D23+D78+D79+D82</f>
        <v>1929</v>
      </c>
      <c r="E98" s="168">
        <f>E9+E23+E78+E79+E82</f>
        <v>527</v>
      </c>
      <c r="F98" s="144">
        <f t="shared" si="29"/>
        <v>-1402</v>
      </c>
      <c r="G98" s="145">
        <f t="shared" si="30"/>
        <v>27.319854847071024</v>
      </c>
      <c r="H98" s="146"/>
    </row>
    <row r="99" spans="1:8" s="138" customFormat="1" ht="65.25" customHeight="1">
      <c r="A99" s="43" t="s">
        <v>390</v>
      </c>
      <c r="B99" s="143">
        <v>1340</v>
      </c>
      <c r="C99" s="168">
        <f>C11+C27+C53+C67+C80+C85+C88</f>
        <v>1412</v>
      </c>
      <c r="D99" s="168">
        <f>D11+D27+D53+D67+D80+D85+D88</f>
        <v>1857</v>
      </c>
      <c r="E99" s="168">
        <f>E11+E27+E53+E67+E80+E85+E88</f>
        <v>770</v>
      </c>
      <c r="F99" s="144">
        <f t="shared" si="29"/>
        <v>-1087</v>
      </c>
      <c r="G99" s="145">
        <f t="shared" si="30"/>
        <v>41.464728056004304</v>
      </c>
      <c r="H99" s="146"/>
    </row>
    <row r="100" spans="1:8" s="138" customFormat="1" ht="22.5">
      <c r="A100" s="323" t="s">
        <v>169</v>
      </c>
      <c r="B100" s="323"/>
      <c r="C100" s="323"/>
      <c r="D100" s="323"/>
      <c r="E100" s="323"/>
      <c r="F100" s="323"/>
      <c r="G100" s="323"/>
      <c r="H100" s="323"/>
    </row>
    <row r="101" spans="1:8" s="138" customFormat="1" ht="45">
      <c r="A101" s="142" t="s">
        <v>281</v>
      </c>
      <c r="B101" s="143">
        <v>1400</v>
      </c>
      <c r="C101" s="168">
        <f>C77</f>
        <v>-79</v>
      </c>
      <c r="D101" s="168">
        <f>D77</f>
        <v>-107</v>
      </c>
      <c r="E101" s="168">
        <f>E77</f>
        <v>-336</v>
      </c>
      <c r="F101" s="144">
        <f t="shared" ref="F101:F102" si="31">E101-D101</f>
        <v>-229</v>
      </c>
      <c r="G101" s="145">
        <f t="shared" ref="G101:G102" si="32">E101/D101*100</f>
        <v>314.01869158878503</v>
      </c>
      <c r="H101" s="146"/>
    </row>
    <row r="102" spans="1:8" s="138" customFormat="1" ht="22.5">
      <c r="A102" s="142" t="s">
        <v>282</v>
      </c>
      <c r="B102" s="143">
        <v>1401</v>
      </c>
      <c r="C102" s="168">
        <f>C113</f>
        <v>189</v>
      </c>
      <c r="D102" s="168">
        <f>D113</f>
        <v>201</v>
      </c>
      <c r="E102" s="168">
        <f>E113</f>
        <v>99</v>
      </c>
      <c r="F102" s="144">
        <f t="shared" si="31"/>
        <v>-102</v>
      </c>
      <c r="G102" s="145">
        <f t="shared" si="32"/>
        <v>49.253731343283583</v>
      </c>
      <c r="H102" s="146"/>
    </row>
    <row r="103" spans="1:8" s="138" customFormat="1" ht="45">
      <c r="A103" s="142" t="s">
        <v>283</v>
      </c>
      <c r="B103" s="143">
        <v>1402</v>
      </c>
      <c r="C103" s="168"/>
      <c r="D103" s="168"/>
      <c r="E103" s="168"/>
      <c r="F103" s="144"/>
      <c r="G103" s="145"/>
      <c r="H103" s="146"/>
    </row>
    <row r="104" spans="1:8" s="138" customFormat="1" ht="45">
      <c r="A104" s="142" t="s">
        <v>284</v>
      </c>
      <c r="B104" s="143">
        <v>1403</v>
      </c>
      <c r="C104" s="168"/>
      <c r="D104" s="168"/>
      <c r="E104" s="168"/>
      <c r="F104" s="144"/>
      <c r="G104" s="145"/>
      <c r="H104" s="146"/>
    </row>
    <row r="105" spans="1:8" s="138" customFormat="1" ht="45">
      <c r="A105" s="142" t="s">
        <v>330</v>
      </c>
      <c r="B105" s="143">
        <v>1404</v>
      </c>
      <c r="C105" s="168"/>
      <c r="D105" s="168"/>
      <c r="E105" s="168"/>
      <c r="F105" s="144"/>
      <c r="G105" s="145"/>
      <c r="H105" s="146"/>
    </row>
    <row r="106" spans="1:8" s="141" customFormat="1" ht="22.5">
      <c r="A106" s="151" t="s">
        <v>144</v>
      </c>
      <c r="B106" s="152">
        <v>1410</v>
      </c>
      <c r="C106" s="169">
        <f>C101+C102-C103+C104-C105</f>
        <v>110</v>
      </c>
      <c r="D106" s="169">
        <f>D101+D102-D103+D104-D105</f>
        <v>94</v>
      </c>
      <c r="E106" s="169">
        <f>E101+E102-E103+E104-E105</f>
        <v>-237</v>
      </c>
      <c r="F106" s="144">
        <f t="shared" ref="F106" si="33">E106-D106</f>
        <v>-331</v>
      </c>
      <c r="G106" s="145">
        <f t="shared" ref="G106" si="34">E106/D106*100</f>
        <v>-252.12765957446811</v>
      </c>
      <c r="H106" s="153"/>
    </row>
    <row r="107" spans="1:8" s="138" customFormat="1" ht="22.5">
      <c r="A107" s="313" t="s">
        <v>236</v>
      </c>
      <c r="B107" s="314"/>
      <c r="C107" s="314"/>
      <c r="D107" s="314"/>
      <c r="E107" s="314"/>
      <c r="F107" s="314"/>
      <c r="G107" s="314"/>
      <c r="H107" s="315"/>
    </row>
    <row r="108" spans="1:8" s="138" customFormat="1" ht="22.5">
      <c r="A108" s="142" t="s">
        <v>285</v>
      </c>
      <c r="B108" s="143">
        <v>1500</v>
      </c>
      <c r="C108" s="144">
        <v>719</v>
      </c>
      <c r="D108" s="144">
        <f>D109+D110</f>
        <v>834</v>
      </c>
      <c r="E108" s="183">
        <f>E109+E110</f>
        <v>320</v>
      </c>
      <c r="F108" s="144">
        <f t="shared" ref="F108:F115" si="35">E108-D108</f>
        <v>-514</v>
      </c>
      <c r="G108" s="145">
        <f t="shared" ref="G108:G115" si="36">E108/D108*100</f>
        <v>38.369304556354919</v>
      </c>
      <c r="H108" s="146"/>
    </row>
    <row r="109" spans="1:8" s="138" customFormat="1" ht="22.5">
      <c r="A109" s="142" t="s">
        <v>286</v>
      </c>
      <c r="B109" s="157">
        <v>1501</v>
      </c>
      <c r="C109" s="147">
        <v>524</v>
      </c>
      <c r="D109" s="147">
        <v>553</v>
      </c>
      <c r="E109" s="184">
        <f>E12</f>
        <v>182</v>
      </c>
      <c r="F109" s="144">
        <f t="shared" si="35"/>
        <v>-371</v>
      </c>
      <c r="G109" s="145">
        <f t="shared" si="36"/>
        <v>32.911392405063289</v>
      </c>
      <c r="H109" s="149"/>
    </row>
    <row r="110" spans="1:8" s="138" customFormat="1" ht="22.5">
      <c r="A110" s="142" t="s">
        <v>27</v>
      </c>
      <c r="B110" s="157">
        <v>1502</v>
      </c>
      <c r="C110" s="184">
        <v>195</v>
      </c>
      <c r="D110" s="184">
        <v>281</v>
      </c>
      <c r="E110" s="147">
        <f>E13+E14+E65+E73</f>
        <v>138</v>
      </c>
      <c r="F110" s="144">
        <f t="shared" si="35"/>
        <v>-143</v>
      </c>
      <c r="G110" s="145">
        <f t="shared" si="36"/>
        <v>49.110320284697508</v>
      </c>
      <c r="H110" s="149"/>
    </row>
    <row r="111" spans="1:8" s="138" customFormat="1" ht="22.5">
      <c r="A111" s="142" t="s">
        <v>5</v>
      </c>
      <c r="B111" s="158">
        <v>1510</v>
      </c>
      <c r="C111" s="144">
        <v>390</v>
      </c>
      <c r="D111" s="144">
        <v>616</v>
      </c>
      <c r="E111" s="183">
        <f>E15+E35+E36+E56+E57</f>
        <v>262</v>
      </c>
      <c r="F111" s="144">
        <f t="shared" si="35"/>
        <v>-354</v>
      </c>
      <c r="G111" s="145">
        <f t="shared" si="36"/>
        <v>42.532467532467535</v>
      </c>
      <c r="H111" s="146"/>
    </row>
    <row r="112" spans="1:8" s="138" customFormat="1" ht="22.5">
      <c r="A112" s="142" t="s">
        <v>6</v>
      </c>
      <c r="B112" s="158">
        <v>1520</v>
      </c>
      <c r="C112" s="144">
        <v>79</v>
      </c>
      <c r="D112" s="144">
        <v>132</v>
      </c>
      <c r="E112" s="183">
        <f>E16+E37+E61+E76</f>
        <v>62</v>
      </c>
      <c r="F112" s="144">
        <f t="shared" si="35"/>
        <v>-70</v>
      </c>
      <c r="G112" s="145">
        <f t="shared" si="36"/>
        <v>46.969696969696969</v>
      </c>
      <c r="H112" s="146"/>
    </row>
    <row r="113" spans="1:9" s="138" customFormat="1" ht="22.5">
      <c r="A113" s="142" t="s">
        <v>7</v>
      </c>
      <c r="B113" s="158">
        <v>1530</v>
      </c>
      <c r="C113" s="144">
        <v>189</v>
      </c>
      <c r="D113" s="144">
        <v>201</v>
      </c>
      <c r="E113" s="144">
        <f>E18+E38+E58+E75</f>
        <v>99</v>
      </c>
      <c r="F113" s="144">
        <f t="shared" si="35"/>
        <v>-102</v>
      </c>
      <c r="G113" s="145">
        <f t="shared" si="36"/>
        <v>49.253731343283583</v>
      </c>
      <c r="H113" s="146"/>
      <c r="I113" s="138" t="s">
        <v>440</v>
      </c>
    </row>
    <row r="114" spans="1:9" s="138" customFormat="1" ht="22.5">
      <c r="A114" s="142" t="s">
        <v>28</v>
      </c>
      <c r="B114" s="158">
        <v>1540</v>
      </c>
      <c r="C114" s="144">
        <v>28</v>
      </c>
      <c r="D114" s="144">
        <v>74</v>
      </c>
      <c r="E114" s="144">
        <f>E99-E108-E111-E112-E113</f>
        <v>27</v>
      </c>
      <c r="F114" s="144">
        <f t="shared" si="35"/>
        <v>-47</v>
      </c>
      <c r="G114" s="145">
        <f t="shared" si="36"/>
        <v>36.486486486486484</v>
      </c>
      <c r="H114" s="146"/>
      <c r="I114" s="211" t="s">
        <v>441</v>
      </c>
    </row>
    <row r="115" spans="1:9" s="141" customFormat="1" ht="22.5">
      <c r="A115" s="151" t="s">
        <v>57</v>
      </c>
      <c r="B115" s="159">
        <v>1550</v>
      </c>
      <c r="C115" s="169">
        <f>C108+C111+C112+C113+C114</f>
        <v>1405</v>
      </c>
      <c r="D115" s="169">
        <f>D108+D111+D112+D113+D114</f>
        <v>1857</v>
      </c>
      <c r="E115" s="169">
        <f>E108+E111+E112+E113+E114</f>
        <v>770</v>
      </c>
      <c r="F115" s="144">
        <f t="shared" si="35"/>
        <v>-1087</v>
      </c>
      <c r="G115" s="145">
        <f t="shared" si="36"/>
        <v>41.464728056004304</v>
      </c>
      <c r="H115" s="153"/>
      <c r="I115" s="141" t="s">
        <v>437</v>
      </c>
    </row>
    <row r="116" spans="1:9" s="141" customFormat="1" ht="21.75">
      <c r="A116" s="160"/>
      <c r="B116" s="161"/>
      <c r="C116" s="161"/>
      <c r="D116" s="161"/>
      <c r="E116" s="161"/>
      <c r="F116" s="161"/>
      <c r="G116" s="161"/>
      <c r="H116" s="161"/>
    </row>
    <row r="117" spans="1:9" ht="25.5">
      <c r="A117" s="165" t="s">
        <v>362</v>
      </c>
      <c r="B117" s="164"/>
      <c r="C117" s="29"/>
      <c r="D117" s="29"/>
      <c r="E117" s="29"/>
      <c r="F117" s="29"/>
      <c r="G117" s="312" t="s">
        <v>421</v>
      </c>
      <c r="H117" s="312"/>
    </row>
    <row r="118" spans="1:9" s="46" customFormat="1">
      <c r="A118" s="36" t="s">
        <v>391</v>
      </c>
      <c r="B118" s="312" t="s">
        <v>79</v>
      </c>
      <c r="C118" s="312"/>
      <c r="D118" s="312"/>
      <c r="E118" s="312"/>
      <c r="G118" s="46" t="s">
        <v>102</v>
      </c>
    </row>
    <row r="119" spans="1:9" ht="35.25" customHeight="1">
      <c r="A119" s="32"/>
    </row>
    <row r="120" spans="1:9" s="52" customFormat="1" ht="102.75" customHeight="1">
      <c r="A120" s="299"/>
      <c r="B120" s="299"/>
      <c r="C120" s="299"/>
      <c r="D120" s="299"/>
      <c r="E120" s="299"/>
      <c r="F120" s="299"/>
      <c r="G120" s="299"/>
      <c r="H120" s="299"/>
    </row>
    <row r="121" spans="1:9">
      <c r="A121" s="32"/>
    </row>
    <row r="122" spans="1:9">
      <c r="A122" s="32"/>
    </row>
    <row r="123" spans="1:9">
      <c r="A123" s="32"/>
    </row>
    <row r="124" spans="1:9">
      <c r="A124" s="32"/>
    </row>
    <row r="125" spans="1:9">
      <c r="A125" s="32"/>
    </row>
    <row r="126" spans="1:9">
      <c r="A126" s="32"/>
    </row>
    <row r="127" spans="1:9">
      <c r="A127" s="32"/>
    </row>
    <row r="128" spans="1:9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  <row r="332" spans="1:1">
      <c r="A332" s="47"/>
    </row>
    <row r="333" spans="1:1">
      <c r="A333" s="47"/>
    </row>
    <row r="334" spans="1:1">
      <c r="A334" s="47"/>
    </row>
    <row r="335" spans="1:1">
      <c r="A335" s="47"/>
    </row>
    <row r="336" spans="1:1">
      <c r="A336" s="47"/>
    </row>
    <row r="337" spans="1:1">
      <c r="A337" s="47"/>
    </row>
    <row r="338" spans="1:1">
      <c r="A338" s="47"/>
    </row>
    <row r="339" spans="1:1">
      <c r="A339" s="47"/>
    </row>
    <row r="340" spans="1:1">
      <c r="A340" s="47"/>
    </row>
    <row r="341" spans="1:1">
      <c r="A341" s="47"/>
    </row>
    <row r="342" spans="1:1">
      <c r="A342" s="47"/>
    </row>
    <row r="343" spans="1:1">
      <c r="A343" s="47"/>
    </row>
  </sheetData>
  <mergeCells count="12">
    <mergeCell ref="A3:H3"/>
    <mergeCell ref="G117:H117"/>
    <mergeCell ref="A120:H120"/>
    <mergeCell ref="A107:H107"/>
    <mergeCell ref="D5:H5"/>
    <mergeCell ref="B5:B6"/>
    <mergeCell ref="A5:A6"/>
    <mergeCell ref="C5:C6"/>
    <mergeCell ref="A8:H8"/>
    <mergeCell ref="B118:E118"/>
    <mergeCell ref="A94:H94"/>
    <mergeCell ref="A100:H100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21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189"/>
  <sheetViews>
    <sheetView view="pageBreakPreview" topLeftCell="A29" zoomScale="75" zoomScaleNormal="75" zoomScaleSheetLayoutView="75" workbookViewId="0">
      <selection activeCell="E39" sqref="E39"/>
    </sheetView>
  </sheetViews>
  <sheetFormatPr defaultRowHeight="20.25" outlineLevelRow="1"/>
  <cols>
    <col min="1" max="1" width="64.140625" style="57" customWidth="1"/>
    <col min="2" max="2" width="15.28515625" style="58" customWidth="1"/>
    <col min="3" max="3" width="18.7109375" style="58" customWidth="1"/>
    <col min="4" max="4" width="14.5703125" style="58" customWidth="1"/>
    <col min="5" max="5" width="14" style="58" customWidth="1"/>
    <col min="6" max="6" width="18.7109375" style="58" customWidth="1"/>
    <col min="7" max="7" width="15.5703125" style="58" customWidth="1"/>
    <col min="8" max="8" width="10" style="57" customWidth="1"/>
    <col min="9" max="9" width="9.5703125" style="57" customWidth="1"/>
    <col min="10" max="16384" width="9.140625" style="57"/>
  </cols>
  <sheetData>
    <row r="1" spans="1:8" hidden="1" outlineLevel="1">
      <c r="G1" s="48" t="s">
        <v>241</v>
      </c>
    </row>
    <row r="2" spans="1:8" hidden="1" outlineLevel="1">
      <c r="G2" s="48" t="s">
        <v>226</v>
      </c>
    </row>
    <row r="3" spans="1:8" collapsed="1">
      <c r="A3" s="328" t="s">
        <v>379</v>
      </c>
      <c r="B3" s="328"/>
      <c r="C3" s="328"/>
      <c r="D3" s="328"/>
      <c r="E3" s="328"/>
      <c r="F3" s="328"/>
      <c r="G3" s="328"/>
    </row>
    <row r="4" spans="1:8" ht="38.25" customHeight="1">
      <c r="A4" s="329" t="s">
        <v>287</v>
      </c>
      <c r="B4" s="330" t="s">
        <v>17</v>
      </c>
      <c r="C4" s="331" t="s">
        <v>359</v>
      </c>
      <c r="D4" s="329" t="s">
        <v>357</v>
      </c>
      <c r="E4" s="329"/>
      <c r="F4" s="329"/>
      <c r="G4" s="329"/>
    </row>
    <row r="5" spans="1:8" ht="38.25" customHeight="1">
      <c r="A5" s="329"/>
      <c r="B5" s="330"/>
      <c r="C5" s="332"/>
      <c r="D5" s="39" t="s">
        <v>265</v>
      </c>
      <c r="E5" s="39" t="s">
        <v>248</v>
      </c>
      <c r="F5" s="40" t="s">
        <v>275</v>
      </c>
      <c r="G5" s="40" t="s">
        <v>276</v>
      </c>
    </row>
    <row r="6" spans="1:8">
      <c r="A6" s="53">
        <v>1</v>
      </c>
      <c r="B6" s="55">
        <v>2</v>
      </c>
      <c r="C6" s="273">
        <v>3</v>
      </c>
      <c r="D6" s="273">
        <v>4</v>
      </c>
      <c r="E6" s="55">
        <v>5</v>
      </c>
      <c r="F6" s="53">
        <v>6</v>
      </c>
      <c r="G6" s="55">
        <v>7</v>
      </c>
    </row>
    <row r="7" spans="1:8">
      <c r="A7" s="325" t="s">
        <v>153</v>
      </c>
      <c r="B7" s="326"/>
      <c r="C7" s="326"/>
      <c r="D7" s="326"/>
      <c r="E7" s="326"/>
      <c r="F7" s="326"/>
      <c r="G7" s="327"/>
    </row>
    <row r="8" spans="1:8" ht="45.75" customHeight="1">
      <c r="A8" s="281" t="s">
        <v>59</v>
      </c>
      <c r="B8" s="282">
        <v>2000</v>
      </c>
      <c r="C8" s="279">
        <v>-161</v>
      </c>
      <c r="D8" s="279">
        <v>-137</v>
      </c>
      <c r="E8" s="279">
        <v>-163</v>
      </c>
      <c r="F8" s="41">
        <f>E8-D8</f>
        <v>-26</v>
      </c>
      <c r="G8" s="42">
        <f>E8/D8*100</f>
        <v>118.97810218978103</v>
      </c>
    </row>
    <row r="9" spans="1:8" ht="40.5">
      <c r="A9" s="283" t="s">
        <v>208</v>
      </c>
      <c r="B9" s="282">
        <v>2010</v>
      </c>
      <c r="C9" s="279">
        <v>51</v>
      </c>
      <c r="D9" s="279">
        <f>D10+D11</f>
        <v>48</v>
      </c>
      <c r="E9" s="279">
        <f>E10+E11</f>
        <v>0</v>
      </c>
      <c r="F9" s="185">
        <f t="shared" ref="F9:F11" si="0">E9-D9</f>
        <v>-48</v>
      </c>
      <c r="G9" s="186">
        <f t="shared" ref="G9:G11" si="1">E9/D9*100</f>
        <v>0</v>
      </c>
      <c r="H9" s="141" t="s">
        <v>442</v>
      </c>
    </row>
    <row r="10" spans="1:8" ht="40.5">
      <c r="A10" s="274" t="s">
        <v>364</v>
      </c>
      <c r="B10" s="282">
        <v>2011</v>
      </c>
      <c r="C10" s="279">
        <v>9</v>
      </c>
      <c r="D10" s="279">
        <v>11</v>
      </c>
      <c r="E10" s="279"/>
      <c r="F10" s="185">
        <f t="shared" si="0"/>
        <v>-11</v>
      </c>
      <c r="G10" s="186">
        <f t="shared" si="1"/>
        <v>0</v>
      </c>
      <c r="H10" s="141" t="s">
        <v>443</v>
      </c>
    </row>
    <row r="11" spans="1:8" ht="93.75">
      <c r="A11" s="284" t="s">
        <v>365</v>
      </c>
      <c r="B11" s="282">
        <v>2012</v>
      </c>
      <c r="C11" s="279">
        <v>42</v>
      </c>
      <c r="D11" s="279">
        <v>37</v>
      </c>
      <c r="E11" s="279"/>
      <c r="F11" s="185">
        <f t="shared" si="0"/>
        <v>-37</v>
      </c>
      <c r="G11" s="186">
        <f t="shared" si="1"/>
        <v>0</v>
      </c>
      <c r="H11" s="141" t="s">
        <v>444</v>
      </c>
    </row>
    <row r="12" spans="1:8">
      <c r="A12" s="274" t="s">
        <v>195</v>
      </c>
      <c r="B12" s="282">
        <v>2020</v>
      </c>
      <c r="C12" s="279"/>
      <c r="D12" s="279"/>
      <c r="E12" s="279"/>
      <c r="F12" s="41"/>
      <c r="G12" s="42"/>
    </row>
    <row r="13" spans="1:8" s="59" customFormat="1">
      <c r="A13" s="283" t="s">
        <v>71</v>
      </c>
      <c r="B13" s="282">
        <v>2030</v>
      </c>
      <c r="C13" s="279"/>
      <c r="D13" s="279"/>
      <c r="E13" s="279"/>
      <c r="F13" s="41"/>
      <c r="G13" s="42"/>
    </row>
    <row r="14" spans="1:8" ht="24" customHeight="1">
      <c r="A14" s="285" t="s">
        <v>132</v>
      </c>
      <c r="B14" s="282">
        <v>2031</v>
      </c>
      <c r="C14" s="279"/>
      <c r="D14" s="279"/>
      <c r="E14" s="279"/>
      <c r="F14" s="41"/>
      <c r="G14" s="42"/>
    </row>
    <row r="15" spans="1:8">
      <c r="A15" s="283" t="s">
        <v>25</v>
      </c>
      <c r="B15" s="282">
        <v>2040</v>
      </c>
      <c r="C15" s="279"/>
      <c r="D15" s="279"/>
      <c r="E15" s="279"/>
      <c r="F15" s="41"/>
      <c r="G15" s="42"/>
    </row>
    <row r="16" spans="1:8">
      <c r="A16" s="283" t="s">
        <v>114</v>
      </c>
      <c r="B16" s="282">
        <v>2050</v>
      </c>
      <c r="C16" s="279"/>
      <c r="D16" s="279"/>
      <c r="E16" s="279"/>
      <c r="F16" s="41"/>
      <c r="G16" s="42"/>
    </row>
    <row r="17" spans="1:8">
      <c r="A17" s="283" t="s">
        <v>115</v>
      </c>
      <c r="B17" s="282">
        <v>2060</v>
      </c>
      <c r="C17" s="279"/>
      <c r="D17" s="279"/>
      <c r="E17" s="279">
        <f>E18</f>
        <v>3.5</v>
      </c>
      <c r="F17" s="41"/>
      <c r="G17" s="42"/>
    </row>
    <row r="18" spans="1:8" ht="60.75">
      <c r="A18" s="283" t="s">
        <v>547</v>
      </c>
      <c r="B18" s="282" t="s">
        <v>546</v>
      </c>
      <c r="C18" s="279"/>
      <c r="D18" s="279"/>
      <c r="E18" s="279">
        <v>3.5</v>
      </c>
      <c r="F18" s="278"/>
      <c r="G18" s="277"/>
    </row>
    <row r="19" spans="1:8" ht="45" customHeight="1">
      <c r="A19" s="283" t="s">
        <v>60</v>
      </c>
      <c r="B19" s="282">
        <v>2070</v>
      </c>
      <c r="C19" s="279">
        <f>C8+'1. Фін результат'!C90-C9</f>
        <v>-170</v>
      </c>
      <c r="D19" s="279">
        <f>D8+'1. Фін результат'!D90-D9</f>
        <v>-113</v>
      </c>
      <c r="E19" s="280">
        <f>E8+'1. Фін результат'!E90-E9-E17</f>
        <v>-409.5</v>
      </c>
      <c r="F19" s="185">
        <f t="shared" ref="F19" si="2">E19-D19</f>
        <v>-296.5</v>
      </c>
      <c r="G19" s="186">
        <f t="shared" ref="G19" si="3">E19/D19*100</f>
        <v>362.38938053097348</v>
      </c>
    </row>
    <row r="20" spans="1:8" ht="41.25" customHeight="1">
      <c r="A20" s="325" t="s">
        <v>154</v>
      </c>
      <c r="B20" s="326"/>
      <c r="C20" s="326"/>
      <c r="D20" s="326"/>
      <c r="E20" s="326"/>
      <c r="F20" s="326"/>
      <c r="G20" s="327"/>
    </row>
    <row r="21" spans="1:8" ht="40.5">
      <c r="A21" s="44" t="s">
        <v>208</v>
      </c>
      <c r="B21" s="35">
        <v>2100</v>
      </c>
      <c r="C21" s="172">
        <f>C22+C23</f>
        <v>27</v>
      </c>
      <c r="D21" s="172">
        <f>D22+D23</f>
        <v>48</v>
      </c>
      <c r="E21" s="172">
        <f>E22+E23</f>
        <v>0</v>
      </c>
      <c r="F21" s="185">
        <f>E21-D21</f>
        <v>-48</v>
      </c>
      <c r="G21" s="186">
        <f>E21/D21*100</f>
        <v>0</v>
      </c>
    </row>
    <row r="22" spans="1:8" ht="40.5">
      <c r="A22" s="43" t="s">
        <v>364</v>
      </c>
      <c r="B22" s="35">
        <v>2101</v>
      </c>
      <c r="C22" s="41">
        <v>6</v>
      </c>
      <c r="D22" s="41">
        <v>11</v>
      </c>
      <c r="E22" s="214"/>
      <c r="F22" s="185">
        <f>E22-D22</f>
        <v>-11</v>
      </c>
      <c r="G22" s="186">
        <f>E22/D22*100</f>
        <v>0</v>
      </c>
    </row>
    <row r="23" spans="1:8" ht="93.75">
      <c r="A23" s="6" t="s">
        <v>365</v>
      </c>
      <c r="B23" s="35">
        <v>2102</v>
      </c>
      <c r="C23" s="220">
        <v>21</v>
      </c>
      <c r="D23" s="41">
        <v>37</v>
      </c>
      <c r="E23" s="214"/>
      <c r="F23" s="185">
        <f>E23-D23</f>
        <v>-37</v>
      </c>
      <c r="G23" s="186">
        <f>E23/D23*100</f>
        <v>0</v>
      </c>
    </row>
    <row r="24" spans="1:8" s="59" customFormat="1">
      <c r="A24" s="44" t="s">
        <v>156</v>
      </c>
      <c r="B24" s="53">
        <v>2110</v>
      </c>
      <c r="C24" s="60">
        <v>9</v>
      </c>
      <c r="D24" s="60"/>
      <c r="E24" s="60"/>
      <c r="F24" s="185"/>
      <c r="G24" s="186"/>
    </row>
    <row r="25" spans="1:8" ht="60.75">
      <c r="A25" s="44" t="s">
        <v>342</v>
      </c>
      <c r="B25" s="53">
        <v>2120</v>
      </c>
      <c r="C25" s="60">
        <v>258</v>
      </c>
      <c r="D25" s="60">
        <v>246</v>
      </c>
      <c r="E25" s="60">
        <v>87</v>
      </c>
      <c r="F25" s="185">
        <f>E25-D25</f>
        <v>-159</v>
      </c>
      <c r="G25" s="186">
        <f>E25/D25*100</f>
        <v>35.365853658536587</v>
      </c>
      <c r="H25" s="57" t="s">
        <v>445</v>
      </c>
    </row>
    <row r="26" spans="1:8" ht="61.5" customHeight="1">
      <c r="A26" s="44" t="s">
        <v>343</v>
      </c>
      <c r="B26" s="53">
        <v>2130</v>
      </c>
      <c r="C26" s="60"/>
      <c r="D26" s="60"/>
      <c r="E26" s="60"/>
      <c r="F26" s="60"/>
      <c r="G26" s="61"/>
    </row>
    <row r="27" spans="1:8" s="54" customFormat="1" ht="39.75" customHeight="1">
      <c r="A27" s="19" t="s">
        <v>257</v>
      </c>
      <c r="B27" s="62">
        <v>2140</v>
      </c>
      <c r="C27" s="170">
        <f>SUM(C28:C32,C35,C36)</f>
        <v>70</v>
      </c>
      <c r="D27" s="170">
        <f>SUM(D28:D32,D35,D36)</f>
        <v>120</v>
      </c>
      <c r="E27" s="170">
        <f>SUM(E28:E32,E35,E36)</f>
        <v>52</v>
      </c>
      <c r="F27" s="185">
        <f>E27-D27</f>
        <v>-68</v>
      </c>
      <c r="G27" s="186">
        <f>E27/D27*100</f>
        <v>43.333333333333336</v>
      </c>
    </row>
    <row r="28" spans="1:8">
      <c r="A28" s="44" t="s">
        <v>84</v>
      </c>
      <c r="B28" s="53">
        <v>2141</v>
      </c>
      <c r="C28" s="60"/>
      <c r="D28" s="60"/>
      <c r="E28" s="60"/>
      <c r="F28" s="60"/>
      <c r="G28" s="61"/>
    </row>
    <row r="29" spans="1:8">
      <c r="A29" s="44" t="s">
        <v>104</v>
      </c>
      <c r="B29" s="53">
        <v>2142</v>
      </c>
      <c r="C29" s="60"/>
      <c r="D29" s="60"/>
      <c r="E29" s="60"/>
      <c r="F29" s="60"/>
      <c r="G29" s="61"/>
    </row>
    <row r="30" spans="1:8">
      <c r="A30" s="44" t="s">
        <v>99</v>
      </c>
      <c r="B30" s="53">
        <v>2143</v>
      </c>
      <c r="C30" s="60"/>
      <c r="D30" s="60"/>
      <c r="E30" s="60"/>
      <c r="F30" s="60"/>
      <c r="G30" s="61"/>
    </row>
    <row r="31" spans="1:8">
      <c r="A31" s="44" t="s">
        <v>82</v>
      </c>
      <c r="B31" s="53">
        <v>2144</v>
      </c>
      <c r="C31" s="60">
        <v>67</v>
      </c>
      <c r="D31" s="60">
        <v>111</v>
      </c>
      <c r="E31" s="60">
        <v>48</v>
      </c>
      <c r="F31" s="185">
        <f>E31-D31</f>
        <v>-63</v>
      </c>
      <c r="G31" s="186">
        <f>E31/D31*100</f>
        <v>43.243243243243242</v>
      </c>
      <c r="H31" s="57" t="s">
        <v>446</v>
      </c>
    </row>
    <row r="32" spans="1:8" s="59" customFormat="1">
      <c r="A32" s="44" t="s">
        <v>175</v>
      </c>
      <c r="B32" s="53">
        <v>2145</v>
      </c>
      <c r="C32" s="60"/>
      <c r="D32" s="60"/>
      <c r="E32" s="60"/>
      <c r="F32" s="60"/>
      <c r="G32" s="61"/>
    </row>
    <row r="33" spans="1:9" ht="60.75">
      <c r="A33" s="44" t="s">
        <v>133</v>
      </c>
      <c r="B33" s="53" t="s">
        <v>222</v>
      </c>
      <c r="C33" s="60"/>
      <c r="D33" s="60"/>
      <c r="E33" s="60"/>
      <c r="F33" s="60"/>
      <c r="G33" s="61"/>
    </row>
    <row r="34" spans="1:9">
      <c r="A34" s="44" t="s">
        <v>26</v>
      </c>
      <c r="B34" s="53" t="s">
        <v>223</v>
      </c>
      <c r="C34" s="60"/>
      <c r="D34" s="60"/>
      <c r="E34" s="60"/>
      <c r="F34" s="60"/>
      <c r="G34" s="61"/>
    </row>
    <row r="35" spans="1:9" s="59" customFormat="1">
      <c r="A35" s="44" t="s">
        <v>116</v>
      </c>
      <c r="B35" s="53">
        <v>2146</v>
      </c>
      <c r="C35" s="60"/>
      <c r="D35" s="60"/>
      <c r="E35" s="60"/>
      <c r="F35" s="60"/>
      <c r="G35" s="61"/>
    </row>
    <row r="36" spans="1:9">
      <c r="A36" s="44" t="s">
        <v>88</v>
      </c>
      <c r="B36" s="53">
        <v>2147</v>
      </c>
      <c r="C36" s="60">
        <v>3</v>
      </c>
      <c r="D36" s="60">
        <v>9</v>
      </c>
      <c r="E36" s="60">
        <f t="shared" ref="E36" si="4">E37</f>
        <v>4</v>
      </c>
      <c r="F36" s="185">
        <f>E36-D36</f>
        <v>-5</v>
      </c>
      <c r="G36" s="186">
        <f>E36/D36*100</f>
        <v>44.444444444444443</v>
      </c>
    </row>
    <row r="37" spans="1:9">
      <c r="A37" s="44" t="s">
        <v>406</v>
      </c>
      <c r="B37" s="53" t="s">
        <v>407</v>
      </c>
      <c r="C37" s="60">
        <v>6</v>
      </c>
      <c r="D37" s="60">
        <v>9</v>
      </c>
      <c r="E37" s="60">
        <v>4</v>
      </c>
      <c r="F37" s="185">
        <f>E37-D37</f>
        <v>-5</v>
      </c>
      <c r="G37" s="186">
        <f>E37/D37*100</f>
        <v>44.444444444444443</v>
      </c>
      <c r="H37" s="57" t="s">
        <v>447</v>
      </c>
    </row>
    <row r="38" spans="1:9" s="59" customFormat="1" ht="40.5">
      <c r="A38" s="44" t="s">
        <v>83</v>
      </c>
      <c r="B38" s="53">
        <v>2150</v>
      </c>
      <c r="C38" s="60">
        <v>80</v>
      </c>
      <c r="D38" s="60">
        <v>132</v>
      </c>
      <c r="E38" s="60">
        <v>66</v>
      </c>
      <c r="F38" s="185">
        <f>E38-D38</f>
        <v>-66</v>
      </c>
      <c r="G38" s="186">
        <f>E38/D38*100</f>
        <v>50</v>
      </c>
      <c r="H38" s="57" t="s">
        <v>448</v>
      </c>
    </row>
    <row r="39" spans="1:9" s="59" customFormat="1">
      <c r="A39" s="56" t="s">
        <v>363</v>
      </c>
      <c r="B39" s="62">
        <v>2200</v>
      </c>
      <c r="C39" s="171">
        <f>C21+C24+C25-C26+C27+C38</f>
        <v>444</v>
      </c>
      <c r="D39" s="171">
        <f>D21+D24+D25-D26+D27+D38</f>
        <v>546</v>
      </c>
      <c r="E39" s="171">
        <f>E21+E24+E25-E26+E27+E38</f>
        <v>205</v>
      </c>
      <c r="F39" s="185">
        <f>E39-D39</f>
        <v>-341</v>
      </c>
      <c r="G39" s="186">
        <f>E39/D39*100</f>
        <v>37.545787545787547</v>
      </c>
    </row>
    <row r="40" spans="1:9" s="59" customFormat="1" ht="16.5" customHeight="1">
      <c r="A40" s="63"/>
      <c r="B40" s="58"/>
      <c r="C40" s="58"/>
      <c r="D40" s="58"/>
      <c r="E40" s="58"/>
      <c r="F40" s="58"/>
      <c r="G40" s="58"/>
    </row>
    <row r="41" spans="1:9" s="29" customFormat="1" ht="20.100000000000001" customHeight="1">
      <c r="A41" s="166" t="s">
        <v>362</v>
      </c>
      <c r="B41" s="164"/>
      <c r="F41" s="312" t="s">
        <v>421</v>
      </c>
      <c r="G41" s="312"/>
    </row>
    <row r="42" spans="1:9" s="46" customFormat="1" ht="20.100000000000001" customHeight="1">
      <c r="A42" s="36" t="s">
        <v>392</v>
      </c>
      <c r="C42" s="312" t="s">
        <v>79</v>
      </c>
      <c r="D42" s="312"/>
      <c r="E42" s="29"/>
      <c r="F42" s="333" t="s">
        <v>102</v>
      </c>
      <c r="G42" s="333"/>
    </row>
    <row r="43" spans="1:9" s="58" customFormat="1" ht="29.25" customHeight="1">
      <c r="A43" s="64"/>
      <c r="H43" s="57"/>
      <c r="I43" s="57"/>
    </row>
    <row r="44" spans="1:9" s="138" customFormat="1" ht="80.25" customHeight="1">
      <c r="A44" s="324"/>
      <c r="B44" s="324"/>
      <c r="C44" s="324"/>
      <c r="D44" s="324"/>
      <c r="E44" s="324"/>
      <c r="F44" s="324"/>
      <c r="G44" s="324"/>
      <c r="H44" s="324"/>
    </row>
    <row r="45" spans="1:9" s="58" customFormat="1">
      <c r="A45" s="64"/>
      <c r="H45" s="57"/>
      <c r="I45" s="57"/>
    </row>
    <row r="46" spans="1:9" s="58" customFormat="1">
      <c r="A46" s="64"/>
      <c r="H46" s="57"/>
      <c r="I46" s="57"/>
    </row>
    <row r="47" spans="1:9" s="58" customFormat="1">
      <c r="A47" s="64"/>
      <c r="H47" s="57"/>
      <c r="I47" s="57"/>
    </row>
    <row r="48" spans="1:9" s="58" customFormat="1">
      <c r="A48" s="64"/>
      <c r="H48" s="57"/>
      <c r="I48" s="57"/>
    </row>
    <row r="49" spans="1:9" s="58" customFormat="1">
      <c r="A49" s="64"/>
      <c r="H49" s="57"/>
      <c r="I49" s="57"/>
    </row>
    <row r="50" spans="1:9" s="58" customFormat="1">
      <c r="A50" s="64"/>
      <c r="H50" s="57"/>
      <c r="I50" s="57"/>
    </row>
    <row r="51" spans="1:9" s="58" customFormat="1">
      <c r="A51" s="64"/>
      <c r="H51" s="57"/>
      <c r="I51" s="57"/>
    </row>
    <row r="52" spans="1:9" s="58" customFormat="1">
      <c r="A52" s="64"/>
      <c r="H52" s="57"/>
      <c r="I52" s="57"/>
    </row>
    <row r="53" spans="1:9" s="58" customFormat="1">
      <c r="A53" s="64"/>
      <c r="H53" s="57"/>
      <c r="I53" s="57"/>
    </row>
    <row r="54" spans="1:9" s="58" customFormat="1">
      <c r="A54" s="64"/>
      <c r="H54" s="57"/>
      <c r="I54" s="57"/>
    </row>
    <row r="55" spans="1:9" s="58" customFormat="1">
      <c r="A55" s="64"/>
      <c r="H55" s="57"/>
      <c r="I55" s="57"/>
    </row>
    <row r="56" spans="1:9" s="58" customFormat="1">
      <c r="A56" s="64"/>
      <c r="H56" s="57"/>
      <c r="I56" s="57"/>
    </row>
    <row r="57" spans="1:9" s="58" customFormat="1">
      <c r="A57" s="64"/>
      <c r="H57" s="57"/>
      <c r="I57" s="57"/>
    </row>
    <row r="58" spans="1:9" s="58" customFormat="1">
      <c r="A58" s="64"/>
      <c r="H58" s="57"/>
      <c r="I58" s="57"/>
    </row>
    <row r="59" spans="1:9" s="58" customFormat="1">
      <c r="A59" s="64"/>
      <c r="H59" s="57"/>
      <c r="I59" s="57"/>
    </row>
    <row r="60" spans="1:9" s="58" customFormat="1">
      <c r="A60" s="64"/>
      <c r="H60" s="57"/>
      <c r="I60" s="57"/>
    </row>
    <row r="61" spans="1:9" s="58" customFormat="1">
      <c r="A61" s="64"/>
      <c r="H61" s="57"/>
      <c r="I61" s="57"/>
    </row>
    <row r="62" spans="1:9" s="58" customFormat="1">
      <c r="A62" s="64"/>
      <c r="H62" s="57"/>
      <c r="I62" s="57"/>
    </row>
    <row r="63" spans="1:9" s="58" customFormat="1">
      <c r="A63" s="64"/>
      <c r="H63" s="57"/>
      <c r="I63" s="57"/>
    </row>
    <row r="64" spans="1:9" s="58" customFormat="1">
      <c r="A64" s="64"/>
      <c r="H64" s="57"/>
      <c r="I64" s="57"/>
    </row>
    <row r="65" spans="1:9" s="58" customFormat="1">
      <c r="A65" s="64"/>
      <c r="H65" s="57"/>
      <c r="I65" s="57"/>
    </row>
    <row r="66" spans="1:9" s="58" customFormat="1">
      <c r="A66" s="64"/>
      <c r="H66" s="57"/>
      <c r="I66" s="57"/>
    </row>
    <row r="67" spans="1:9" s="58" customFormat="1">
      <c r="A67" s="64"/>
      <c r="H67" s="57"/>
      <c r="I67" s="57"/>
    </row>
    <row r="68" spans="1:9" s="58" customFormat="1">
      <c r="A68" s="64"/>
      <c r="H68" s="57"/>
      <c r="I68" s="57"/>
    </row>
    <row r="69" spans="1:9" s="58" customFormat="1">
      <c r="A69" s="64"/>
      <c r="H69" s="57"/>
      <c r="I69" s="57"/>
    </row>
    <row r="70" spans="1:9" s="58" customFormat="1">
      <c r="A70" s="64"/>
      <c r="H70" s="57"/>
      <c r="I70" s="57"/>
    </row>
    <row r="71" spans="1:9" s="58" customFormat="1">
      <c r="A71" s="64"/>
      <c r="H71" s="57"/>
      <c r="I71" s="57"/>
    </row>
    <row r="72" spans="1:9" s="58" customFormat="1">
      <c r="A72" s="64"/>
      <c r="H72" s="57"/>
      <c r="I72" s="57"/>
    </row>
    <row r="73" spans="1:9" s="58" customFormat="1">
      <c r="A73" s="64"/>
      <c r="H73" s="57"/>
      <c r="I73" s="57"/>
    </row>
    <row r="74" spans="1:9" s="58" customFormat="1">
      <c r="A74" s="64"/>
      <c r="H74" s="57"/>
      <c r="I74" s="57"/>
    </row>
    <row r="75" spans="1:9" s="58" customFormat="1">
      <c r="A75" s="64"/>
      <c r="H75" s="57"/>
      <c r="I75" s="57"/>
    </row>
    <row r="76" spans="1:9" s="58" customFormat="1">
      <c r="A76" s="64"/>
      <c r="H76" s="57"/>
      <c r="I76" s="57"/>
    </row>
    <row r="77" spans="1:9" s="58" customFormat="1">
      <c r="A77" s="64"/>
      <c r="H77" s="57"/>
      <c r="I77" s="57"/>
    </row>
    <row r="78" spans="1:9" s="58" customFormat="1">
      <c r="A78" s="64"/>
      <c r="H78" s="57"/>
      <c r="I78" s="57"/>
    </row>
    <row r="79" spans="1:9" s="58" customFormat="1">
      <c r="A79" s="64"/>
      <c r="H79" s="57"/>
      <c r="I79" s="57"/>
    </row>
    <row r="80" spans="1:9" s="58" customFormat="1">
      <c r="A80" s="64"/>
      <c r="H80" s="57"/>
      <c r="I80" s="57"/>
    </row>
    <row r="81" spans="1:9" s="58" customFormat="1">
      <c r="A81" s="64"/>
      <c r="H81" s="57"/>
      <c r="I81" s="57"/>
    </row>
    <row r="82" spans="1:9" s="58" customFormat="1">
      <c r="A82" s="64"/>
      <c r="H82" s="57"/>
      <c r="I82" s="57"/>
    </row>
    <row r="83" spans="1:9" s="58" customFormat="1">
      <c r="A83" s="64"/>
      <c r="H83" s="57"/>
      <c r="I83" s="57"/>
    </row>
    <row r="84" spans="1:9" s="58" customFormat="1">
      <c r="A84" s="64"/>
      <c r="H84" s="57"/>
      <c r="I84" s="57"/>
    </row>
    <row r="85" spans="1:9" s="58" customFormat="1">
      <c r="A85" s="64"/>
      <c r="H85" s="57"/>
      <c r="I85" s="57"/>
    </row>
    <row r="86" spans="1:9" s="58" customFormat="1">
      <c r="A86" s="64"/>
      <c r="H86" s="57"/>
      <c r="I86" s="57"/>
    </row>
    <row r="87" spans="1:9" s="58" customFormat="1">
      <c r="A87" s="64"/>
      <c r="H87" s="57"/>
      <c r="I87" s="57"/>
    </row>
    <row r="88" spans="1:9" s="58" customFormat="1">
      <c r="A88" s="64"/>
      <c r="H88" s="57"/>
      <c r="I88" s="57"/>
    </row>
    <row r="89" spans="1:9" s="58" customFormat="1">
      <c r="A89" s="64"/>
      <c r="H89" s="57"/>
      <c r="I89" s="57"/>
    </row>
    <row r="90" spans="1:9" s="58" customFormat="1">
      <c r="A90" s="64"/>
      <c r="H90" s="57"/>
      <c r="I90" s="57"/>
    </row>
    <row r="91" spans="1:9" s="58" customFormat="1">
      <c r="A91" s="64"/>
      <c r="H91" s="57"/>
      <c r="I91" s="57"/>
    </row>
    <row r="92" spans="1:9" s="58" customFormat="1">
      <c r="A92" s="64"/>
      <c r="H92" s="57"/>
      <c r="I92" s="57"/>
    </row>
    <row r="93" spans="1:9" s="58" customFormat="1">
      <c r="A93" s="64"/>
      <c r="H93" s="57"/>
      <c r="I93" s="57"/>
    </row>
    <row r="94" spans="1:9" s="58" customFormat="1">
      <c r="A94" s="64"/>
      <c r="H94" s="57"/>
      <c r="I94" s="57"/>
    </row>
    <row r="95" spans="1:9" s="58" customFormat="1">
      <c r="A95" s="64"/>
      <c r="H95" s="57"/>
      <c r="I95" s="57"/>
    </row>
    <row r="96" spans="1:9" s="58" customFormat="1">
      <c r="A96" s="64"/>
      <c r="H96" s="57"/>
      <c r="I96" s="57"/>
    </row>
    <row r="97" spans="1:9" s="58" customFormat="1">
      <c r="A97" s="64"/>
      <c r="H97" s="57"/>
      <c r="I97" s="57"/>
    </row>
    <row r="98" spans="1:9" s="58" customFormat="1">
      <c r="A98" s="64"/>
      <c r="H98" s="57"/>
      <c r="I98" s="57"/>
    </row>
    <row r="99" spans="1:9" s="58" customFormat="1">
      <c r="A99" s="64"/>
      <c r="H99" s="57"/>
      <c r="I99" s="57"/>
    </row>
    <row r="100" spans="1:9" s="58" customFormat="1">
      <c r="A100" s="64"/>
      <c r="H100" s="57"/>
      <c r="I100" s="57"/>
    </row>
    <row r="101" spans="1:9" s="58" customFormat="1">
      <c r="A101" s="64"/>
      <c r="H101" s="57"/>
      <c r="I101" s="57"/>
    </row>
    <row r="102" spans="1:9" s="58" customFormat="1">
      <c r="A102" s="64"/>
      <c r="H102" s="57"/>
      <c r="I102" s="57"/>
    </row>
    <row r="103" spans="1:9" s="58" customFormat="1">
      <c r="A103" s="64"/>
      <c r="H103" s="57"/>
      <c r="I103" s="57"/>
    </row>
    <row r="104" spans="1:9" s="58" customFormat="1">
      <c r="A104" s="64"/>
      <c r="H104" s="57"/>
      <c r="I104" s="57"/>
    </row>
    <row r="105" spans="1:9" s="58" customFormat="1">
      <c r="A105" s="64"/>
      <c r="H105" s="57"/>
      <c r="I105" s="57"/>
    </row>
    <row r="106" spans="1:9" s="58" customFormat="1">
      <c r="A106" s="64"/>
      <c r="H106" s="57"/>
      <c r="I106" s="57"/>
    </row>
    <row r="107" spans="1:9" s="58" customFormat="1">
      <c r="A107" s="64"/>
      <c r="H107" s="57"/>
      <c r="I107" s="57"/>
    </row>
    <row r="108" spans="1:9" s="58" customFormat="1">
      <c r="A108" s="64"/>
      <c r="H108" s="57"/>
      <c r="I108" s="57"/>
    </row>
    <row r="109" spans="1:9" s="58" customFormat="1">
      <c r="A109" s="64"/>
      <c r="H109" s="57"/>
      <c r="I109" s="57"/>
    </row>
    <row r="110" spans="1:9" s="58" customFormat="1">
      <c r="A110" s="64"/>
      <c r="H110" s="57"/>
      <c r="I110" s="57"/>
    </row>
    <row r="111" spans="1:9" s="58" customFormat="1">
      <c r="A111" s="64"/>
      <c r="H111" s="57"/>
      <c r="I111" s="57"/>
    </row>
    <row r="112" spans="1:9" s="58" customFormat="1">
      <c r="A112" s="64"/>
      <c r="H112" s="57"/>
      <c r="I112" s="57"/>
    </row>
    <row r="113" spans="1:9" s="58" customFormat="1">
      <c r="A113" s="64"/>
      <c r="H113" s="57"/>
      <c r="I113" s="57"/>
    </row>
    <row r="114" spans="1:9" s="58" customFormat="1">
      <c r="A114" s="64"/>
      <c r="H114" s="57"/>
      <c r="I114" s="57"/>
    </row>
    <row r="115" spans="1:9" s="58" customFormat="1">
      <c r="A115" s="64"/>
      <c r="H115" s="57"/>
      <c r="I115" s="57"/>
    </row>
    <row r="116" spans="1:9" s="58" customFormat="1">
      <c r="A116" s="64"/>
      <c r="H116" s="57"/>
      <c r="I116" s="57"/>
    </row>
    <row r="117" spans="1:9" s="58" customFormat="1">
      <c r="A117" s="64"/>
      <c r="H117" s="57"/>
      <c r="I117" s="57"/>
    </row>
    <row r="118" spans="1:9" s="58" customFormat="1">
      <c r="A118" s="64"/>
      <c r="H118" s="57"/>
      <c r="I118" s="57"/>
    </row>
    <row r="119" spans="1:9" s="58" customFormat="1">
      <c r="A119" s="64"/>
      <c r="H119" s="57"/>
      <c r="I119" s="57"/>
    </row>
    <row r="120" spans="1:9" s="58" customFormat="1">
      <c r="A120" s="64"/>
      <c r="H120" s="57"/>
      <c r="I120" s="57"/>
    </row>
    <row r="121" spans="1:9" s="58" customFormat="1">
      <c r="A121" s="64"/>
      <c r="H121" s="57"/>
      <c r="I121" s="57"/>
    </row>
    <row r="122" spans="1:9" s="58" customFormat="1">
      <c r="A122" s="64"/>
      <c r="H122" s="57"/>
      <c r="I122" s="57"/>
    </row>
    <row r="123" spans="1:9" s="58" customFormat="1">
      <c r="A123" s="64"/>
      <c r="H123" s="57"/>
      <c r="I123" s="57"/>
    </row>
    <row r="124" spans="1:9" s="58" customFormat="1">
      <c r="A124" s="64"/>
      <c r="H124" s="57"/>
      <c r="I124" s="57"/>
    </row>
    <row r="125" spans="1:9" s="58" customFormat="1">
      <c r="A125" s="64"/>
      <c r="H125" s="57"/>
      <c r="I125" s="57"/>
    </row>
    <row r="126" spans="1:9" s="58" customFormat="1">
      <c r="A126" s="64"/>
      <c r="H126" s="57"/>
      <c r="I126" s="57"/>
    </row>
    <row r="127" spans="1:9" s="58" customFormat="1">
      <c r="A127" s="64"/>
      <c r="H127" s="57"/>
      <c r="I127" s="57"/>
    </row>
    <row r="128" spans="1:9" s="58" customFormat="1">
      <c r="A128" s="64"/>
      <c r="H128" s="57"/>
      <c r="I128" s="57"/>
    </row>
    <row r="129" spans="1:9" s="58" customFormat="1">
      <c r="A129" s="64"/>
      <c r="H129" s="57"/>
      <c r="I129" s="57"/>
    </row>
    <row r="130" spans="1:9" s="58" customFormat="1">
      <c r="A130" s="64"/>
      <c r="H130" s="57"/>
      <c r="I130" s="57"/>
    </row>
    <row r="131" spans="1:9" s="58" customFormat="1">
      <c r="A131" s="64"/>
      <c r="H131" s="57"/>
      <c r="I131" s="57"/>
    </row>
    <row r="132" spans="1:9" s="58" customFormat="1">
      <c r="A132" s="64"/>
      <c r="H132" s="57"/>
      <c r="I132" s="57"/>
    </row>
    <row r="133" spans="1:9" s="58" customFormat="1">
      <c r="A133" s="64"/>
      <c r="H133" s="57"/>
      <c r="I133" s="57"/>
    </row>
    <row r="134" spans="1:9" s="58" customFormat="1">
      <c r="A134" s="64"/>
      <c r="H134" s="57"/>
      <c r="I134" s="57"/>
    </row>
    <row r="135" spans="1:9" s="58" customFormat="1">
      <c r="A135" s="64"/>
      <c r="H135" s="57"/>
      <c r="I135" s="57"/>
    </row>
    <row r="136" spans="1:9" s="58" customFormat="1">
      <c r="A136" s="64"/>
      <c r="H136" s="57"/>
      <c r="I136" s="57"/>
    </row>
    <row r="137" spans="1:9" s="58" customFormat="1">
      <c r="A137" s="64"/>
      <c r="H137" s="57"/>
      <c r="I137" s="57"/>
    </row>
    <row r="138" spans="1:9" s="58" customFormat="1">
      <c r="A138" s="64"/>
      <c r="H138" s="57"/>
      <c r="I138" s="57"/>
    </row>
    <row r="139" spans="1:9" s="58" customFormat="1">
      <c r="A139" s="64"/>
      <c r="H139" s="57"/>
      <c r="I139" s="57"/>
    </row>
    <row r="140" spans="1:9" s="58" customFormat="1">
      <c r="A140" s="64"/>
      <c r="H140" s="57"/>
      <c r="I140" s="57"/>
    </row>
    <row r="141" spans="1:9" s="58" customFormat="1">
      <c r="A141" s="64"/>
      <c r="H141" s="57"/>
      <c r="I141" s="57"/>
    </row>
    <row r="142" spans="1:9" s="58" customFormat="1">
      <c r="A142" s="64"/>
      <c r="H142" s="57"/>
      <c r="I142" s="57"/>
    </row>
    <row r="143" spans="1:9" s="58" customFormat="1">
      <c r="A143" s="64"/>
      <c r="H143" s="57"/>
      <c r="I143" s="57"/>
    </row>
    <row r="144" spans="1:9" s="58" customFormat="1">
      <c r="A144" s="64"/>
      <c r="H144" s="57"/>
      <c r="I144" s="57"/>
    </row>
    <row r="145" spans="1:9" s="58" customFormat="1">
      <c r="A145" s="64"/>
      <c r="H145" s="57"/>
      <c r="I145" s="57"/>
    </row>
    <row r="146" spans="1:9" s="58" customFormat="1">
      <c r="A146" s="64"/>
      <c r="H146" s="57"/>
      <c r="I146" s="57"/>
    </row>
    <row r="147" spans="1:9" s="58" customFormat="1">
      <c r="A147" s="64"/>
      <c r="H147" s="57"/>
      <c r="I147" s="57"/>
    </row>
    <row r="148" spans="1:9" s="58" customFormat="1">
      <c r="A148" s="64"/>
      <c r="H148" s="57"/>
      <c r="I148" s="57"/>
    </row>
    <row r="149" spans="1:9" s="58" customFormat="1">
      <c r="A149" s="64"/>
      <c r="H149" s="57"/>
      <c r="I149" s="57"/>
    </row>
    <row r="150" spans="1:9" s="58" customFormat="1">
      <c r="A150" s="64"/>
      <c r="H150" s="57"/>
      <c r="I150" s="57"/>
    </row>
    <row r="151" spans="1:9" s="58" customFormat="1">
      <c r="A151" s="64"/>
      <c r="H151" s="57"/>
      <c r="I151" s="57"/>
    </row>
    <row r="152" spans="1:9" s="58" customFormat="1">
      <c r="A152" s="64"/>
      <c r="H152" s="57"/>
      <c r="I152" s="57"/>
    </row>
    <row r="153" spans="1:9" s="58" customFormat="1">
      <c r="A153" s="64"/>
      <c r="H153" s="57"/>
      <c r="I153" s="57"/>
    </row>
    <row r="154" spans="1:9" s="58" customFormat="1">
      <c r="A154" s="64"/>
      <c r="H154" s="57"/>
      <c r="I154" s="57"/>
    </row>
    <row r="155" spans="1:9" s="58" customFormat="1">
      <c r="A155" s="64"/>
      <c r="H155" s="57"/>
      <c r="I155" s="57"/>
    </row>
    <row r="156" spans="1:9" s="58" customFormat="1">
      <c r="A156" s="64"/>
      <c r="H156" s="57"/>
      <c r="I156" s="57"/>
    </row>
    <row r="157" spans="1:9" s="58" customFormat="1">
      <c r="A157" s="64"/>
      <c r="H157" s="57"/>
      <c r="I157" s="57"/>
    </row>
    <row r="158" spans="1:9" s="58" customFormat="1">
      <c r="A158" s="64"/>
      <c r="H158" s="57"/>
      <c r="I158" s="57"/>
    </row>
    <row r="159" spans="1:9" s="58" customFormat="1">
      <c r="A159" s="64"/>
      <c r="H159" s="57"/>
      <c r="I159" s="57"/>
    </row>
    <row r="160" spans="1:9" s="58" customFormat="1">
      <c r="A160" s="64"/>
      <c r="H160" s="57"/>
      <c r="I160" s="57"/>
    </row>
    <row r="161" spans="1:9" s="58" customFormat="1">
      <c r="A161" s="64"/>
      <c r="H161" s="57"/>
      <c r="I161" s="57"/>
    </row>
    <row r="162" spans="1:9" s="58" customFormat="1">
      <c r="A162" s="64"/>
      <c r="H162" s="57"/>
      <c r="I162" s="57"/>
    </row>
    <row r="163" spans="1:9" s="58" customFormat="1">
      <c r="A163" s="64"/>
      <c r="H163" s="57"/>
      <c r="I163" s="57"/>
    </row>
    <row r="164" spans="1:9" s="58" customFormat="1">
      <c r="A164" s="64"/>
      <c r="H164" s="57"/>
      <c r="I164" s="57"/>
    </row>
    <row r="165" spans="1:9" s="58" customFormat="1">
      <c r="A165" s="64"/>
      <c r="H165" s="57"/>
      <c r="I165" s="57"/>
    </row>
    <row r="166" spans="1:9" s="58" customFormat="1">
      <c r="A166" s="64"/>
      <c r="H166" s="57"/>
      <c r="I166" s="57"/>
    </row>
    <row r="167" spans="1:9" s="58" customFormat="1">
      <c r="A167" s="64"/>
      <c r="H167" s="57"/>
      <c r="I167" s="57"/>
    </row>
    <row r="168" spans="1:9" s="58" customFormat="1">
      <c r="A168" s="64"/>
      <c r="H168" s="57"/>
      <c r="I168" s="57"/>
    </row>
    <row r="169" spans="1:9" s="58" customFormat="1">
      <c r="A169" s="64"/>
      <c r="H169" s="57"/>
      <c r="I169" s="57"/>
    </row>
    <row r="170" spans="1:9" s="58" customFormat="1">
      <c r="A170" s="64"/>
      <c r="H170" s="57"/>
      <c r="I170" s="57"/>
    </row>
    <row r="171" spans="1:9" s="58" customFormat="1">
      <c r="A171" s="64"/>
      <c r="H171" s="57"/>
      <c r="I171" s="57"/>
    </row>
    <row r="172" spans="1:9" s="58" customFormat="1">
      <c r="A172" s="64"/>
      <c r="H172" s="57"/>
      <c r="I172" s="57"/>
    </row>
    <row r="173" spans="1:9" s="58" customFormat="1">
      <c r="A173" s="64"/>
      <c r="H173" s="57"/>
      <c r="I173" s="57"/>
    </row>
    <row r="174" spans="1:9" s="58" customFormat="1">
      <c r="A174" s="64"/>
      <c r="H174" s="57"/>
      <c r="I174" s="57"/>
    </row>
    <row r="175" spans="1:9" s="58" customFormat="1">
      <c r="A175" s="64"/>
      <c r="H175" s="57"/>
      <c r="I175" s="57"/>
    </row>
    <row r="176" spans="1:9" s="58" customFormat="1">
      <c r="A176" s="64"/>
      <c r="H176" s="57"/>
      <c r="I176" s="57"/>
    </row>
    <row r="177" spans="1:9" s="58" customFormat="1">
      <c r="A177" s="64"/>
      <c r="H177" s="57"/>
      <c r="I177" s="57"/>
    </row>
    <row r="178" spans="1:9" s="58" customFormat="1">
      <c r="A178" s="64"/>
      <c r="H178" s="57"/>
      <c r="I178" s="57"/>
    </row>
    <row r="179" spans="1:9" s="58" customFormat="1">
      <c r="A179" s="64"/>
      <c r="H179" s="57"/>
      <c r="I179" s="57"/>
    </row>
    <row r="180" spans="1:9" s="58" customFormat="1">
      <c r="A180" s="64"/>
      <c r="H180" s="57"/>
      <c r="I180" s="57"/>
    </row>
    <row r="181" spans="1:9" s="58" customFormat="1">
      <c r="A181" s="64"/>
      <c r="H181" s="57"/>
      <c r="I181" s="57"/>
    </row>
    <row r="182" spans="1:9" s="58" customFormat="1">
      <c r="A182" s="64"/>
      <c r="H182" s="57"/>
      <c r="I182" s="57"/>
    </row>
    <row r="183" spans="1:9" s="58" customFormat="1">
      <c r="A183" s="64"/>
      <c r="H183" s="57"/>
      <c r="I183" s="57"/>
    </row>
    <row r="184" spans="1:9" s="58" customFormat="1">
      <c r="A184" s="64"/>
      <c r="H184" s="57"/>
      <c r="I184" s="57"/>
    </row>
    <row r="185" spans="1:9" s="58" customFormat="1">
      <c r="A185" s="64"/>
      <c r="H185" s="57"/>
      <c r="I185" s="57"/>
    </row>
    <row r="186" spans="1:9" s="58" customFormat="1">
      <c r="A186" s="64"/>
      <c r="H186" s="57"/>
      <c r="I186" s="57"/>
    </row>
    <row r="187" spans="1:9" s="58" customFormat="1">
      <c r="A187" s="64"/>
      <c r="H187" s="57"/>
      <c r="I187" s="57"/>
    </row>
    <row r="188" spans="1:9" s="58" customFormat="1">
      <c r="A188" s="64"/>
      <c r="H188" s="57"/>
      <c r="I188" s="57"/>
    </row>
    <row r="189" spans="1:9" s="58" customFormat="1">
      <c r="A189" s="64"/>
      <c r="H189" s="57"/>
      <c r="I189" s="57"/>
    </row>
  </sheetData>
  <mergeCells count="11">
    <mergeCell ref="A44:H44"/>
    <mergeCell ref="A7:G7"/>
    <mergeCell ref="A20:G20"/>
    <mergeCell ref="A3:G3"/>
    <mergeCell ref="A4:A5"/>
    <mergeCell ref="B4:B5"/>
    <mergeCell ref="D4:G4"/>
    <mergeCell ref="C4:C5"/>
    <mergeCell ref="C42:D42"/>
    <mergeCell ref="F42:G42"/>
    <mergeCell ref="F41:G41"/>
  </mergeCells>
  <phoneticPr fontId="3" type="noConversion"/>
  <pageMargins left="0.78740157480314965" right="0.39370078740157483" top="0.59055118110236227" bottom="0.51181102362204722" header="0.19685039370078741" footer="0.11811023622047245"/>
  <pageSetup paperSize="9" scale="56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H75"/>
  <sheetViews>
    <sheetView view="pageBreakPreview" topLeftCell="A59" zoomScale="75" zoomScaleNormal="75" zoomScaleSheetLayoutView="75" workbookViewId="0">
      <selection activeCell="E69" sqref="E69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" customWidth="1"/>
    <col min="6" max="6" width="16" style="2" customWidth="1"/>
    <col min="7" max="7" width="14.85546875" style="2" customWidth="1"/>
    <col min="8" max="16384" width="9.140625" style="2"/>
  </cols>
  <sheetData>
    <row r="1" spans="1:8" hidden="1" outlineLevel="1">
      <c r="G1" s="13" t="s">
        <v>241</v>
      </c>
    </row>
    <row r="2" spans="1:8" hidden="1" outlineLevel="1">
      <c r="G2" s="13" t="s">
        <v>227</v>
      </c>
    </row>
    <row r="3" spans="1:8" collapsed="1">
      <c r="A3" s="337" t="s">
        <v>380</v>
      </c>
      <c r="B3" s="337"/>
      <c r="C3" s="337"/>
      <c r="D3" s="337"/>
      <c r="E3" s="337"/>
      <c r="F3" s="337"/>
      <c r="G3" s="337"/>
    </row>
    <row r="4" spans="1:8">
      <c r="A4" s="12"/>
      <c r="B4" s="12"/>
      <c r="C4" s="12"/>
      <c r="D4" s="12"/>
      <c r="E4" s="12"/>
      <c r="F4" s="12"/>
      <c r="G4" s="12"/>
    </row>
    <row r="5" spans="1:8" ht="39" customHeight="1">
      <c r="A5" s="338" t="s">
        <v>287</v>
      </c>
      <c r="B5" s="339" t="s">
        <v>0</v>
      </c>
      <c r="C5" s="331" t="s">
        <v>359</v>
      </c>
      <c r="D5" s="340" t="s">
        <v>357</v>
      </c>
      <c r="E5" s="340"/>
      <c r="F5" s="340"/>
      <c r="G5" s="340"/>
    </row>
    <row r="6" spans="1:8" ht="38.25" customHeight="1">
      <c r="A6" s="338"/>
      <c r="B6" s="339"/>
      <c r="C6" s="332"/>
      <c r="D6" s="5" t="s">
        <v>265</v>
      </c>
      <c r="E6" s="5" t="s">
        <v>248</v>
      </c>
      <c r="F6" s="18" t="s">
        <v>275</v>
      </c>
      <c r="G6" s="18" t="s">
        <v>276</v>
      </c>
    </row>
    <row r="7" spans="1:8">
      <c r="A7" s="5">
        <v>1</v>
      </c>
      <c r="B7" s="9">
        <v>2</v>
      </c>
      <c r="C7" s="5">
        <v>3</v>
      </c>
      <c r="D7" s="272">
        <v>4</v>
      </c>
      <c r="E7" s="9">
        <v>5</v>
      </c>
      <c r="F7" s="5">
        <v>6</v>
      </c>
      <c r="G7" s="9">
        <v>7</v>
      </c>
    </row>
    <row r="8" spans="1:8" s="17" customFormat="1">
      <c r="A8" s="334" t="s">
        <v>159</v>
      </c>
      <c r="B8" s="335"/>
      <c r="C8" s="335"/>
      <c r="D8" s="335"/>
      <c r="E8" s="335"/>
      <c r="F8" s="335"/>
      <c r="G8" s="336"/>
    </row>
    <row r="9" spans="1:8" ht="37.5">
      <c r="A9" s="15" t="s">
        <v>178</v>
      </c>
      <c r="B9" s="7">
        <v>1170</v>
      </c>
      <c r="C9" s="174">
        <f>'1. Фін результат'!C87</f>
        <v>51</v>
      </c>
      <c r="D9" s="174">
        <f>'1. Фін результат'!D87</f>
        <v>72</v>
      </c>
      <c r="E9" s="174">
        <f>'1. Фін результат'!E87</f>
        <v>-243</v>
      </c>
      <c r="F9" s="24">
        <f>E9-D9</f>
        <v>-315</v>
      </c>
      <c r="G9" s="25">
        <f>E9/D9*100</f>
        <v>-337.5</v>
      </c>
      <c r="H9" s="141" t="s">
        <v>442</v>
      </c>
    </row>
    <row r="10" spans="1:8">
      <c r="A10" s="15" t="s">
        <v>179</v>
      </c>
      <c r="B10" s="10"/>
      <c r="C10" s="23"/>
      <c r="D10" s="23"/>
      <c r="E10" s="23"/>
      <c r="F10" s="23"/>
      <c r="G10" s="22"/>
    </row>
    <row r="11" spans="1:8">
      <c r="A11" s="15" t="s">
        <v>182</v>
      </c>
      <c r="B11" s="4">
        <v>3000</v>
      </c>
      <c r="C11" s="173">
        <f>'1. Фін результат'!C113</f>
        <v>189</v>
      </c>
      <c r="D11" s="173">
        <f>'1. Фін результат'!D113</f>
        <v>201</v>
      </c>
      <c r="E11" s="173">
        <f>'1. Фін результат'!E113</f>
        <v>99</v>
      </c>
      <c r="F11" s="24">
        <f>E11-D11</f>
        <v>-102</v>
      </c>
      <c r="G11" s="25">
        <f>E11/D11*100</f>
        <v>49.253731343283583</v>
      </c>
    </row>
    <row r="12" spans="1:8">
      <c r="A12" s="15" t="s">
        <v>183</v>
      </c>
      <c r="B12" s="4">
        <v>3010</v>
      </c>
      <c r="C12" s="23"/>
      <c r="D12" s="23"/>
      <c r="E12" s="23"/>
      <c r="F12" s="23"/>
      <c r="G12" s="22"/>
    </row>
    <row r="13" spans="1:8" ht="37.5">
      <c r="A13" s="15" t="s">
        <v>184</v>
      </c>
      <c r="B13" s="4">
        <v>3020</v>
      </c>
      <c r="C13" s="23"/>
      <c r="D13" s="23"/>
      <c r="E13" s="23"/>
      <c r="F13" s="23"/>
      <c r="G13" s="22"/>
    </row>
    <row r="14" spans="1:8" ht="37.5">
      <c r="A14" s="15" t="s">
        <v>185</v>
      </c>
      <c r="B14" s="4">
        <v>3030</v>
      </c>
      <c r="C14" s="23">
        <v>-5</v>
      </c>
      <c r="D14" s="23"/>
      <c r="E14" s="23">
        <f>E15</f>
        <v>-4</v>
      </c>
      <c r="F14" s="24"/>
      <c r="G14" s="25"/>
    </row>
    <row r="15" spans="1:8">
      <c r="A15" s="15" t="s">
        <v>549</v>
      </c>
      <c r="B15" s="4" t="s">
        <v>548</v>
      </c>
      <c r="C15" s="23"/>
      <c r="D15" s="23"/>
      <c r="E15" s="23">
        <v>-4</v>
      </c>
      <c r="F15" s="24"/>
      <c r="G15" s="25"/>
    </row>
    <row r="16" spans="1:8" ht="37.5">
      <c r="A16" s="19" t="s">
        <v>256</v>
      </c>
      <c r="B16" s="4">
        <v>3040</v>
      </c>
      <c r="C16" s="173">
        <f>C9+C11+C12+C13+C14</f>
        <v>235</v>
      </c>
      <c r="D16" s="173">
        <f>D9+D11+D12+D13+D14</f>
        <v>273</v>
      </c>
      <c r="E16" s="173">
        <f>E9+E11+E12+E13+E14</f>
        <v>-148</v>
      </c>
      <c r="F16" s="24">
        <f>E16-D16</f>
        <v>-421</v>
      </c>
      <c r="G16" s="25">
        <f>E16/D16*100</f>
        <v>-54.212454212454212</v>
      </c>
    </row>
    <row r="17" spans="1:8" ht="37.5">
      <c r="A17" s="15" t="s">
        <v>186</v>
      </c>
      <c r="B17" s="4">
        <v>3050</v>
      </c>
      <c r="C17" s="23">
        <v>-20</v>
      </c>
      <c r="D17" s="23"/>
      <c r="E17" s="23">
        <v>-30</v>
      </c>
      <c r="F17" s="23"/>
      <c r="G17" s="22"/>
      <c r="H17" s="11" t="s">
        <v>544</v>
      </c>
    </row>
    <row r="18" spans="1:8" ht="37.5">
      <c r="A18" s="15" t="s">
        <v>187</v>
      </c>
      <c r="B18" s="4">
        <v>3060</v>
      </c>
      <c r="C18" s="23">
        <v>-65</v>
      </c>
      <c r="D18" s="23"/>
      <c r="E18" s="23">
        <v>22</v>
      </c>
      <c r="F18" s="23"/>
      <c r="G18" s="22"/>
      <c r="H18" s="11" t="s">
        <v>545</v>
      </c>
    </row>
    <row r="19" spans="1:8">
      <c r="A19" s="19" t="s">
        <v>180</v>
      </c>
      <c r="B19" s="4">
        <v>3070</v>
      </c>
      <c r="C19" s="173">
        <f>C16+C17+C18</f>
        <v>150</v>
      </c>
      <c r="D19" s="173">
        <f>D16+D17+D18</f>
        <v>273</v>
      </c>
      <c r="E19" s="173">
        <f>E16+E17+E18</f>
        <v>-156</v>
      </c>
      <c r="F19" s="24">
        <f>E19-D19</f>
        <v>-429</v>
      </c>
      <c r="G19" s="25">
        <f>E19/D19*100</f>
        <v>-57.142857142857139</v>
      </c>
    </row>
    <row r="20" spans="1:8" ht="21.75">
      <c r="A20" s="15" t="s">
        <v>181</v>
      </c>
      <c r="B20" s="4">
        <v>3080</v>
      </c>
      <c r="C20" s="173">
        <v>9</v>
      </c>
      <c r="D20" s="173">
        <f>'1. Фін результат'!D88</f>
        <v>0</v>
      </c>
      <c r="E20" s="173">
        <f>'1. Фін результат'!E88</f>
        <v>0</v>
      </c>
      <c r="F20" s="24"/>
      <c r="G20" s="25"/>
      <c r="H20" s="141" t="s">
        <v>443</v>
      </c>
    </row>
    <row r="21" spans="1:8" ht="37.5">
      <c r="A21" s="8" t="s">
        <v>158</v>
      </c>
      <c r="B21" s="4">
        <v>3090</v>
      </c>
      <c r="C21" s="173">
        <f>C19-C20</f>
        <v>141</v>
      </c>
      <c r="D21" s="173">
        <f>D19-D20</f>
        <v>273</v>
      </c>
      <c r="E21" s="173">
        <f>E19-E20</f>
        <v>-156</v>
      </c>
      <c r="F21" s="24">
        <f>E21-D21</f>
        <v>-429</v>
      </c>
      <c r="G21" s="25">
        <f>E21/D21*100</f>
        <v>-57.142857142857139</v>
      </c>
    </row>
    <row r="22" spans="1:8">
      <c r="A22" s="334" t="s">
        <v>160</v>
      </c>
      <c r="B22" s="335"/>
      <c r="C22" s="335"/>
      <c r="D22" s="335"/>
      <c r="E22" s="335"/>
      <c r="F22" s="335"/>
      <c r="G22" s="336"/>
    </row>
    <row r="23" spans="1:8">
      <c r="A23" s="19" t="s">
        <v>288</v>
      </c>
      <c r="B23" s="7"/>
      <c r="C23" s="24"/>
      <c r="D23" s="24"/>
      <c r="E23" s="24"/>
      <c r="F23" s="24"/>
      <c r="G23" s="25"/>
    </row>
    <row r="24" spans="1:8">
      <c r="A24" s="6" t="s">
        <v>31</v>
      </c>
      <c r="B24" s="7">
        <v>3200</v>
      </c>
      <c r="C24" s="24"/>
      <c r="D24" s="24"/>
      <c r="E24" s="24"/>
      <c r="F24" s="24"/>
      <c r="G24" s="25"/>
    </row>
    <row r="25" spans="1:8">
      <c r="A25" s="6" t="s">
        <v>32</v>
      </c>
      <c r="B25" s="7">
        <v>3210</v>
      </c>
      <c r="C25" s="24"/>
      <c r="D25" s="24"/>
      <c r="E25" s="24"/>
      <c r="F25" s="24"/>
      <c r="G25" s="25"/>
    </row>
    <row r="26" spans="1:8">
      <c r="A26" s="6" t="s">
        <v>53</v>
      </c>
      <c r="B26" s="7">
        <v>3220</v>
      </c>
      <c r="C26" s="24"/>
      <c r="D26" s="24"/>
      <c r="E26" s="24"/>
      <c r="F26" s="24"/>
      <c r="G26" s="25"/>
    </row>
    <row r="27" spans="1:8">
      <c r="A27" s="15" t="s">
        <v>164</v>
      </c>
      <c r="B27" s="7"/>
      <c r="C27" s="24"/>
      <c r="D27" s="24"/>
      <c r="E27" s="24"/>
      <c r="F27" s="24"/>
      <c r="G27" s="25"/>
    </row>
    <row r="28" spans="1:8">
      <c r="A28" s="6" t="s">
        <v>165</v>
      </c>
      <c r="B28" s="7">
        <v>3230</v>
      </c>
      <c r="C28" s="24"/>
      <c r="D28" s="24"/>
      <c r="E28" s="24"/>
      <c r="F28" s="24"/>
      <c r="G28" s="25"/>
    </row>
    <row r="29" spans="1:8">
      <c r="A29" s="6" t="s">
        <v>166</v>
      </c>
      <c r="B29" s="7">
        <v>3240</v>
      </c>
      <c r="C29" s="24"/>
      <c r="D29" s="24"/>
      <c r="E29" s="24"/>
      <c r="F29" s="24"/>
      <c r="G29" s="25"/>
    </row>
    <row r="30" spans="1:8">
      <c r="A30" s="15" t="s">
        <v>167</v>
      </c>
      <c r="B30" s="7">
        <v>3250</v>
      </c>
      <c r="C30" s="24"/>
      <c r="D30" s="24"/>
      <c r="E30" s="24"/>
      <c r="F30" s="24"/>
      <c r="G30" s="25"/>
    </row>
    <row r="31" spans="1:8">
      <c r="A31" s="6" t="s">
        <v>118</v>
      </c>
      <c r="B31" s="7">
        <v>3260</v>
      </c>
      <c r="C31" s="24"/>
      <c r="D31" s="24"/>
      <c r="E31" s="24"/>
      <c r="F31" s="24"/>
      <c r="G31" s="25"/>
    </row>
    <row r="32" spans="1:8">
      <c r="A32" s="19" t="s">
        <v>289</v>
      </c>
      <c r="B32" s="7"/>
      <c r="C32" s="24"/>
      <c r="D32" s="24"/>
      <c r="E32" s="24"/>
      <c r="F32" s="24"/>
      <c r="G32" s="25"/>
    </row>
    <row r="33" spans="1:7" ht="37.5">
      <c r="A33" s="6" t="s">
        <v>119</v>
      </c>
      <c r="B33" s="7">
        <v>3270</v>
      </c>
      <c r="C33" s="24"/>
      <c r="D33" s="24"/>
      <c r="E33" s="24"/>
      <c r="F33" s="24"/>
      <c r="G33" s="25"/>
    </row>
    <row r="34" spans="1:7">
      <c r="A34" s="6" t="s">
        <v>120</v>
      </c>
      <c r="B34" s="7">
        <v>3280</v>
      </c>
      <c r="C34" s="24"/>
      <c r="D34" s="24"/>
      <c r="E34" s="24"/>
      <c r="F34" s="24"/>
      <c r="G34" s="25"/>
    </row>
    <row r="35" spans="1:7" ht="37.5">
      <c r="A35" s="6" t="s">
        <v>121</v>
      </c>
      <c r="B35" s="7">
        <v>3290</v>
      </c>
      <c r="C35" s="24"/>
      <c r="D35" s="24"/>
      <c r="E35" s="24"/>
      <c r="F35" s="24"/>
      <c r="G35" s="25"/>
    </row>
    <row r="36" spans="1:7">
      <c r="A36" s="6" t="s">
        <v>54</v>
      </c>
      <c r="B36" s="7">
        <v>3300</v>
      </c>
      <c r="C36" s="24"/>
      <c r="D36" s="24"/>
      <c r="E36" s="24"/>
      <c r="F36" s="24"/>
      <c r="G36" s="25"/>
    </row>
    <row r="37" spans="1:7">
      <c r="A37" s="6" t="s">
        <v>113</v>
      </c>
      <c r="B37" s="7">
        <v>3310</v>
      </c>
      <c r="C37" s="24"/>
      <c r="D37" s="24"/>
      <c r="E37" s="24"/>
      <c r="F37" s="24"/>
      <c r="G37" s="25"/>
    </row>
    <row r="38" spans="1:7" ht="37.5">
      <c r="A38" s="19" t="s">
        <v>161</v>
      </c>
      <c r="B38" s="7">
        <v>3320</v>
      </c>
      <c r="C38" s="174">
        <f>C24+C25+C26+C27+C30+C31-C33-C34-C35-C36-C37</f>
        <v>0</v>
      </c>
      <c r="D38" s="174">
        <f>D24+D25+D26+D27+D30+D31-D33-D34-D35-D36-D37</f>
        <v>0</v>
      </c>
      <c r="E38" s="174">
        <f>E24+E25+E26+E27+E30+E31-E33-E34-E35-E36-E37</f>
        <v>0</v>
      </c>
      <c r="F38" s="24"/>
      <c r="G38" s="25"/>
    </row>
    <row r="39" spans="1:7">
      <c r="A39" s="334" t="s">
        <v>162</v>
      </c>
      <c r="B39" s="335"/>
      <c r="C39" s="335"/>
      <c r="D39" s="335"/>
      <c r="E39" s="335"/>
      <c r="F39" s="335"/>
      <c r="G39" s="336"/>
    </row>
    <row r="40" spans="1:7">
      <c r="A40" s="19" t="s">
        <v>288</v>
      </c>
      <c r="B40" s="7"/>
      <c r="C40" s="24"/>
      <c r="D40" s="24"/>
      <c r="E40" s="24"/>
      <c r="F40" s="24"/>
      <c r="G40" s="25"/>
    </row>
    <row r="41" spans="1:7">
      <c r="A41" s="15" t="s">
        <v>168</v>
      </c>
      <c r="B41" s="7">
        <v>3400</v>
      </c>
      <c r="C41" s="24"/>
      <c r="D41" s="24"/>
      <c r="E41" s="24"/>
      <c r="F41" s="24"/>
      <c r="G41" s="25"/>
    </row>
    <row r="42" spans="1:7" ht="37.5">
      <c r="A42" s="6" t="s">
        <v>91</v>
      </c>
      <c r="B42" s="10"/>
      <c r="C42" s="28"/>
      <c r="D42" s="28"/>
      <c r="E42" s="28"/>
      <c r="F42" s="28"/>
      <c r="G42" s="10"/>
    </row>
    <row r="43" spans="1:7">
      <c r="A43" s="6" t="s">
        <v>90</v>
      </c>
      <c r="B43" s="7">
        <v>3410</v>
      </c>
      <c r="C43" s="24"/>
      <c r="D43" s="24"/>
      <c r="E43" s="24"/>
      <c r="F43" s="24"/>
      <c r="G43" s="25"/>
    </row>
    <row r="44" spans="1:7">
      <c r="A44" s="6" t="s">
        <v>95</v>
      </c>
      <c r="B44" s="4">
        <v>3420</v>
      </c>
      <c r="C44" s="23"/>
      <c r="D44" s="23"/>
      <c r="E44" s="23"/>
      <c r="F44" s="23"/>
      <c r="G44" s="22"/>
    </row>
    <row r="45" spans="1:7">
      <c r="A45" s="6" t="s">
        <v>122</v>
      </c>
      <c r="B45" s="7">
        <v>3430</v>
      </c>
      <c r="C45" s="24"/>
      <c r="D45" s="24"/>
      <c r="E45" s="24"/>
      <c r="F45" s="24"/>
      <c r="G45" s="25"/>
    </row>
    <row r="46" spans="1:7" ht="37.5">
      <c r="A46" s="6" t="s">
        <v>93</v>
      </c>
      <c r="B46" s="7"/>
      <c r="C46" s="24"/>
      <c r="D46" s="24"/>
      <c r="E46" s="24"/>
      <c r="F46" s="24"/>
      <c r="G46" s="25"/>
    </row>
    <row r="47" spans="1:7">
      <c r="A47" s="6" t="s">
        <v>90</v>
      </c>
      <c r="B47" s="4">
        <v>3440</v>
      </c>
      <c r="C47" s="23"/>
      <c r="D47" s="23"/>
      <c r="E47" s="23"/>
      <c r="F47" s="23"/>
      <c r="G47" s="22"/>
    </row>
    <row r="48" spans="1:7">
      <c r="A48" s="6" t="s">
        <v>95</v>
      </c>
      <c r="B48" s="4">
        <v>3450</v>
      </c>
      <c r="C48" s="23"/>
      <c r="D48" s="23"/>
      <c r="E48" s="23"/>
      <c r="F48" s="23"/>
      <c r="G48" s="22"/>
    </row>
    <row r="49" spans="1:7">
      <c r="A49" s="6" t="s">
        <v>122</v>
      </c>
      <c r="B49" s="4">
        <v>3460</v>
      </c>
      <c r="C49" s="23"/>
      <c r="D49" s="23"/>
      <c r="E49" s="23"/>
      <c r="F49" s="23"/>
      <c r="G49" s="22"/>
    </row>
    <row r="50" spans="1:7">
      <c r="A50" s="6" t="s">
        <v>117</v>
      </c>
      <c r="B50" s="4">
        <v>3470</v>
      </c>
      <c r="C50" s="23"/>
      <c r="D50" s="23"/>
      <c r="E50" s="23"/>
      <c r="F50" s="23"/>
      <c r="G50" s="22"/>
    </row>
    <row r="51" spans="1:7">
      <c r="A51" s="6" t="s">
        <v>118</v>
      </c>
      <c r="B51" s="4">
        <v>3480</v>
      </c>
      <c r="C51" s="23"/>
      <c r="D51" s="23"/>
      <c r="E51" s="23"/>
      <c r="F51" s="23"/>
      <c r="G51" s="22"/>
    </row>
    <row r="52" spans="1:7">
      <c r="A52" s="19" t="s">
        <v>289</v>
      </c>
      <c r="B52" s="7"/>
      <c r="C52" s="24"/>
      <c r="D52" s="24"/>
      <c r="E52" s="24"/>
      <c r="F52" s="24"/>
      <c r="G52" s="25"/>
    </row>
    <row r="53" spans="1:7" ht="37.5">
      <c r="A53" s="6" t="s">
        <v>290</v>
      </c>
      <c r="B53" s="7">
        <v>3490</v>
      </c>
      <c r="C53" s="181">
        <f>'2. Розрахунки з бюджетом'!C9</f>
        <v>51</v>
      </c>
      <c r="D53" s="24">
        <f>'2. Розрахунки з бюджетом'!D10</f>
        <v>11</v>
      </c>
      <c r="E53" s="181">
        <f>'2. Розрахунки з бюджетом'!E9</f>
        <v>0</v>
      </c>
      <c r="F53" s="24">
        <f>E53-D53</f>
        <v>-11</v>
      </c>
      <c r="G53" s="25">
        <f>E53/D53*100</f>
        <v>0</v>
      </c>
    </row>
    <row r="54" spans="1:7">
      <c r="A54" s="6" t="s">
        <v>291</v>
      </c>
      <c r="B54" s="7">
        <v>3500</v>
      </c>
      <c r="C54" s="24"/>
      <c r="D54" s="24">
        <v>37</v>
      </c>
      <c r="E54" s="24"/>
      <c r="F54" s="24"/>
      <c r="G54" s="25"/>
    </row>
    <row r="55" spans="1:7" ht="37.5">
      <c r="A55" s="6" t="s">
        <v>94</v>
      </c>
      <c r="B55" s="7"/>
      <c r="C55" s="181"/>
      <c r="D55" s="181"/>
      <c r="E55" s="181"/>
      <c r="F55" s="24"/>
      <c r="G55" s="25"/>
    </row>
    <row r="56" spans="1:7">
      <c r="A56" s="6" t="s">
        <v>90</v>
      </c>
      <c r="B56" s="4">
        <v>3510</v>
      </c>
      <c r="C56" s="182"/>
      <c r="D56" s="182"/>
      <c r="E56" s="182"/>
      <c r="F56" s="23"/>
      <c r="G56" s="22"/>
    </row>
    <row r="57" spans="1:7">
      <c r="A57" s="6" t="s">
        <v>95</v>
      </c>
      <c r="B57" s="4">
        <v>3520</v>
      </c>
      <c r="C57" s="182"/>
      <c r="D57" s="182"/>
      <c r="E57" s="182"/>
      <c r="F57" s="23"/>
      <c r="G57" s="22"/>
    </row>
    <row r="58" spans="1:7">
      <c r="A58" s="6" t="s">
        <v>122</v>
      </c>
      <c r="B58" s="4">
        <v>3530</v>
      </c>
      <c r="C58" s="182"/>
      <c r="D58" s="182"/>
      <c r="E58" s="182"/>
      <c r="F58" s="23"/>
      <c r="G58" s="22"/>
    </row>
    <row r="59" spans="1:7" ht="37.5">
      <c r="A59" s="6" t="s">
        <v>92</v>
      </c>
      <c r="B59" s="7"/>
      <c r="C59" s="181"/>
      <c r="D59" s="181"/>
      <c r="E59" s="181"/>
      <c r="F59" s="24"/>
      <c r="G59" s="25"/>
    </row>
    <row r="60" spans="1:7">
      <c r="A60" s="6" t="s">
        <v>90</v>
      </c>
      <c r="B60" s="4">
        <v>3540</v>
      </c>
      <c r="C60" s="182"/>
      <c r="D60" s="182"/>
      <c r="E60" s="182"/>
      <c r="F60" s="23"/>
      <c r="G60" s="22"/>
    </row>
    <row r="61" spans="1:7">
      <c r="A61" s="6" t="s">
        <v>95</v>
      </c>
      <c r="B61" s="4">
        <v>3550</v>
      </c>
      <c r="C61" s="182"/>
      <c r="D61" s="182"/>
      <c r="E61" s="182"/>
      <c r="F61" s="23"/>
      <c r="G61" s="22"/>
    </row>
    <row r="62" spans="1:7">
      <c r="A62" s="6" t="s">
        <v>122</v>
      </c>
      <c r="B62" s="4">
        <v>3560</v>
      </c>
      <c r="C62" s="182"/>
      <c r="D62" s="182"/>
      <c r="E62" s="182"/>
      <c r="F62" s="23"/>
      <c r="G62" s="22"/>
    </row>
    <row r="63" spans="1:7">
      <c r="A63" s="6" t="s">
        <v>113</v>
      </c>
      <c r="B63" s="4">
        <v>3570</v>
      </c>
      <c r="C63" s="182">
        <v>10</v>
      </c>
      <c r="D63" s="182"/>
      <c r="E63" s="182"/>
      <c r="F63" s="23"/>
      <c r="G63" s="22"/>
    </row>
    <row r="64" spans="1:7">
      <c r="A64" s="19" t="s">
        <v>163</v>
      </c>
      <c r="B64" s="4">
        <v>3580</v>
      </c>
      <c r="C64" s="182">
        <f>C41+C42+C46+C50+C51-C53-C54-C55-C59-C63</f>
        <v>-61</v>
      </c>
      <c r="D64" s="182">
        <f>D41+D42+D46+D50+D51-D53-D54-D55-D59-D63</f>
        <v>-48</v>
      </c>
      <c r="E64" s="182">
        <f>E41+E42+E46+E50+E51-E53-E54-E55-E59-E63</f>
        <v>0</v>
      </c>
      <c r="F64" s="24">
        <f>E64-D64</f>
        <v>48</v>
      </c>
      <c r="G64" s="25">
        <f>E64/D64*100</f>
        <v>0</v>
      </c>
    </row>
    <row r="65" spans="1:8" s="11" customFormat="1">
      <c r="A65" s="6" t="s">
        <v>323</v>
      </c>
      <c r="B65" s="4"/>
      <c r="C65" s="182"/>
      <c r="D65" s="182"/>
      <c r="E65" s="182"/>
      <c r="F65" s="23"/>
      <c r="G65" s="22"/>
    </row>
    <row r="66" spans="1:8" s="11" customFormat="1">
      <c r="A66" s="8" t="s">
        <v>33</v>
      </c>
      <c r="B66" s="4">
        <v>3600</v>
      </c>
      <c r="C66" s="182">
        <v>91</v>
      </c>
      <c r="D66" s="182">
        <v>302</v>
      </c>
      <c r="E66" s="23">
        <v>233</v>
      </c>
      <c r="F66" s="24">
        <f>E66-D66</f>
        <v>-69</v>
      </c>
      <c r="G66" s="25">
        <f>E66/D66*100</f>
        <v>77.152317880794712</v>
      </c>
    </row>
    <row r="67" spans="1:8" s="11" customFormat="1">
      <c r="A67" s="21" t="s">
        <v>292</v>
      </c>
      <c r="B67" s="4">
        <v>3610</v>
      </c>
      <c r="C67" s="182"/>
      <c r="D67" s="182"/>
      <c r="E67" s="23"/>
      <c r="F67" s="23"/>
      <c r="G67" s="22"/>
    </row>
    <row r="68" spans="1:8" s="11" customFormat="1">
      <c r="A68" s="8" t="s">
        <v>55</v>
      </c>
      <c r="B68" s="4">
        <v>3620</v>
      </c>
      <c r="C68" s="182">
        <f>C66+C21+C38+C64</f>
        <v>171</v>
      </c>
      <c r="D68" s="182">
        <f t="shared" ref="D68" si="0">D66+D21+D38+D64</f>
        <v>527</v>
      </c>
      <c r="E68" s="23">
        <f>E66+E21+E38+E64</f>
        <v>77</v>
      </c>
      <c r="F68" s="24">
        <f>E68-D68</f>
        <v>-450</v>
      </c>
      <c r="G68" s="25">
        <f>E68/D68*100</f>
        <v>14.611005692599621</v>
      </c>
    </row>
    <row r="69" spans="1:8" s="11" customFormat="1">
      <c r="A69" s="8" t="s">
        <v>34</v>
      </c>
      <c r="B69" s="4">
        <v>3630</v>
      </c>
      <c r="C69" s="173">
        <f>C68-C66</f>
        <v>80</v>
      </c>
      <c r="D69" s="173">
        <f>D68-D66</f>
        <v>225</v>
      </c>
      <c r="E69" s="173">
        <f>E68-E66</f>
        <v>-156</v>
      </c>
      <c r="F69" s="24">
        <f>E69-D69</f>
        <v>-381</v>
      </c>
      <c r="G69" s="25">
        <f>E69/D69*100</f>
        <v>-69.333333333333343</v>
      </c>
    </row>
    <row r="70" spans="1:8" s="11" customFormat="1">
      <c r="A70" s="2"/>
      <c r="B70" s="14"/>
      <c r="C70" s="14"/>
      <c r="D70" s="14"/>
      <c r="E70" s="14"/>
      <c r="F70" s="14"/>
      <c r="G70" s="14"/>
    </row>
    <row r="71" spans="1:8" s="3" customFormat="1">
      <c r="A71" s="16"/>
      <c r="B71" s="1"/>
      <c r="C71" s="27"/>
      <c r="D71" s="20"/>
      <c r="E71" s="341"/>
      <c r="F71" s="341"/>
      <c r="G71" s="341"/>
    </row>
    <row r="72" spans="1:8" s="29" customFormat="1" ht="20.100000000000001" customHeight="1">
      <c r="A72" s="166" t="s">
        <v>362</v>
      </c>
      <c r="B72" s="164"/>
      <c r="F72" s="312" t="s">
        <v>421</v>
      </c>
      <c r="G72" s="312"/>
    </row>
    <row r="73" spans="1:8" s="46" customFormat="1" ht="19.5" customHeight="1">
      <c r="A73" s="36" t="s">
        <v>394</v>
      </c>
      <c r="C73" s="312" t="s">
        <v>79</v>
      </c>
      <c r="D73" s="312"/>
      <c r="E73" s="29"/>
      <c r="F73" s="312" t="s">
        <v>366</v>
      </c>
      <c r="G73" s="312"/>
    </row>
    <row r="74" spans="1:8" ht="45.75" customHeight="1"/>
    <row r="75" spans="1:8" s="138" customFormat="1" ht="80.25" customHeight="1">
      <c r="A75" s="324"/>
      <c r="B75" s="324"/>
      <c r="C75" s="324"/>
      <c r="D75" s="324"/>
      <c r="E75" s="324"/>
      <c r="F75" s="324"/>
      <c r="G75" s="324"/>
      <c r="H75" s="324"/>
    </row>
  </sheetData>
  <mergeCells count="13">
    <mergeCell ref="A39:G39"/>
    <mergeCell ref="E71:G71"/>
    <mergeCell ref="A75:H75"/>
    <mergeCell ref="F73:G73"/>
    <mergeCell ref="C73:D73"/>
    <mergeCell ref="F72:G72"/>
    <mergeCell ref="A22:G22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43" orientation="portrait" r:id="rId1"/>
  <headerFooter alignWithMargins="0"/>
  <rowBreaks count="1" manualBreakCount="1">
    <brk id="5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182"/>
  <sheetViews>
    <sheetView view="pageBreakPreview" zoomScale="55" zoomScaleNormal="75" zoomScaleSheetLayoutView="55" workbookViewId="0">
      <selection activeCell="F15" sqref="F15:G15"/>
    </sheetView>
  </sheetViews>
  <sheetFormatPr defaultRowHeight="20.25"/>
  <cols>
    <col min="1" max="1" width="67.7109375" style="29" customWidth="1"/>
    <col min="2" max="2" width="9.85546875" style="31" customWidth="1"/>
    <col min="3" max="3" width="20.42578125" style="31" customWidth="1"/>
    <col min="4" max="4" width="17.7109375" style="31" customWidth="1"/>
    <col min="5" max="5" width="18.42578125" style="31" customWidth="1"/>
    <col min="6" max="6" width="18.85546875" style="31" customWidth="1"/>
    <col min="7" max="7" width="18.5703125" style="31" customWidth="1"/>
    <col min="8" max="8" width="9.5703125" style="29" customWidth="1"/>
    <col min="9" max="9" width="9.85546875" style="29" customWidth="1"/>
    <col min="10" max="16384" width="9.140625" style="29"/>
  </cols>
  <sheetData>
    <row r="1" spans="1:14">
      <c r="A1" s="345" t="s">
        <v>381</v>
      </c>
      <c r="B1" s="345"/>
      <c r="C1" s="345"/>
      <c r="D1" s="345"/>
      <c r="E1" s="345"/>
      <c r="F1" s="345"/>
      <c r="G1" s="345"/>
    </row>
    <row r="2" spans="1:14">
      <c r="A2" s="347"/>
      <c r="B2" s="347"/>
      <c r="C2" s="347"/>
      <c r="D2" s="347"/>
      <c r="E2" s="347"/>
      <c r="F2" s="347"/>
      <c r="G2" s="347"/>
    </row>
    <row r="3" spans="1:14" ht="43.5" customHeight="1">
      <c r="A3" s="343" t="s">
        <v>287</v>
      </c>
      <c r="B3" s="346" t="s">
        <v>17</v>
      </c>
      <c r="C3" s="331" t="s">
        <v>359</v>
      </c>
      <c r="D3" s="329" t="s">
        <v>357</v>
      </c>
      <c r="E3" s="329"/>
      <c r="F3" s="329"/>
      <c r="G3" s="329"/>
    </row>
    <row r="4" spans="1:14" ht="56.25" customHeight="1">
      <c r="A4" s="344"/>
      <c r="B4" s="346"/>
      <c r="C4" s="332"/>
      <c r="D4" s="39" t="s">
        <v>265</v>
      </c>
      <c r="E4" s="39" t="s">
        <v>248</v>
      </c>
      <c r="F4" s="40" t="s">
        <v>275</v>
      </c>
      <c r="G4" s="40" t="s">
        <v>276</v>
      </c>
    </row>
    <row r="5" spans="1:14" ht="15.75" customHeight="1">
      <c r="A5" s="35">
        <v>1</v>
      </c>
      <c r="B5" s="39">
        <v>2</v>
      </c>
      <c r="C5" s="35">
        <v>3</v>
      </c>
      <c r="D5" s="35">
        <v>4</v>
      </c>
      <c r="E5" s="39">
        <v>5</v>
      </c>
      <c r="F5" s="35">
        <v>6</v>
      </c>
      <c r="G5" s="39">
        <v>7</v>
      </c>
    </row>
    <row r="6" spans="1:14" s="45" customFormat="1" ht="56.25" customHeight="1">
      <c r="A6" s="43" t="s">
        <v>81</v>
      </c>
      <c r="B6" s="65">
        <v>4000</v>
      </c>
      <c r="C6" s="175">
        <f>SUM(C7:C11)</f>
        <v>0</v>
      </c>
      <c r="D6" s="175">
        <f>SUM(D7:D11)</f>
        <v>0</v>
      </c>
      <c r="E6" s="175">
        <f>SUM(E7:E11)</f>
        <v>0</v>
      </c>
      <c r="F6" s="49"/>
      <c r="G6" s="50"/>
    </row>
    <row r="7" spans="1:14" ht="56.25" customHeight="1">
      <c r="A7" s="43" t="s">
        <v>1</v>
      </c>
      <c r="B7" s="66" t="s">
        <v>224</v>
      </c>
      <c r="C7" s="41"/>
      <c r="D7" s="41"/>
      <c r="E7" s="41"/>
      <c r="F7" s="41"/>
      <c r="G7" s="42"/>
    </row>
    <row r="8" spans="1:14" ht="56.25" customHeight="1">
      <c r="A8" s="43" t="s">
        <v>2</v>
      </c>
      <c r="B8" s="65">
        <v>4020</v>
      </c>
      <c r="C8" s="49"/>
      <c r="D8" s="49"/>
      <c r="E8" s="49"/>
      <c r="F8" s="49"/>
      <c r="G8" s="50"/>
      <c r="N8" s="30"/>
    </row>
    <row r="9" spans="1:14" ht="56.25" customHeight="1">
      <c r="A9" s="43" t="s">
        <v>29</v>
      </c>
      <c r="B9" s="66">
        <v>4030</v>
      </c>
      <c r="C9" s="41"/>
      <c r="D9" s="41"/>
      <c r="E9" s="41"/>
      <c r="F9" s="41"/>
      <c r="G9" s="42"/>
      <c r="M9" s="30"/>
    </row>
    <row r="10" spans="1:14" ht="56.25" customHeight="1">
      <c r="A10" s="43" t="s">
        <v>3</v>
      </c>
      <c r="B10" s="65">
        <v>4040</v>
      </c>
      <c r="C10" s="49"/>
      <c r="D10" s="49"/>
      <c r="E10" s="49"/>
      <c r="F10" s="49"/>
      <c r="G10" s="50"/>
    </row>
    <row r="11" spans="1:14" ht="56.25" customHeight="1">
      <c r="A11" s="43" t="s">
        <v>70</v>
      </c>
      <c r="B11" s="66">
        <v>4050</v>
      </c>
      <c r="C11" s="41"/>
      <c r="D11" s="41"/>
      <c r="E11" s="41"/>
      <c r="F11" s="41"/>
      <c r="G11" s="42"/>
    </row>
    <row r="12" spans="1:14">
      <c r="B12" s="29"/>
      <c r="C12" s="29"/>
      <c r="D12" s="29"/>
      <c r="E12" s="29"/>
      <c r="F12" s="29"/>
      <c r="G12" s="29"/>
    </row>
    <row r="13" spans="1:14">
      <c r="B13" s="29"/>
      <c r="C13" s="29"/>
      <c r="D13" s="29"/>
      <c r="E13" s="29"/>
      <c r="F13" s="29"/>
      <c r="G13" s="29"/>
    </row>
    <row r="14" spans="1:14" ht="19.5" customHeight="1">
      <c r="A14" s="31"/>
      <c r="B14" s="29"/>
      <c r="C14" s="29"/>
      <c r="D14" s="29"/>
      <c r="E14" s="29"/>
      <c r="F14" s="29"/>
      <c r="G14" s="29"/>
    </row>
    <row r="15" spans="1:14" ht="20.100000000000001" customHeight="1">
      <c r="A15" s="166" t="s">
        <v>362</v>
      </c>
      <c r="B15" s="164"/>
      <c r="C15" s="29"/>
      <c r="D15" s="29"/>
      <c r="E15" s="29"/>
      <c r="F15" s="312" t="s">
        <v>421</v>
      </c>
      <c r="G15" s="312"/>
    </row>
    <row r="16" spans="1:14" s="46" customFormat="1" ht="19.5" customHeight="1">
      <c r="A16" s="36" t="s">
        <v>394</v>
      </c>
      <c r="C16" s="312" t="s">
        <v>79</v>
      </c>
      <c r="D16" s="312"/>
      <c r="E16" s="29"/>
      <c r="F16" s="312" t="s">
        <v>366</v>
      </c>
      <c r="G16" s="312"/>
    </row>
    <row r="17" spans="1:8">
      <c r="A17" s="47"/>
    </row>
    <row r="18" spans="1:8" ht="35.25" customHeight="1">
      <c r="A18" s="47"/>
    </row>
    <row r="19" spans="1:8" s="138" customFormat="1" ht="102" customHeight="1">
      <c r="A19" s="342"/>
      <c r="B19" s="342"/>
      <c r="C19" s="342"/>
      <c r="D19" s="342"/>
      <c r="E19" s="342"/>
      <c r="F19" s="342"/>
      <c r="G19" s="342"/>
      <c r="H19" s="342"/>
    </row>
    <row r="20" spans="1:8">
      <c r="A20" s="47"/>
    </row>
    <row r="21" spans="1:8">
      <c r="A21" s="47"/>
    </row>
    <row r="22" spans="1:8">
      <c r="A22" s="47"/>
    </row>
    <row r="23" spans="1:8">
      <c r="A23" s="47"/>
    </row>
    <row r="24" spans="1:8">
      <c r="A24" s="47"/>
    </row>
    <row r="25" spans="1:8">
      <c r="A25" s="47"/>
    </row>
    <row r="26" spans="1:8">
      <c r="A26" s="47"/>
    </row>
    <row r="27" spans="1:8">
      <c r="A27" s="47"/>
    </row>
    <row r="28" spans="1:8">
      <c r="A28" s="47"/>
    </row>
    <row r="29" spans="1:8">
      <c r="A29" s="47"/>
    </row>
    <row r="30" spans="1:8">
      <c r="A30" s="47"/>
    </row>
    <row r="31" spans="1:8">
      <c r="A31" s="47"/>
    </row>
    <row r="32" spans="1:8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3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28"/>
  <sheetViews>
    <sheetView view="pageBreakPreview" topLeftCell="A19" zoomScale="75" zoomScaleNormal="75" zoomScaleSheetLayoutView="70" workbookViewId="0">
      <selection activeCell="E21" sqref="E21"/>
    </sheetView>
  </sheetViews>
  <sheetFormatPr defaultRowHeight="20.25"/>
  <cols>
    <col min="1" max="1" width="87.28515625" style="68" customWidth="1"/>
    <col min="2" max="2" width="16.5703125" style="68" customWidth="1"/>
    <col min="3" max="3" width="19.7109375" style="68" customWidth="1"/>
    <col min="4" max="4" width="20" style="68" customWidth="1"/>
    <col min="5" max="5" width="19.7109375" style="68" customWidth="1"/>
    <col min="6" max="6" width="39" style="68" customWidth="1"/>
    <col min="7" max="7" width="9.5703125" style="68" customWidth="1"/>
    <col min="8" max="8" width="9.140625" style="68"/>
    <col min="9" max="9" width="27.140625" style="68" customWidth="1"/>
    <col min="10" max="16384" width="9.140625" style="68"/>
  </cols>
  <sheetData>
    <row r="1" spans="1:6" ht="19.5" customHeight="1">
      <c r="A1" s="351" t="s">
        <v>382</v>
      </c>
      <c r="B1" s="351"/>
      <c r="C1" s="351"/>
      <c r="D1" s="351"/>
      <c r="E1" s="351"/>
      <c r="F1" s="351"/>
    </row>
    <row r="2" spans="1:6" ht="24" customHeight="1"/>
    <row r="3" spans="1:6" ht="36" customHeight="1">
      <c r="A3" s="352" t="s">
        <v>287</v>
      </c>
      <c r="B3" s="352" t="s">
        <v>0</v>
      </c>
      <c r="C3" s="352" t="s">
        <v>100</v>
      </c>
      <c r="D3" s="346" t="s">
        <v>359</v>
      </c>
      <c r="E3" s="354" t="s">
        <v>357</v>
      </c>
      <c r="F3" s="352" t="s">
        <v>324</v>
      </c>
    </row>
    <row r="4" spans="1:6" ht="36" customHeight="1">
      <c r="A4" s="353"/>
      <c r="B4" s="353"/>
      <c r="C4" s="353"/>
      <c r="D4" s="346"/>
      <c r="E4" s="355"/>
      <c r="F4" s="353"/>
    </row>
    <row r="5" spans="1:6" ht="20.25" customHeight="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</row>
    <row r="6" spans="1:6">
      <c r="A6" s="348" t="s">
        <v>190</v>
      </c>
      <c r="B6" s="349"/>
      <c r="C6" s="349"/>
      <c r="D6" s="349"/>
      <c r="E6" s="349"/>
      <c r="F6" s="350"/>
    </row>
    <row r="7" spans="1:6" ht="63.75" customHeight="1">
      <c r="A7" s="43" t="s">
        <v>353</v>
      </c>
      <c r="B7" s="39">
        <v>5000</v>
      </c>
      <c r="C7" s="70" t="s">
        <v>344</v>
      </c>
      <c r="D7" s="176">
        <f>'фінплан - зведені показники'!C33/'фінплан - зведені показники'!C31*100%</f>
        <v>0.26148409893992935</v>
      </c>
      <c r="E7" s="176">
        <f>'фінплан - зведені показники'!E33/'фінплан - зведені показники'!E31*100%</f>
        <v>0.26036866359447003</v>
      </c>
      <c r="F7" s="72"/>
    </row>
    <row r="8" spans="1:6" ht="63.75" customHeight="1">
      <c r="A8" s="43" t="s">
        <v>354</v>
      </c>
      <c r="B8" s="39">
        <v>5010</v>
      </c>
      <c r="C8" s="70" t="s">
        <v>344</v>
      </c>
      <c r="D8" s="176">
        <f>'фінплан - зведені показники'!C38/'фінплан - зведені показники'!C31*100%</f>
        <v>9.7173144876325085E-2</v>
      </c>
      <c r="E8" s="176">
        <f>'фінплан - зведені показники'!E38/'фінплан - зведені показники'!E31*100%</f>
        <v>-0.54608294930875578</v>
      </c>
      <c r="F8" s="72"/>
    </row>
    <row r="9" spans="1:6" ht="60.75" customHeight="1">
      <c r="A9" s="73" t="s">
        <v>397</v>
      </c>
      <c r="B9" s="39">
        <v>5020</v>
      </c>
      <c r="C9" s="70" t="s">
        <v>344</v>
      </c>
      <c r="D9" s="176">
        <f>'фінплан - зведені показники'!C44/'фінплан - зведені показники'!C70</f>
        <v>2.7649769585253458E-2</v>
      </c>
      <c r="E9" s="176">
        <f>'фінплан - зведені показники'!E44/'фінплан - зведені показники'!E70</f>
        <v>-0.21735241502683364</v>
      </c>
      <c r="F9" s="72" t="s">
        <v>345</v>
      </c>
    </row>
    <row r="10" spans="1:6" ht="63.75" customHeight="1">
      <c r="A10" s="73" t="s">
        <v>331</v>
      </c>
      <c r="B10" s="39">
        <v>5030</v>
      </c>
      <c r="C10" s="70" t="s">
        <v>344</v>
      </c>
      <c r="D10" s="176">
        <f>'фінплан - зведені показники'!C44/'фінплан - зведені показники'!C76</f>
        <v>8.4337349397590355E-2</v>
      </c>
      <c r="E10" s="176">
        <f>'фінплан - зведені показники'!E44/'фінплан - зведені показники'!E76</f>
        <v>-0.89338235294117652</v>
      </c>
      <c r="F10" s="72"/>
    </row>
    <row r="11" spans="1:6" ht="68.25" customHeight="1">
      <c r="A11" s="73" t="s">
        <v>332</v>
      </c>
      <c r="B11" s="39">
        <v>5040</v>
      </c>
      <c r="C11" s="70" t="s">
        <v>101</v>
      </c>
      <c r="D11" s="176">
        <f>'фінплан - зведені показники'!C44/'фінплан - зведені показники'!C31</f>
        <v>3.7102473498233215E-2</v>
      </c>
      <c r="E11" s="176">
        <f>'фінплан - зведені показники'!E44/'фінплан - зведені показники'!E31</f>
        <v>-0.55990783410138245</v>
      </c>
      <c r="F11" s="72" t="s">
        <v>346</v>
      </c>
    </row>
    <row r="12" spans="1:6" ht="42.75" customHeight="1">
      <c r="A12" s="348" t="s">
        <v>192</v>
      </c>
      <c r="B12" s="349"/>
      <c r="C12" s="349"/>
      <c r="D12" s="349"/>
      <c r="E12" s="349"/>
      <c r="F12" s="350"/>
    </row>
    <row r="13" spans="1:6" ht="82.5" customHeight="1">
      <c r="A13" s="72" t="s">
        <v>337</v>
      </c>
      <c r="B13" s="39">
        <v>5100</v>
      </c>
      <c r="C13" s="70"/>
      <c r="D13" s="176">
        <f>'фінплан - зведені показники'!C73/'фінплан - зведені показники'!C38</f>
        <v>9.2818181818181813</v>
      </c>
      <c r="E13" s="176">
        <f>'фінплан - зведені показники'!E73/'фінплан - зведені показники'!E38</f>
        <v>-3.5696202531645569</v>
      </c>
      <c r="F13" s="72"/>
    </row>
    <row r="14" spans="1:6" ht="128.25" customHeight="1">
      <c r="A14" s="72" t="s">
        <v>333</v>
      </c>
      <c r="B14" s="39">
        <v>5110</v>
      </c>
      <c r="C14" s="70" t="s">
        <v>177</v>
      </c>
      <c r="D14" s="176">
        <f>'фінплан - зведені показники'!C76/'фінплан - зведені показники'!C73</f>
        <v>0.48775710088148871</v>
      </c>
      <c r="E14" s="176">
        <f>'фінплан - зведені показники'!E76/'фінплан - зведені показники'!E73</f>
        <v>0.32151300236406621</v>
      </c>
      <c r="F14" s="72" t="s">
        <v>347</v>
      </c>
    </row>
    <row r="15" spans="1:6" ht="171.75" customHeight="1">
      <c r="A15" s="72" t="s">
        <v>334</v>
      </c>
      <c r="B15" s="39">
        <v>5120</v>
      </c>
      <c r="C15" s="70" t="s">
        <v>177</v>
      </c>
      <c r="D15" s="176">
        <f>'фінплан - зведені показники'!C68/'фінплан - зведені показники'!C72</f>
        <v>0.30754162585700295</v>
      </c>
      <c r="E15" s="176">
        <f>'фінплан - зведені показники'!E68/'фінплан - зведені показники'!E72</f>
        <v>0.20212765957446807</v>
      </c>
      <c r="F15" s="72" t="s">
        <v>349</v>
      </c>
    </row>
    <row r="16" spans="1:6" ht="36.75" customHeight="1">
      <c r="A16" s="348" t="s">
        <v>191</v>
      </c>
      <c r="B16" s="349"/>
      <c r="C16" s="349"/>
      <c r="D16" s="349"/>
      <c r="E16" s="349"/>
      <c r="F16" s="350"/>
    </row>
    <row r="17" spans="1:9" ht="48" customHeight="1">
      <c r="A17" s="72" t="s">
        <v>335</v>
      </c>
      <c r="B17" s="39">
        <v>5200</v>
      </c>
      <c r="C17" s="70"/>
      <c r="D17" s="176">
        <f>'4. Кап. інвестиції'!C6/'1. Фін результат'!C113</f>
        <v>0</v>
      </c>
      <c r="E17" s="176">
        <f>'4. Кап. інвестиції'!E6/'1. Фін результат'!E113</f>
        <v>0</v>
      </c>
      <c r="F17" s="72"/>
    </row>
    <row r="18" spans="1:9" ht="81" customHeight="1">
      <c r="A18" s="72" t="s">
        <v>367</v>
      </c>
      <c r="B18" s="39">
        <v>5210</v>
      </c>
      <c r="C18" s="70"/>
      <c r="D18" s="176">
        <f>'фінплан - зведені показники'!C61/'фінплан - зведені показники'!C31</f>
        <v>0</v>
      </c>
      <c r="E18" s="176">
        <f>'фінплан - зведені показники'!E61/'фінплан - зведені показники'!E31</f>
        <v>0</v>
      </c>
      <c r="F18" s="72"/>
    </row>
    <row r="19" spans="1:9" ht="65.25" customHeight="1">
      <c r="A19" s="72" t="s">
        <v>355</v>
      </c>
      <c r="B19" s="39">
        <v>5220</v>
      </c>
      <c r="C19" s="70" t="s">
        <v>344</v>
      </c>
      <c r="D19" s="177"/>
      <c r="E19" s="177"/>
      <c r="F19" s="72" t="s">
        <v>348</v>
      </c>
    </row>
    <row r="20" spans="1:9" ht="35.25" customHeight="1">
      <c r="A20" s="348" t="s">
        <v>336</v>
      </c>
      <c r="B20" s="349"/>
      <c r="C20" s="349"/>
      <c r="D20" s="349"/>
      <c r="E20" s="349"/>
      <c r="F20" s="350"/>
    </row>
    <row r="21" spans="1:9" ht="110.25" customHeight="1">
      <c r="A21" s="73" t="s">
        <v>356</v>
      </c>
      <c r="B21" s="39">
        <v>5300</v>
      </c>
      <c r="C21" s="70"/>
      <c r="D21" s="71"/>
      <c r="E21" s="71"/>
      <c r="F21" s="74"/>
    </row>
    <row r="23" spans="1:9" s="29" customFormat="1" ht="20.100000000000001" customHeight="1">
      <c r="A23" s="166" t="s">
        <v>362</v>
      </c>
      <c r="B23" s="164"/>
      <c r="E23" s="312" t="s">
        <v>421</v>
      </c>
      <c r="F23" s="312"/>
    </row>
    <row r="24" spans="1:9" s="46" customFormat="1" ht="20.100000000000001" customHeight="1">
      <c r="A24" s="36" t="s">
        <v>395</v>
      </c>
      <c r="B24" s="312" t="s">
        <v>79</v>
      </c>
      <c r="C24" s="312"/>
      <c r="D24" s="312"/>
      <c r="E24" s="312" t="s">
        <v>328</v>
      </c>
      <c r="F24" s="312"/>
      <c r="G24" s="29"/>
    </row>
    <row r="26" spans="1:9" ht="53.25" customHeight="1">
      <c r="I26" s="26"/>
    </row>
    <row r="27" spans="1:9" s="138" customFormat="1" ht="102" customHeight="1">
      <c r="A27" s="342"/>
      <c r="B27" s="342"/>
      <c r="C27" s="342"/>
      <c r="D27" s="342"/>
      <c r="E27" s="342"/>
      <c r="F27" s="342"/>
      <c r="G27" s="342"/>
      <c r="H27" s="342"/>
    </row>
    <row r="28" spans="1:9" s="46" customFormat="1">
      <c r="A28" s="36"/>
      <c r="B28" s="29"/>
      <c r="C28" s="312"/>
      <c r="D28" s="312"/>
      <c r="E28" s="29"/>
      <c r="F28" s="33"/>
    </row>
  </sheetData>
  <mergeCells count="16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  <mergeCell ref="E23:F23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92"/>
  <sheetViews>
    <sheetView view="pageBreakPreview" topLeftCell="B69" zoomScale="75" zoomScaleNormal="75" zoomScaleSheetLayoutView="75" workbookViewId="0">
      <selection activeCell="A39" sqref="A39:O78"/>
    </sheetView>
  </sheetViews>
  <sheetFormatPr defaultRowHeight="20.25" outlineLevelRow="1"/>
  <cols>
    <col min="1" max="1" width="44.85546875" style="46" customWidth="1"/>
    <col min="2" max="2" width="13.5703125" style="33" customWidth="1"/>
    <col min="3" max="3" width="18.5703125" style="46" customWidth="1"/>
    <col min="4" max="4" width="16.140625" style="46" customWidth="1"/>
    <col min="5" max="5" width="17.140625" style="46" customWidth="1"/>
    <col min="6" max="6" width="16.5703125" style="46" customWidth="1"/>
    <col min="7" max="7" width="15.28515625" style="46" customWidth="1"/>
    <col min="8" max="8" width="16.5703125" style="46" customWidth="1"/>
    <col min="9" max="9" width="16.140625" style="46" customWidth="1"/>
    <col min="10" max="10" width="16.42578125" style="46" customWidth="1"/>
    <col min="11" max="11" width="16.5703125" style="46" customWidth="1"/>
    <col min="12" max="12" width="16.85546875" style="46" customWidth="1"/>
    <col min="13" max="15" width="16.7109375" style="46" customWidth="1"/>
    <col min="16" max="16384" width="9.140625" style="46"/>
  </cols>
  <sheetData>
    <row r="1" spans="1:15" ht="18.75" hidden="1" customHeight="1" outlineLevel="1">
      <c r="N1" s="401" t="s">
        <v>241</v>
      </c>
      <c r="O1" s="401"/>
    </row>
    <row r="2" spans="1:15" hidden="1" outlineLevel="1">
      <c r="N2" s="401" t="s">
        <v>261</v>
      </c>
      <c r="O2" s="401"/>
    </row>
    <row r="3" spans="1:15" collapsed="1">
      <c r="A3" s="402" t="s">
        <v>527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1:15" ht="3.75" customHeight="1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</row>
    <row r="5" spans="1:15">
      <c r="A5" s="312" t="s">
        <v>76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</row>
    <row r="6" spans="1:15" ht="14.25" customHeight="1">
      <c r="A6" s="312" t="s">
        <v>134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</row>
    <row r="7" spans="1:15" ht="24.95" customHeight="1">
      <c r="A7" s="345" t="s">
        <v>383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</row>
    <row r="8" spans="1:15" ht="9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41.25" customHeight="1">
      <c r="A9" s="403" t="s">
        <v>388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</row>
    <row r="10" spans="1:15" ht="12.75" customHeight="1">
      <c r="B10" s="46"/>
    </row>
    <row r="11" spans="1:15" s="29" customFormat="1" ht="40.5" customHeight="1">
      <c r="A11" s="39" t="s">
        <v>287</v>
      </c>
      <c r="B11" s="346" t="s">
        <v>136</v>
      </c>
      <c r="C11" s="346"/>
      <c r="D11" s="346" t="s">
        <v>30</v>
      </c>
      <c r="E11" s="346"/>
      <c r="F11" s="346" t="s">
        <v>325</v>
      </c>
      <c r="G11" s="346"/>
      <c r="H11" s="346" t="s">
        <v>326</v>
      </c>
      <c r="I11" s="346"/>
      <c r="J11" s="346" t="s">
        <v>327</v>
      </c>
      <c r="K11" s="346"/>
      <c r="L11" s="346" t="s">
        <v>294</v>
      </c>
      <c r="M11" s="346"/>
      <c r="N11" s="346" t="s">
        <v>295</v>
      </c>
      <c r="O11" s="346"/>
    </row>
    <row r="12" spans="1:15" s="29" customFormat="1" ht="17.25" customHeight="1">
      <c r="A12" s="217">
        <v>1</v>
      </c>
      <c r="B12" s="393">
        <v>2</v>
      </c>
      <c r="C12" s="394"/>
      <c r="D12" s="393">
        <v>3</v>
      </c>
      <c r="E12" s="394"/>
      <c r="F12" s="393">
        <v>4</v>
      </c>
      <c r="G12" s="394"/>
      <c r="H12" s="393">
        <v>5</v>
      </c>
      <c r="I12" s="394"/>
      <c r="J12" s="393">
        <v>6</v>
      </c>
      <c r="K12" s="394"/>
      <c r="L12" s="393">
        <v>7</v>
      </c>
      <c r="M12" s="394"/>
      <c r="N12" s="357">
        <v>8</v>
      </c>
      <c r="O12" s="357"/>
    </row>
    <row r="13" spans="1:15" s="29" customFormat="1" ht="60" customHeight="1">
      <c r="A13" s="386" t="s">
        <v>135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8"/>
    </row>
    <row r="14" spans="1:15" s="29" customFormat="1" ht="20.100000000000001" customHeight="1">
      <c r="A14" s="274" t="s">
        <v>296</v>
      </c>
      <c r="B14" s="357">
        <v>2</v>
      </c>
      <c r="C14" s="357"/>
      <c r="D14" s="356">
        <v>2</v>
      </c>
      <c r="E14" s="356"/>
      <c r="F14" s="356">
        <v>2</v>
      </c>
      <c r="G14" s="356"/>
      <c r="H14" s="356">
        <v>2</v>
      </c>
      <c r="I14" s="356"/>
      <c r="J14" s="356">
        <v>2</v>
      </c>
      <c r="K14" s="356"/>
      <c r="L14" s="356">
        <f>J14-H14</f>
        <v>0</v>
      </c>
      <c r="M14" s="356"/>
      <c r="N14" s="374">
        <f>J14*100/H14</f>
        <v>100</v>
      </c>
      <c r="O14" s="374"/>
    </row>
    <row r="15" spans="1:15" s="29" customFormat="1" ht="20.100000000000001" customHeight="1">
      <c r="A15" s="274" t="s">
        <v>297</v>
      </c>
      <c r="B15" s="357"/>
      <c r="C15" s="357"/>
      <c r="D15" s="356"/>
      <c r="E15" s="356"/>
      <c r="F15" s="356"/>
      <c r="G15" s="356"/>
      <c r="H15" s="356"/>
      <c r="I15" s="356"/>
      <c r="J15" s="356"/>
      <c r="K15" s="356"/>
      <c r="L15" s="356">
        <f>J15-H15</f>
        <v>0</v>
      </c>
      <c r="M15" s="356"/>
      <c r="N15" s="374"/>
      <c r="O15" s="374"/>
    </row>
    <row r="16" spans="1:15" s="29" customFormat="1" ht="20.100000000000001" customHeight="1">
      <c r="A16" s="274" t="s">
        <v>298</v>
      </c>
      <c r="B16" s="357">
        <v>12</v>
      </c>
      <c r="C16" s="357"/>
      <c r="D16" s="356">
        <v>12</v>
      </c>
      <c r="E16" s="356"/>
      <c r="F16" s="356">
        <v>12</v>
      </c>
      <c r="G16" s="356"/>
      <c r="H16" s="356">
        <v>12</v>
      </c>
      <c r="I16" s="356"/>
      <c r="J16" s="356">
        <v>12</v>
      </c>
      <c r="K16" s="356"/>
      <c r="L16" s="356">
        <f>J16-H16</f>
        <v>0</v>
      </c>
      <c r="M16" s="356"/>
      <c r="N16" s="374">
        <f>J16*100/H16</f>
        <v>100</v>
      </c>
      <c r="O16" s="374"/>
    </row>
    <row r="17" spans="1:16" s="29" customFormat="1" ht="20.100000000000001" customHeight="1">
      <c r="A17" s="274" t="s">
        <v>299</v>
      </c>
      <c r="B17" s="357">
        <v>2</v>
      </c>
      <c r="C17" s="357"/>
      <c r="D17" s="356">
        <v>2</v>
      </c>
      <c r="E17" s="356"/>
      <c r="F17" s="356">
        <v>3</v>
      </c>
      <c r="G17" s="356"/>
      <c r="H17" s="356">
        <v>3</v>
      </c>
      <c r="I17" s="356"/>
      <c r="J17" s="356">
        <v>3</v>
      </c>
      <c r="K17" s="356"/>
      <c r="L17" s="356">
        <f>J17-H17</f>
        <v>0</v>
      </c>
      <c r="M17" s="356"/>
      <c r="N17" s="374">
        <f>J17*100/H17</f>
        <v>100</v>
      </c>
      <c r="O17" s="374"/>
    </row>
    <row r="18" spans="1:16" s="29" customFormat="1" ht="20.100000000000001" customHeight="1">
      <c r="A18" s="274" t="s">
        <v>300</v>
      </c>
      <c r="B18" s="357">
        <v>1</v>
      </c>
      <c r="C18" s="357"/>
      <c r="D18" s="356">
        <v>1</v>
      </c>
      <c r="E18" s="356"/>
      <c r="F18" s="356">
        <v>1</v>
      </c>
      <c r="G18" s="356"/>
      <c r="H18" s="356">
        <v>1</v>
      </c>
      <c r="I18" s="356"/>
      <c r="J18" s="356">
        <v>1</v>
      </c>
      <c r="K18" s="356"/>
      <c r="L18" s="356">
        <f>J18-H18</f>
        <v>0</v>
      </c>
      <c r="M18" s="356"/>
      <c r="N18" s="374">
        <f>J18*100/H18</f>
        <v>100</v>
      </c>
      <c r="O18" s="374"/>
    </row>
    <row r="19" spans="1:16" s="29" customFormat="1" ht="20.100000000000001" customHeight="1">
      <c r="A19" s="274" t="s">
        <v>301</v>
      </c>
      <c r="B19" s="357"/>
      <c r="C19" s="357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74"/>
      <c r="O19" s="374"/>
    </row>
    <row r="20" spans="1:16" s="29" customFormat="1" ht="42" customHeight="1">
      <c r="A20" s="386" t="s">
        <v>369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8"/>
    </row>
    <row r="21" spans="1:16" s="29" customFormat="1" ht="20.100000000000001" customHeight="1">
      <c r="A21" s="274" t="s">
        <v>303</v>
      </c>
      <c r="B21" s="357">
        <v>123</v>
      </c>
      <c r="C21" s="357"/>
      <c r="D21" s="356">
        <v>146</v>
      </c>
      <c r="E21" s="356"/>
      <c r="F21" s="356">
        <v>180</v>
      </c>
      <c r="G21" s="356"/>
      <c r="H21" s="356">
        <v>90</v>
      </c>
      <c r="I21" s="356"/>
      <c r="J21" s="378">
        <v>55</v>
      </c>
      <c r="K21" s="378"/>
      <c r="L21" s="356">
        <f>J21-H21</f>
        <v>-35</v>
      </c>
      <c r="M21" s="356"/>
      <c r="N21" s="374">
        <f>J21*100/H21</f>
        <v>61.111111111111114</v>
      </c>
      <c r="O21" s="374"/>
    </row>
    <row r="22" spans="1:16" s="29" customFormat="1" ht="40.5" customHeight="1">
      <c r="A22" s="274" t="s">
        <v>302</v>
      </c>
      <c r="B22" s="357">
        <v>183</v>
      </c>
      <c r="C22" s="357"/>
      <c r="D22" s="356">
        <v>136</v>
      </c>
      <c r="E22" s="356"/>
      <c r="F22" s="356">
        <v>155</v>
      </c>
      <c r="G22" s="356"/>
      <c r="H22" s="356">
        <v>77</v>
      </c>
      <c r="I22" s="356"/>
      <c r="J22" s="356">
        <v>39</v>
      </c>
      <c r="K22" s="356"/>
      <c r="L22" s="356">
        <f>J22-H22</f>
        <v>-38</v>
      </c>
      <c r="M22" s="356"/>
      <c r="N22" s="374">
        <f>J22*100/H22</f>
        <v>50.649350649350652</v>
      </c>
      <c r="O22" s="374"/>
      <c r="P22" s="212">
        <f>'1. Фін результат'!E111</f>
        <v>262</v>
      </c>
    </row>
    <row r="23" spans="1:16" s="29" customFormat="1" ht="20.100000000000001" customHeight="1">
      <c r="A23" s="274" t="s">
        <v>304</v>
      </c>
      <c r="B23" s="357">
        <v>672</v>
      </c>
      <c r="C23" s="357"/>
      <c r="D23" s="356">
        <v>585</v>
      </c>
      <c r="E23" s="356"/>
      <c r="F23" s="356">
        <v>896</v>
      </c>
      <c r="G23" s="356"/>
      <c r="H23" s="356">
        <v>448</v>
      </c>
      <c r="I23" s="356"/>
      <c r="J23" s="356">
        <v>168</v>
      </c>
      <c r="K23" s="356"/>
      <c r="L23" s="356">
        <f>J23-H23</f>
        <v>-280</v>
      </c>
      <c r="M23" s="356"/>
      <c r="N23" s="374">
        <f>J23*100/H23</f>
        <v>37.5</v>
      </c>
      <c r="O23" s="374"/>
    </row>
    <row r="24" spans="1:16" s="29" customFormat="1" ht="45" customHeight="1">
      <c r="A24" s="386" t="s">
        <v>338</v>
      </c>
      <c r="B24" s="387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8"/>
    </row>
    <row r="25" spans="1:16" s="29" customFormat="1" ht="20.100000000000001" customHeight="1">
      <c r="A25" s="274" t="s">
        <v>303</v>
      </c>
      <c r="B25" s="357">
        <v>149</v>
      </c>
      <c r="C25" s="357"/>
      <c r="D25" s="356">
        <v>178</v>
      </c>
      <c r="E25" s="356"/>
      <c r="F25" s="356">
        <v>220</v>
      </c>
      <c r="G25" s="356"/>
      <c r="H25" s="356">
        <v>110</v>
      </c>
      <c r="I25" s="356"/>
      <c r="J25" s="356">
        <v>67</v>
      </c>
      <c r="K25" s="356"/>
      <c r="L25" s="356">
        <f>J25-H25</f>
        <v>-43</v>
      </c>
      <c r="M25" s="356"/>
      <c r="N25" s="374">
        <f>J25*100/H25</f>
        <v>60.909090909090907</v>
      </c>
      <c r="O25" s="374"/>
    </row>
    <row r="26" spans="1:16" s="29" customFormat="1" ht="42.75" customHeight="1">
      <c r="A26" s="274" t="s">
        <v>302</v>
      </c>
      <c r="B26" s="357">
        <v>224</v>
      </c>
      <c r="C26" s="357"/>
      <c r="D26" s="356">
        <v>166</v>
      </c>
      <c r="E26" s="356"/>
      <c r="F26" s="356">
        <v>189</v>
      </c>
      <c r="G26" s="356"/>
      <c r="H26" s="356">
        <v>95</v>
      </c>
      <c r="I26" s="356"/>
      <c r="J26" s="356">
        <v>47</v>
      </c>
      <c r="K26" s="356"/>
      <c r="L26" s="356">
        <f>J26-H26</f>
        <v>-48</v>
      </c>
      <c r="M26" s="356"/>
      <c r="N26" s="374">
        <f>J26*100/H26</f>
        <v>49.473684210526315</v>
      </c>
      <c r="O26" s="374"/>
      <c r="P26" s="212">
        <f>'1. Фін результат'!E111+'1. Фін результат'!E112</f>
        <v>324</v>
      </c>
    </row>
    <row r="27" spans="1:16" s="29" customFormat="1" ht="20.100000000000001" customHeight="1">
      <c r="A27" s="274" t="s">
        <v>304</v>
      </c>
      <c r="B27" s="357">
        <v>813</v>
      </c>
      <c r="C27" s="357"/>
      <c r="D27" s="356">
        <v>698</v>
      </c>
      <c r="E27" s="356"/>
      <c r="F27" s="356">
        <v>1086</v>
      </c>
      <c r="G27" s="356"/>
      <c r="H27" s="356">
        <v>543</v>
      </c>
      <c r="I27" s="356"/>
      <c r="J27" s="356">
        <v>210</v>
      </c>
      <c r="K27" s="356"/>
      <c r="L27" s="356">
        <f>J27-H27</f>
        <v>-333</v>
      </c>
      <c r="M27" s="356"/>
      <c r="N27" s="374">
        <f>J27*100/H27</f>
        <v>38.674033149171272</v>
      </c>
      <c r="O27" s="374"/>
    </row>
    <row r="28" spans="1:16" s="29" customFormat="1" ht="67.5" customHeight="1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8"/>
    </row>
    <row r="29" spans="1:16" s="29" customFormat="1" ht="20.100000000000001" customHeight="1">
      <c r="A29" s="274" t="s">
        <v>303</v>
      </c>
      <c r="B29" s="357">
        <v>10232</v>
      </c>
      <c r="C29" s="357"/>
      <c r="D29" s="356">
        <v>12166</v>
      </c>
      <c r="E29" s="356"/>
      <c r="F29" s="356">
        <v>15015</v>
      </c>
      <c r="G29" s="356"/>
      <c r="H29" s="356">
        <v>15015</v>
      </c>
      <c r="I29" s="356"/>
      <c r="J29" s="356">
        <v>9100</v>
      </c>
      <c r="K29" s="356"/>
      <c r="L29" s="356">
        <f>J29-H29</f>
        <v>-5915</v>
      </c>
      <c r="M29" s="356"/>
      <c r="N29" s="374">
        <f>J29*100/H29</f>
        <v>60.606060606060609</v>
      </c>
      <c r="O29" s="374"/>
    </row>
    <row r="30" spans="1:16" s="29" customFormat="1" ht="45" customHeight="1">
      <c r="A30" s="274" t="s">
        <v>302</v>
      </c>
      <c r="B30" s="357">
        <v>4417</v>
      </c>
      <c r="C30" s="357"/>
      <c r="D30" s="356">
        <v>4533</v>
      </c>
      <c r="E30" s="356"/>
      <c r="F30" s="356">
        <v>6097</v>
      </c>
      <c r="G30" s="356"/>
      <c r="H30" s="356">
        <v>6097</v>
      </c>
      <c r="I30" s="356"/>
      <c r="J30" s="356">
        <v>2465</v>
      </c>
      <c r="K30" s="356"/>
      <c r="L30" s="356">
        <f>J30-H30</f>
        <v>-3632</v>
      </c>
      <c r="M30" s="356"/>
      <c r="N30" s="374">
        <f>J30*100/H30</f>
        <v>40.429719534197147</v>
      </c>
      <c r="O30" s="374"/>
    </row>
    <row r="31" spans="1:16" s="29" customFormat="1" ht="20.100000000000001" customHeight="1">
      <c r="A31" s="274" t="s">
        <v>304</v>
      </c>
      <c r="B31" s="357">
        <v>4312</v>
      </c>
      <c r="C31" s="357"/>
      <c r="D31" s="356">
        <v>4056</v>
      </c>
      <c r="E31" s="356"/>
      <c r="F31" s="356">
        <v>4979</v>
      </c>
      <c r="G31" s="356"/>
      <c r="H31" s="356">
        <v>4979</v>
      </c>
      <c r="I31" s="356"/>
      <c r="J31" s="356">
        <v>2292</v>
      </c>
      <c r="K31" s="356"/>
      <c r="L31" s="356">
        <f>J31-H31</f>
        <v>-2687</v>
      </c>
      <c r="M31" s="356"/>
      <c r="N31" s="374">
        <f>J31*100/H31</f>
        <v>46.033340028118097</v>
      </c>
      <c r="O31" s="374"/>
    </row>
    <row r="32" spans="1:16" s="29" customFormat="1" ht="42.75" customHeight="1">
      <c r="A32" s="386" t="s">
        <v>305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8"/>
    </row>
    <row r="33" spans="1:15" s="29" customFormat="1" ht="20.100000000000001" customHeight="1">
      <c r="A33" s="274" t="s">
        <v>303</v>
      </c>
      <c r="B33" s="357">
        <v>10232</v>
      </c>
      <c r="C33" s="357"/>
      <c r="D33" s="356">
        <v>12166</v>
      </c>
      <c r="E33" s="356"/>
      <c r="F33" s="356">
        <f>F29</f>
        <v>15015</v>
      </c>
      <c r="G33" s="356"/>
      <c r="H33" s="356">
        <f>H29</f>
        <v>15015</v>
      </c>
      <c r="I33" s="356"/>
      <c r="J33" s="356">
        <v>11107</v>
      </c>
      <c r="K33" s="356"/>
      <c r="L33" s="356">
        <f>J33-H33</f>
        <v>-3908</v>
      </c>
      <c r="M33" s="356"/>
      <c r="N33" s="374">
        <f>J33*100/H33</f>
        <v>73.972693972693975</v>
      </c>
      <c r="O33" s="374"/>
    </row>
    <row r="34" spans="1:15" s="29" customFormat="1" ht="35.25" customHeight="1">
      <c r="A34" s="274" t="s">
        <v>302</v>
      </c>
      <c r="B34" s="357">
        <v>4417</v>
      </c>
      <c r="C34" s="357"/>
      <c r="D34" s="356">
        <v>4566</v>
      </c>
      <c r="E34" s="356"/>
      <c r="F34" s="356">
        <f>F30</f>
        <v>6097</v>
      </c>
      <c r="G34" s="356"/>
      <c r="H34" s="356">
        <f>H30</f>
        <v>6097</v>
      </c>
      <c r="I34" s="356"/>
      <c r="J34" s="356">
        <v>3008</v>
      </c>
      <c r="K34" s="356"/>
      <c r="L34" s="356">
        <f>J34-H34</f>
        <v>-3089</v>
      </c>
      <c r="M34" s="356"/>
      <c r="N34" s="374">
        <f>J34*100/H34</f>
        <v>49.335738887977691</v>
      </c>
      <c r="O34" s="374"/>
    </row>
    <row r="35" spans="1:15" s="29" customFormat="1" ht="20.100000000000001" customHeight="1">
      <c r="A35" s="274" t="s">
        <v>304</v>
      </c>
      <c r="B35" s="357">
        <v>4312</v>
      </c>
      <c r="C35" s="357"/>
      <c r="D35" s="356">
        <v>4056</v>
      </c>
      <c r="E35" s="356"/>
      <c r="F35" s="356">
        <f>F31</f>
        <v>4979</v>
      </c>
      <c r="G35" s="356"/>
      <c r="H35" s="356">
        <f>H31</f>
        <v>4979</v>
      </c>
      <c r="I35" s="356"/>
      <c r="J35" s="356">
        <v>2743</v>
      </c>
      <c r="K35" s="356"/>
      <c r="L35" s="356">
        <f>J35-H35</f>
        <v>-2236</v>
      </c>
      <c r="M35" s="356"/>
      <c r="N35" s="374">
        <f>J35*100/H35</f>
        <v>55.091383812010442</v>
      </c>
      <c r="O35" s="374"/>
    </row>
    <row r="36" spans="1:15" s="29" customFormat="1" ht="7.5" customHeight="1">
      <c r="A36" s="32"/>
      <c r="B36" s="32"/>
      <c r="C36" s="32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67"/>
      <c r="O36" s="67"/>
    </row>
    <row r="37" spans="1:15" ht="22.5" customHeight="1">
      <c r="A37" s="406" t="s">
        <v>351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</row>
    <row r="38" spans="1:15" ht="11.25" customHeight="1">
      <c r="A38" s="76"/>
      <c r="B38" s="76"/>
      <c r="C38" s="76"/>
      <c r="D38" s="76"/>
      <c r="E38" s="76"/>
      <c r="F38" s="76"/>
      <c r="G38" s="76"/>
      <c r="H38" s="76"/>
      <c r="I38" s="76"/>
    </row>
    <row r="39" spans="1:15" ht="30.75" customHeight="1">
      <c r="A39" s="410" t="s">
        <v>375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</row>
    <row r="40" spans="1:15" ht="30.75" customHeight="1">
      <c r="A40" s="77" t="s">
        <v>137</v>
      </c>
      <c r="B40" s="407" t="s">
        <v>376</v>
      </c>
      <c r="C40" s="408"/>
      <c r="D40" s="408"/>
      <c r="E40" s="409"/>
      <c r="F40" s="377" t="s">
        <v>85</v>
      </c>
      <c r="G40" s="377"/>
      <c r="H40" s="377"/>
      <c r="I40" s="377"/>
      <c r="J40" s="377"/>
      <c r="K40" s="377"/>
      <c r="L40" s="377"/>
      <c r="M40" s="377"/>
      <c r="N40" s="377"/>
      <c r="O40" s="377"/>
    </row>
    <row r="41" spans="1:15" ht="17.25" customHeight="1">
      <c r="A41" s="77">
        <v>1</v>
      </c>
      <c r="B41" s="358">
        <v>2</v>
      </c>
      <c r="C41" s="359"/>
      <c r="D41" s="359"/>
      <c r="E41" s="359"/>
      <c r="F41" s="377">
        <v>3</v>
      </c>
      <c r="G41" s="377"/>
      <c r="H41" s="377"/>
      <c r="I41" s="377"/>
      <c r="J41" s="377"/>
      <c r="K41" s="377"/>
      <c r="L41" s="377"/>
      <c r="M41" s="377"/>
      <c r="N41" s="377"/>
      <c r="O41" s="377"/>
    </row>
    <row r="42" spans="1:15" ht="20.100000000000001" customHeight="1">
      <c r="A42" s="78"/>
      <c r="B42" s="399"/>
      <c r="C42" s="405"/>
      <c r="D42" s="405"/>
      <c r="E42" s="405"/>
      <c r="F42" s="379"/>
      <c r="G42" s="379"/>
      <c r="H42" s="379"/>
      <c r="I42" s="379"/>
      <c r="J42" s="379"/>
      <c r="K42" s="379"/>
      <c r="L42" s="379"/>
      <c r="M42" s="379"/>
      <c r="N42" s="379"/>
      <c r="O42" s="379"/>
    </row>
    <row r="43" spans="1:15" ht="20.100000000000001" hidden="1" customHeight="1" outlineLevel="1">
      <c r="A43" s="79"/>
      <c r="B43" s="80"/>
      <c r="C43" s="80"/>
      <c r="D43" s="80"/>
      <c r="E43" s="80"/>
      <c r="F43" s="81"/>
      <c r="G43" s="81"/>
      <c r="H43" s="81"/>
      <c r="I43" s="81"/>
      <c r="J43" s="81"/>
      <c r="K43" s="81"/>
      <c r="L43" s="81"/>
      <c r="M43" s="366" t="s">
        <v>241</v>
      </c>
      <c r="N43" s="366"/>
      <c r="O43" s="366"/>
    </row>
    <row r="44" spans="1:15" ht="20.100000000000001" hidden="1" customHeight="1" outlineLevel="1">
      <c r="A44" s="79"/>
      <c r="B44" s="80"/>
      <c r="C44" s="80"/>
      <c r="D44" s="80"/>
      <c r="E44" s="80"/>
      <c r="F44" s="81"/>
      <c r="G44" s="81"/>
      <c r="H44" s="81"/>
      <c r="I44" s="81"/>
      <c r="J44" s="81"/>
      <c r="K44" s="81"/>
      <c r="L44" s="81"/>
      <c r="M44" s="367" t="s">
        <v>293</v>
      </c>
      <c r="N44" s="367"/>
      <c r="O44" s="367"/>
    </row>
    <row r="45" spans="1:15" collapsed="1">
      <c r="A45" s="345" t="s">
        <v>251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</row>
    <row r="47" spans="1:15" ht="52.5" customHeight="1">
      <c r="A47" s="381" t="s">
        <v>287</v>
      </c>
      <c r="B47" s="382"/>
      <c r="C47" s="354"/>
      <c r="D47" s="346" t="s">
        <v>242</v>
      </c>
      <c r="E47" s="346"/>
      <c r="F47" s="346"/>
      <c r="G47" s="346" t="s">
        <v>238</v>
      </c>
      <c r="H47" s="346"/>
      <c r="I47" s="346"/>
      <c r="J47" s="346" t="s">
        <v>294</v>
      </c>
      <c r="K47" s="346"/>
      <c r="L47" s="346"/>
      <c r="M47" s="368" t="s">
        <v>295</v>
      </c>
      <c r="N47" s="369"/>
      <c r="O47" s="331" t="s">
        <v>318</v>
      </c>
    </row>
    <row r="48" spans="1:15" ht="189.75" customHeight="1">
      <c r="A48" s="383"/>
      <c r="B48" s="384"/>
      <c r="C48" s="355"/>
      <c r="D48" s="39" t="s">
        <v>321</v>
      </c>
      <c r="E48" s="39" t="s">
        <v>320</v>
      </c>
      <c r="F48" s="39" t="s">
        <v>319</v>
      </c>
      <c r="G48" s="39" t="s">
        <v>321</v>
      </c>
      <c r="H48" s="39" t="s">
        <v>320</v>
      </c>
      <c r="I48" s="39" t="s">
        <v>319</v>
      </c>
      <c r="J48" s="39" t="s">
        <v>321</v>
      </c>
      <c r="K48" s="39" t="s">
        <v>320</v>
      </c>
      <c r="L48" s="39" t="s">
        <v>319</v>
      </c>
      <c r="M48" s="39" t="s">
        <v>243</v>
      </c>
      <c r="N48" s="39" t="s">
        <v>244</v>
      </c>
      <c r="O48" s="385"/>
    </row>
    <row r="49" spans="1:15">
      <c r="A49" s="368">
        <v>1</v>
      </c>
      <c r="B49" s="373"/>
      <c r="C49" s="369"/>
      <c r="D49" s="39">
        <v>4</v>
      </c>
      <c r="E49" s="39">
        <v>5</v>
      </c>
      <c r="F49" s="39">
        <v>6</v>
      </c>
      <c r="G49" s="39">
        <v>7</v>
      </c>
      <c r="H49" s="35">
        <v>8</v>
      </c>
      <c r="I49" s="35">
        <v>9</v>
      </c>
      <c r="J49" s="35">
        <v>10</v>
      </c>
      <c r="K49" s="35">
        <v>11</v>
      </c>
      <c r="L49" s="35">
        <v>12</v>
      </c>
      <c r="M49" s="35">
        <v>13</v>
      </c>
      <c r="N49" s="35">
        <v>14</v>
      </c>
      <c r="O49" s="35">
        <v>15</v>
      </c>
    </row>
    <row r="50" spans="1:15">
      <c r="A50" s="368" t="s">
        <v>420</v>
      </c>
      <c r="B50" s="373"/>
      <c r="C50" s="369"/>
      <c r="D50" s="217">
        <v>1470</v>
      </c>
      <c r="E50" s="218">
        <f>D50/F50*100</f>
        <v>4260.869565217391</v>
      </c>
      <c r="F50" s="217">
        <v>34.5</v>
      </c>
      <c r="G50" s="213">
        <f>'1. Фін результат'!E9</f>
        <v>434</v>
      </c>
      <c r="H50" s="180">
        <f>G50/I50*100</f>
        <v>2170</v>
      </c>
      <c r="I50" s="287">
        <v>20</v>
      </c>
      <c r="J50" s="35"/>
      <c r="K50" s="35"/>
      <c r="L50" s="35"/>
      <c r="M50" s="35"/>
      <c r="N50" s="35"/>
      <c r="O50" s="35"/>
    </row>
    <row r="51" spans="1:15" ht="20.100000000000001" customHeight="1">
      <c r="A51" s="363"/>
      <c r="B51" s="364"/>
      <c r="C51" s="365"/>
      <c r="D51" s="275"/>
      <c r="E51" s="275"/>
      <c r="F51" s="275"/>
      <c r="G51" s="275"/>
      <c r="H51" s="275"/>
      <c r="I51" s="276"/>
      <c r="J51" s="41"/>
      <c r="K51" s="41"/>
      <c r="L51" s="41"/>
      <c r="M51" s="42"/>
      <c r="N51" s="42"/>
      <c r="O51" s="41"/>
    </row>
    <row r="52" spans="1:15" ht="24.95" customHeight="1">
      <c r="A52" s="370" t="s">
        <v>57</v>
      </c>
      <c r="B52" s="371"/>
      <c r="C52" s="372"/>
      <c r="D52" s="41"/>
      <c r="E52" s="41"/>
      <c r="F52" s="82"/>
      <c r="G52" s="82"/>
      <c r="H52" s="82"/>
      <c r="I52" s="82"/>
      <c r="J52" s="82"/>
      <c r="K52" s="82"/>
      <c r="L52" s="82"/>
      <c r="M52" s="83"/>
      <c r="N52" s="83"/>
      <c r="O52" s="82"/>
    </row>
    <row r="53" spans="1:15">
      <c r="A53" s="30"/>
      <c r="B53" s="84"/>
      <c r="C53" s="84"/>
      <c r="D53" s="84"/>
      <c r="E53" s="84"/>
      <c r="F53" s="37"/>
      <c r="G53" s="37"/>
      <c r="H53" s="37"/>
      <c r="I53" s="45"/>
      <c r="J53" s="45"/>
      <c r="K53" s="45"/>
      <c r="L53" s="45"/>
      <c r="M53" s="45"/>
      <c r="N53" s="45"/>
      <c r="O53" s="45"/>
    </row>
    <row r="54" spans="1:15">
      <c r="A54" s="345" t="s">
        <v>74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</row>
    <row r="56" spans="1:15" ht="56.25" customHeight="1">
      <c r="A56" s="39" t="s">
        <v>126</v>
      </c>
      <c r="B56" s="346" t="s">
        <v>73</v>
      </c>
      <c r="C56" s="346"/>
      <c r="D56" s="346" t="s">
        <v>68</v>
      </c>
      <c r="E56" s="346"/>
      <c r="F56" s="346" t="s">
        <v>69</v>
      </c>
      <c r="G56" s="346"/>
      <c r="H56" s="346" t="s">
        <v>89</v>
      </c>
      <c r="I56" s="346"/>
      <c r="J56" s="346"/>
      <c r="K56" s="368" t="s">
        <v>86</v>
      </c>
      <c r="L56" s="369"/>
      <c r="M56" s="368" t="s">
        <v>35</v>
      </c>
      <c r="N56" s="373"/>
      <c r="O56" s="369"/>
    </row>
    <row r="57" spans="1:15">
      <c r="A57" s="35">
        <v>1</v>
      </c>
      <c r="B57" s="377">
        <v>2</v>
      </c>
      <c r="C57" s="377"/>
      <c r="D57" s="377">
        <v>3</v>
      </c>
      <c r="E57" s="377"/>
      <c r="F57" s="377">
        <v>4</v>
      </c>
      <c r="G57" s="377"/>
      <c r="H57" s="377">
        <v>5</v>
      </c>
      <c r="I57" s="377"/>
      <c r="J57" s="377"/>
      <c r="K57" s="377">
        <v>6</v>
      </c>
      <c r="L57" s="377"/>
      <c r="M57" s="358">
        <v>7</v>
      </c>
      <c r="N57" s="359"/>
      <c r="O57" s="360"/>
    </row>
    <row r="58" spans="1:15">
      <c r="A58" s="51"/>
      <c r="B58" s="379"/>
      <c r="C58" s="379"/>
      <c r="D58" s="378"/>
      <c r="E58" s="378"/>
      <c r="F58" s="396" t="s">
        <v>259</v>
      </c>
      <c r="G58" s="396"/>
      <c r="H58" s="380"/>
      <c r="I58" s="380"/>
      <c r="J58" s="380"/>
      <c r="K58" s="361"/>
      <c r="L58" s="362"/>
      <c r="M58" s="378"/>
      <c r="N58" s="378"/>
      <c r="O58" s="378"/>
    </row>
    <row r="59" spans="1:15">
      <c r="A59" s="51"/>
      <c r="B59" s="397"/>
      <c r="C59" s="398"/>
      <c r="D59" s="361"/>
      <c r="E59" s="362"/>
      <c r="F59" s="375"/>
      <c r="G59" s="376"/>
      <c r="H59" s="389"/>
      <c r="I59" s="390"/>
      <c r="J59" s="391"/>
      <c r="K59" s="361"/>
      <c r="L59" s="362"/>
      <c r="M59" s="361"/>
      <c r="N59" s="392"/>
      <c r="O59" s="362"/>
    </row>
    <row r="60" spans="1:15">
      <c r="A60" s="51"/>
      <c r="B60" s="399"/>
      <c r="C60" s="400"/>
      <c r="D60" s="361"/>
      <c r="E60" s="362"/>
      <c r="F60" s="375"/>
      <c r="G60" s="376"/>
      <c r="H60" s="389"/>
      <c r="I60" s="390"/>
      <c r="J60" s="391"/>
      <c r="K60" s="361"/>
      <c r="L60" s="362"/>
      <c r="M60" s="361"/>
      <c r="N60" s="392"/>
      <c r="O60" s="362"/>
    </row>
    <row r="61" spans="1:15">
      <c r="A61" s="51"/>
      <c r="B61" s="379"/>
      <c r="C61" s="379"/>
      <c r="D61" s="378"/>
      <c r="E61" s="378"/>
      <c r="F61" s="396"/>
      <c r="G61" s="396"/>
      <c r="H61" s="380"/>
      <c r="I61" s="380"/>
      <c r="J61" s="380"/>
      <c r="K61" s="361"/>
      <c r="L61" s="362"/>
      <c r="M61" s="378"/>
      <c r="N61" s="378"/>
      <c r="O61" s="378"/>
    </row>
    <row r="62" spans="1:15">
      <c r="A62" s="34" t="s">
        <v>57</v>
      </c>
      <c r="B62" s="377" t="s">
        <v>36</v>
      </c>
      <c r="C62" s="377"/>
      <c r="D62" s="377" t="s">
        <v>36</v>
      </c>
      <c r="E62" s="377"/>
      <c r="F62" s="377" t="s">
        <v>36</v>
      </c>
      <c r="G62" s="377"/>
      <c r="H62" s="380"/>
      <c r="I62" s="380"/>
      <c r="J62" s="380"/>
      <c r="K62" s="361"/>
      <c r="L62" s="362"/>
      <c r="M62" s="378"/>
      <c r="N62" s="378"/>
      <c r="O62" s="378"/>
    </row>
    <row r="63" spans="1:15">
      <c r="A63" s="37"/>
      <c r="B63" s="31"/>
      <c r="C63" s="31"/>
      <c r="D63" s="31"/>
      <c r="E63" s="31"/>
      <c r="F63" s="31"/>
      <c r="G63" s="31"/>
      <c r="H63" s="31"/>
      <c r="I63" s="31"/>
      <c r="J63" s="31"/>
      <c r="K63" s="29"/>
      <c r="L63" s="29"/>
      <c r="M63" s="29"/>
      <c r="N63" s="29"/>
      <c r="O63" s="29"/>
    </row>
    <row r="64" spans="1:15">
      <c r="A64" s="345" t="s">
        <v>75</v>
      </c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</row>
    <row r="65" spans="1:15" ht="15" customHeight="1">
      <c r="A65" s="45"/>
      <c r="B65" s="45"/>
      <c r="C65" s="45"/>
      <c r="D65" s="45"/>
      <c r="E65" s="45"/>
      <c r="F65" s="45"/>
      <c r="G65" s="45"/>
      <c r="H65" s="45"/>
      <c r="I65" s="85"/>
    </row>
    <row r="66" spans="1:15" ht="42.75" customHeight="1">
      <c r="A66" s="346" t="s">
        <v>67</v>
      </c>
      <c r="B66" s="346"/>
      <c r="C66" s="346"/>
      <c r="D66" s="346" t="s">
        <v>245</v>
      </c>
      <c r="E66" s="346"/>
      <c r="F66" s="346" t="s">
        <v>246</v>
      </c>
      <c r="G66" s="346"/>
      <c r="H66" s="346"/>
      <c r="I66" s="346"/>
      <c r="J66" s="346" t="s">
        <v>249</v>
      </c>
      <c r="K66" s="346"/>
      <c r="L66" s="346"/>
      <c r="M66" s="346"/>
      <c r="N66" s="346" t="s">
        <v>250</v>
      </c>
      <c r="O66" s="346"/>
    </row>
    <row r="67" spans="1:15" ht="42.75" customHeight="1">
      <c r="A67" s="346"/>
      <c r="B67" s="346"/>
      <c r="C67" s="346"/>
      <c r="D67" s="346"/>
      <c r="E67" s="346"/>
      <c r="F67" s="377" t="s">
        <v>247</v>
      </c>
      <c r="G67" s="377"/>
      <c r="H67" s="346" t="s">
        <v>248</v>
      </c>
      <c r="I67" s="346"/>
      <c r="J67" s="377" t="s">
        <v>247</v>
      </c>
      <c r="K67" s="377"/>
      <c r="L67" s="346" t="s">
        <v>248</v>
      </c>
      <c r="M67" s="346"/>
      <c r="N67" s="346"/>
      <c r="O67" s="346"/>
    </row>
    <row r="68" spans="1:15">
      <c r="A68" s="346">
        <v>1</v>
      </c>
      <c r="B68" s="346"/>
      <c r="C68" s="346"/>
      <c r="D68" s="368">
        <v>2</v>
      </c>
      <c r="E68" s="369"/>
      <c r="F68" s="368">
        <v>3</v>
      </c>
      <c r="G68" s="369"/>
      <c r="H68" s="358">
        <v>4</v>
      </c>
      <c r="I68" s="360"/>
      <c r="J68" s="358">
        <v>5</v>
      </c>
      <c r="K68" s="360"/>
      <c r="L68" s="358">
        <v>6</v>
      </c>
      <c r="M68" s="360"/>
      <c r="N68" s="358">
        <v>7</v>
      </c>
      <c r="O68" s="360"/>
    </row>
    <row r="69" spans="1:15" ht="20.100000000000001" customHeight="1">
      <c r="A69" s="395" t="s">
        <v>315</v>
      </c>
      <c r="B69" s="395"/>
      <c r="C69" s="395"/>
      <c r="D69" s="361"/>
      <c r="E69" s="362"/>
      <c r="F69" s="361"/>
      <c r="G69" s="362"/>
      <c r="H69" s="361"/>
      <c r="I69" s="362"/>
      <c r="J69" s="361"/>
      <c r="K69" s="362"/>
      <c r="L69" s="361"/>
      <c r="M69" s="362"/>
      <c r="N69" s="361"/>
      <c r="O69" s="362"/>
    </row>
    <row r="70" spans="1:15" ht="20.100000000000001" customHeight="1">
      <c r="A70" s="395" t="s">
        <v>103</v>
      </c>
      <c r="B70" s="395"/>
      <c r="C70" s="395"/>
      <c r="D70" s="361"/>
      <c r="E70" s="362"/>
      <c r="F70" s="361"/>
      <c r="G70" s="362"/>
      <c r="H70" s="361"/>
      <c r="I70" s="362"/>
      <c r="J70" s="361"/>
      <c r="K70" s="362"/>
      <c r="L70" s="361"/>
      <c r="M70" s="362"/>
      <c r="N70" s="361"/>
      <c r="O70" s="362"/>
    </row>
    <row r="71" spans="1:15" ht="20.100000000000001" customHeight="1">
      <c r="A71" s="395"/>
      <c r="B71" s="395"/>
      <c r="C71" s="395"/>
      <c r="D71" s="361"/>
      <c r="E71" s="362"/>
      <c r="F71" s="361"/>
      <c r="G71" s="362"/>
      <c r="H71" s="361"/>
      <c r="I71" s="362"/>
      <c r="J71" s="361"/>
      <c r="K71" s="362"/>
      <c r="L71" s="361"/>
      <c r="M71" s="362"/>
      <c r="N71" s="361"/>
      <c r="O71" s="362"/>
    </row>
    <row r="72" spans="1:15" ht="20.100000000000001" customHeight="1">
      <c r="A72" s="395" t="s">
        <v>316</v>
      </c>
      <c r="B72" s="395"/>
      <c r="C72" s="395"/>
      <c r="D72" s="361"/>
      <c r="E72" s="362"/>
      <c r="F72" s="361"/>
      <c r="G72" s="362"/>
      <c r="H72" s="361"/>
      <c r="I72" s="362"/>
      <c r="J72" s="361"/>
      <c r="K72" s="362"/>
      <c r="L72" s="361"/>
      <c r="M72" s="362"/>
      <c r="N72" s="361"/>
      <c r="O72" s="362"/>
    </row>
    <row r="73" spans="1:15" ht="20.100000000000001" customHeight="1">
      <c r="A73" s="395" t="s">
        <v>368</v>
      </c>
      <c r="B73" s="395"/>
      <c r="C73" s="395"/>
      <c r="D73" s="361"/>
      <c r="E73" s="362"/>
      <c r="F73" s="361"/>
      <c r="G73" s="362"/>
      <c r="H73" s="361"/>
      <c r="I73" s="362"/>
      <c r="J73" s="361"/>
      <c r="K73" s="362"/>
      <c r="L73" s="361"/>
      <c r="M73" s="362"/>
      <c r="N73" s="361"/>
      <c r="O73" s="362"/>
    </row>
    <row r="74" spans="1:15" ht="20.100000000000001" customHeight="1">
      <c r="A74" s="395"/>
      <c r="B74" s="395"/>
      <c r="C74" s="395"/>
      <c r="D74" s="361"/>
      <c r="E74" s="362"/>
      <c r="F74" s="361"/>
      <c r="G74" s="362"/>
      <c r="H74" s="361"/>
      <c r="I74" s="362"/>
      <c r="J74" s="361"/>
      <c r="K74" s="362"/>
      <c r="L74" s="361"/>
      <c r="M74" s="362"/>
      <c r="N74" s="361"/>
      <c r="O74" s="362"/>
    </row>
    <row r="75" spans="1:15" ht="20.100000000000001" customHeight="1">
      <c r="A75" s="395" t="s">
        <v>317</v>
      </c>
      <c r="B75" s="395"/>
      <c r="C75" s="395"/>
      <c r="D75" s="361"/>
      <c r="E75" s="362"/>
      <c r="F75" s="361"/>
      <c r="G75" s="362"/>
      <c r="H75" s="361"/>
      <c r="I75" s="362"/>
      <c r="J75" s="361"/>
      <c r="K75" s="362"/>
      <c r="L75" s="361"/>
      <c r="M75" s="362"/>
      <c r="N75" s="361"/>
      <c r="O75" s="362"/>
    </row>
    <row r="76" spans="1:15" ht="20.100000000000001" customHeight="1">
      <c r="A76" s="395" t="s">
        <v>103</v>
      </c>
      <c r="B76" s="395"/>
      <c r="C76" s="395"/>
      <c r="D76" s="361"/>
      <c r="E76" s="362"/>
      <c r="F76" s="361"/>
      <c r="G76" s="362"/>
      <c r="H76" s="361"/>
      <c r="I76" s="362"/>
      <c r="J76" s="361"/>
      <c r="K76" s="362"/>
      <c r="L76" s="361"/>
      <c r="M76" s="362"/>
      <c r="N76" s="361"/>
      <c r="O76" s="362"/>
    </row>
    <row r="77" spans="1:15" ht="20.100000000000001" customHeight="1">
      <c r="A77" s="395"/>
      <c r="B77" s="395"/>
      <c r="C77" s="395"/>
      <c r="D77" s="361"/>
      <c r="E77" s="362"/>
      <c r="F77" s="361"/>
      <c r="G77" s="362"/>
      <c r="H77" s="361"/>
      <c r="I77" s="362"/>
      <c r="J77" s="361"/>
      <c r="K77" s="362"/>
      <c r="L77" s="361"/>
      <c r="M77" s="362"/>
      <c r="N77" s="361"/>
      <c r="O77" s="362"/>
    </row>
    <row r="78" spans="1:15" ht="24.95" customHeight="1">
      <c r="A78" s="395" t="s">
        <v>57</v>
      </c>
      <c r="B78" s="395"/>
      <c r="C78" s="395"/>
      <c r="D78" s="361"/>
      <c r="E78" s="362"/>
      <c r="F78" s="361"/>
      <c r="G78" s="362"/>
      <c r="H78" s="361"/>
      <c r="I78" s="362"/>
      <c r="J78" s="361"/>
      <c r="K78" s="362"/>
      <c r="L78" s="361"/>
      <c r="M78" s="362"/>
      <c r="N78" s="361"/>
      <c r="O78" s="362"/>
    </row>
    <row r="79" spans="1:15">
      <c r="C79" s="86"/>
      <c r="D79" s="86"/>
      <c r="E79" s="86"/>
    </row>
    <row r="80" spans="1:15">
      <c r="C80" s="86"/>
      <c r="D80" s="86"/>
      <c r="E80" s="86"/>
    </row>
    <row r="81" spans="3:5">
      <c r="C81" s="86"/>
      <c r="D81" s="86"/>
      <c r="E81" s="86"/>
    </row>
    <row r="82" spans="3:5">
      <c r="C82" s="86"/>
      <c r="D82" s="86"/>
      <c r="E82" s="86"/>
    </row>
    <row r="83" spans="3:5">
      <c r="C83" s="86"/>
      <c r="D83" s="86"/>
      <c r="E83" s="86"/>
    </row>
    <row r="84" spans="3:5">
      <c r="C84" s="86"/>
      <c r="D84" s="86"/>
      <c r="E84" s="86"/>
    </row>
    <row r="85" spans="3:5">
      <c r="C85" s="86"/>
      <c r="D85" s="86"/>
      <c r="E85" s="86"/>
    </row>
    <row r="86" spans="3:5">
      <c r="C86" s="86"/>
      <c r="D86" s="86"/>
      <c r="E86" s="86"/>
    </row>
    <row r="87" spans="3:5">
      <c r="C87" s="86"/>
      <c r="D87" s="86"/>
      <c r="E87" s="86"/>
    </row>
    <row r="88" spans="3:5">
      <c r="C88" s="86"/>
      <c r="D88" s="86"/>
      <c r="E88" s="86"/>
    </row>
    <row r="89" spans="3:5">
      <c r="C89" s="86"/>
      <c r="D89" s="86"/>
      <c r="E89" s="86"/>
    </row>
    <row r="90" spans="3:5">
      <c r="C90" s="86"/>
      <c r="D90" s="86"/>
      <c r="E90" s="86"/>
    </row>
    <row r="91" spans="3:5">
      <c r="C91" s="86"/>
      <c r="D91" s="86"/>
      <c r="E91" s="86"/>
    </row>
    <row r="92" spans="3:5">
      <c r="C92" s="86"/>
      <c r="D92" s="86"/>
      <c r="E92" s="86"/>
    </row>
  </sheetData>
  <mergeCells count="304">
    <mergeCell ref="N69:O69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B57:C57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K61:L61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A69:C69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J69:K69"/>
    <mergeCell ref="F61:G61"/>
    <mergeCell ref="H62:J62"/>
    <mergeCell ref="H61:J61"/>
    <mergeCell ref="H68:I68"/>
    <mergeCell ref="F69:G69"/>
    <mergeCell ref="H69:I69"/>
    <mergeCell ref="B59:C59"/>
    <mergeCell ref="D59:E59"/>
    <mergeCell ref="J18:K18"/>
    <mergeCell ref="F19:G19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N78:O78"/>
    <mergeCell ref="D77:E77"/>
    <mergeCell ref="B19:C19"/>
    <mergeCell ref="B21:C21"/>
    <mergeCell ref="D16:E16"/>
    <mergeCell ref="F14:G14"/>
    <mergeCell ref="F15:G15"/>
    <mergeCell ref="F16:G16"/>
    <mergeCell ref="H16:I16"/>
    <mergeCell ref="J16:K16"/>
    <mergeCell ref="J15:K15"/>
    <mergeCell ref="D14:E14"/>
    <mergeCell ref="D15:E15"/>
    <mergeCell ref="D19:E19"/>
    <mergeCell ref="D17:E17"/>
    <mergeCell ref="D18:E18"/>
    <mergeCell ref="B14:C14"/>
    <mergeCell ref="B15:C15"/>
    <mergeCell ref="B16:C16"/>
    <mergeCell ref="B17:C17"/>
    <mergeCell ref="F18:G18"/>
    <mergeCell ref="H17:I17"/>
    <mergeCell ref="B18:C18"/>
    <mergeCell ref="J17:K17"/>
    <mergeCell ref="D70:E70"/>
    <mergeCell ref="F70:G70"/>
    <mergeCell ref="N76:O76"/>
    <mergeCell ref="D22:E22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D69:E69"/>
    <mergeCell ref="K60:L60"/>
    <mergeCell ref="N66:O67"/>
    <mergeCell ref="N68:O68"/>
    <mergeCell ref="L69:M69"/>
    <mergeCell ref="H59:J59"/>
    <mergeCell ref="M59:O59"/>
    <mergeCell ref="H78:I78"/>
    <mergeCell ref="H18:I18"/>
    <mergeCell ref="D23:E23"/>
    <mergeCell ref="D25:E25"/>
    <mergeCell ref="D26:E26"/>
    <mergeCell ref="J77:K77"/>
    <mergeCell ref="F25:G25"/>
    <mergeCell ref="F26:G26"/>
    <mergeCell ref="L77:M77"/>
    <mergeCell ref="F77:G77"/>
    <mergeCell ref="H77:I77"/>
    <mergeCell ref="M61:O61"/>
    <mergeCell ref="K62:L62"/>
    <mergeCell ref="J68:K68"/>
    <mergeCell ref="J66:M66"/>
    <mergeCell ref="J67:K67"/>
    <mergeCell ref="M62:O62"/>
    <mergeCell ref="J73:K73"/>
    <mergeCell ref="L73:M73"/>
    <mergeCell ref="L68:M68"/>
    <mergeCell ref="L67:M67"/>
    <mergeCell ref="N77:O77"/>
    <mergeCell ref="J78:K78"/>
    <mergeCell ref="L78:M78"/>
    <mergeCell ref="N18:O18"/>
    <mergeCell ref="J25:K25"/>
    <mergeCell ref="J26:K26"/>
    <mergeCell ref="J27:K27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L29:M29"/>
    <mergeCell ref="L30:M30"/>
    <mergeCell ref="L31:M31"/>
    <mergeCell ref="J19:K19"/>
    <mergeCell ref="J21:K21"/>
    <mergeCell ref="J22:K22"/>
    <mergeCell ref="N19:O19"/>
    <mergeCell ref="L21:M21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J23:K23"/>
    <mergeCell ref="L22:M22"/>
    <mergeCell ref="D21:E21"/>
    <mergeCell ref="F23:G23"/>
    <mergeCell ref="D47:F47"/>
    <mergeCell ref="A47:C48"/>
    <mergeCell ref="O47:O48"/>
    <mergeCell ref="A20:O20"/>
    <mergeCell ref="H19:I19"/>
    <mergeCell ref="H21:I21"/>
    <mergeCell ref="H22:I22"/>
    <mergeCell ref="N21:O21"/>
    <mergeCell ref="N22:O22"/>
    <mergeCell ref="L19:M19"/>
    <mergeCell ref="A28:O28"/>
    <mergeCell ref="B35:C35"/>
    <mergeCell ref="J35:K35"/>
    <mergeCell ref="F35:G35"/>
    <mergeCell ref="L27:M27"/>
    <mergeCell ref="F27:G27"/>
    <mergeCell ref="H23:I23"/>
    <mergeCell ref="H25:I25"/>
    <mergeCell ref="D33:E33"/>
    <mergeCell ref="A32:O32"/>
    <mergeCell ref="N33:O33"/>
    <mergeCell ref="H26:I26"/>
    <mergeCell ref="L33:M33"/>
    <mergeCell ref="J33:K33"/>
    <mergeCell ref="F59:G59"/>
    <mergeCell ref="K59:L59"/>
    <mergeCell ref="A54:O54"/>
    <mergeCell ref="F56:G56"/>
    <mergeCell ref="H56:J56"/>
    <mergeCell ref="K56:L56"/>
    <mergeCell ref="M56:O56"/>
    <mergeCell ref="D57:E57"/>
    <mergeCell ref="H57:J57"/>
    <mergeCell ref="D56:E56"/>
    <mergeCell ref="M58:O58"/>
    <mergeCell ref="B58:C58"/>
    <mergeCell ref="H58:J58"/>
    <mergeCell ref="B56:C56"/>
    <mergeCell ref="K57:L57"/>
    <mergeCell ref="F57:G57"/>
    <mergeCell ref="B33:C33"/>
    <mergeCell ref="M57:O57"/>
    <mergeCell ref="K58:L58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N35:O35"/>
    <mergeCell ref="A50:C50"/>
    <mergeCell ref="B34:C34"/>
    <mergeCell ref="L35:M35"/>
    <mergeCell ref="D27:E27"/>
    <mergeCell ref="F33:G33"/>
    <mergeCell ref="J29:K29"/>
    <mergeCell ref="H29:I29"/>
    <mergeCell ref="H30:I30"/>
    <mergeCell ref="H31:I31"/>
    <mergeCell ref="H33:I33"/>
    <mergeCell ref="J31:K31"/>
    <mergeCell ref="H27:I27"/>
    <mergeCell ref="F29:G29"/>
    <mergeCell ref="F30:G30"/>
    <mergeCell ref="F31:G31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2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S66"/>
  <sheetViews>
    <sheetView topLeftCell="A2" workbookViewId="0">
      <selection activeCell="J45" sqref="J45"/>
    </sheetView>
  </sheetViews>
  <sheetFormatPr defaultRowHeight="12.75"/>
  <cols>
    <col min="2" max="2" width="21.5703125" customWidth="1"/>
    <col min="5" max="5" width="10.28515625" customWidth="1"/>
    <col min="6" max="6" width="9.140625" customWidth="1"/>
    <col min="7" max="7" width="10.85546875" customWidth="1"/>
    <col min="8" max="8" width="11.7109375" hidden="1" customWidth="1"/>
    <col min="9" max="9" width="0" hidden="1" customWidth="1"/>
    <col min="10" max="10" width="10.42578125" customWidth="1"/>
    <col min="11" max="12" width="10.85546875" customWidth="1"/>
    <col min="13" max="13" width="10" customWidth="1"/>
    <col min="14" max="14" width="8.85546875" bestFit="1" customWidth="1"/>
    <col min="15" max="16" width="8.7109375" bestFit="1" customWidth="1"/>
    <col min="17" max="17" width="1.28515625" customWidth="1"/>
    <col min="18" max="18" width="8.7109375" bestFit="1" customWidth="1"/>
    <col min="19" max="19" width="12.5703125" customWidth="1"/>
    <col min="255" max="255" width="21.5703125" customWidth="1"/>
    <col min="260" max="260" width="10.85546875" customWidth="1"/>
    <col min="261" max="262" width="0" hidden="1" customWidth="1"/>
    <col min="263" max="263" width="10.42578125" customWidth="1"/>
    <col min="264" max="265" width="10.85546875" customWidth="1"/>
    <col min="266" max="266" width="9.85546875" customWidth="1"/>
    <col min="267" max="267" width="8.85546875" bestFit="1" customWidth="1"/>
    <col min="268" max="271" width="8.7109375" bestFit="1" customWidth="1"/>
    <col min="272" max="274" width="8.7109375" customWidth="1"/>
    <col min="275" max="275" width="12.5703125" bestFit="1" customWidth="1"/>
    <col min="511" max="511" width="21.5703125" customWidth="1"/>
    <col min="516" max="516" width="10.85546875" customWidth="1"/>
    <col min="517" max="518" width="0" hidden="1" customWidth="1"/>
    <col min="519" max="519" width="10.42578125" customWidth="1"/>
    <col min="520" max="521" width="10.85546875" customWidth="1"/>
    <col min="522" max="522" width="9.85546875" customWidth="1"/>
    <col min="523" max="523" width="8.85546875" bestFit="1" customWidth="1"/>
    <col min="524" max="527" width="8.7109375" bestFit="1" customWidth="1"/>
    <col min="528" max="530" width="8.7109375" customWidth="1"/>
    <col min="531" max="531" width="12.5703125" bestFit="1" customWidth="1"/>
    <col min="767" max="767" width="21.5703125" customWidth="1"/>
    <col min="772" max="772" width="10.85546875" customWidth="1"/>
    <col min="773" max="774" width="0" hidden="1" customWidth="1"/>
    <col min="775" max="775" width="10.42578125" customWidth="1"/>
    <col min="776" max="777" width="10.85546875" customWidth="1"/>
    <col min="778" max="778" width="9.85546875" customWidth="1"/>
    <col min="779" max="779" width="8.85546875" bestFit="1" customWidth="1"/>
    <col min="780" max="783" width="8.7109375" bestFit="1" customWidth="1"/>
    <col min="784" max="786" width="8.7109375" customWidth="1"/>
    <col min="787" max="787" width="12.5703125" bestFit="1" customWidth="1"/>
    <col min="1023" max="1023" width="21.5703125" customWidth="1"/>
    <col min="1028" max="1028" width="10.85546875" customWidth="1"/>
    <col min="1029" max="1030" width="0" hidden="1" customWidth="1"/>
    <col min="1031" max="1031" width="10.42578125" customWidth="1"/>
    <col min="1032" max="1033" width="10.85546875" customWidth="1"/>
    <col min="1034" max="1034" width="9.85546875" customWidth="1"/>
    <col min="1035" max="1035" width="8.85546875" bestFit="1" customWidth="1"/>
    <col min="1036" max="1039" width="8.7109375" bestFit="1" customWidth="1"/>
    <col min="1040" max="1042" width="8.7109375" customWidth="1"/>
    <col min="1043" max="1043" width="12.5703125" bestFit="1" customWidth="1"/>
    <col min="1279" max="1279" width="21.5703125" customWidth="1"/>
    <col min="1284" max="1284" width="10.85546875" customWidth="1"/>
    <col min="1285" max="1286" width="0" hidden="1" customWidth="1"/>
    <col min="1287" max="1287" width="10.42578125" customWidth="1"/>
    <col min="1288" max="1289" width="10.85546875" customWidth="1"/>
    <col min="1290" max="1290" width="9.85546875" customWidth="1"/>
    <col min="1291" max="1291" width="8.85546875" bestFit="1" customWidth="1"/>
    <col min="1292" max="1295" width="8.7109375" bestFit="1" customWidth="1"/>
    <col min="1296" max="1298" width="8.7109375" customWidth="1"/>
    <col min="1299" max="1299" width="12.5703125" bestFit="1" customWidth="1"/>
    <col min="1535" max="1535" width="21.5703125" customWidth="1"/>
    <col min="1540" max="1540" width="10.85546875" customWidth="1"/>
    <col min="1541" max="1542" width="0" hidden="1" customWidth="1"/>
    <col min="1543" max="1543" width="10.42578125" customWidth="1"/>
    <col min="1544" max="1545" width="10.85546875" customWidth="1"/>
    <col min="1546" max="1546" width="9.85546875" customWidth="1"/>
    <col min="1547" max="1547" width="8.85546875" bestFit="1" customWidth="1"/>
    <col min="1548" max="1551" width="8.7109375" bestFit="1" customWidth="1"/>
    <col min="1552" max="1554" width="8.7109375" customWidth="1"/>
    <col min="1555" max="1555" width="12.5703125" bestFit="1" customWidth="1"/>
    <col min="1791" max="1791" width="21.5703125" customWidth="1"/>
    <col min="1796" max="1796" width="10.85546875" customWidth="1"/>
    <col min="1797" max="1798" width="0" hidden="1" customWidth="1"/>
    <col min="1799" max="1799" width="10.42578125" customWidth="1"/>
    <col min="1800" max="1801" width="10.85546875" customWidth="1"/>
    <col min="1802" max="1802" width="9.85546875" customWidth="1"/>
    <col min="1803" max="1803" width="8.85546875" bestFit="1" customWidth="1"/>
    <col min="1804" max="1807" width="8.7109375" bestFit="1" customWidth="1"/>
    <col min="1808" max="1810" width="8.7109375" customWidth="1"/>
    <col min="1811" max="1811" width="12.5703125" bestFit="1" customWidth="1"/>
    <col min="2047" max="2047" width="21.5703125" customWidth="1"/>
    <col min="2052" max="2052" width="10.85546875" customWidth="1"/>
    <col min="2053" max="2054" width="0" hidden="1" customWidth="1"/>
    <col min="2055" max="2055" width="10.42578125" customWidth="1"/>
    <col min="2056" max="2057" width="10.85546875" customWidth="1"/>
    <col min="2058" max="2058" width="9.85546875" customWidth="1"/>
    <col min="2059" max="2059" width="8.85546875" bestFit="1" customWidth="1"/>
    <col min="2060" max="2063" width="8.7109375" bestFit="1" customWidth="1"/>
    <col min="2064" max="2066" width="8.7109375" customWidth="1"/>
    <col min="2067" max="2067" width="12.5703125" bestFit="1" customWidth="1"/>
    <col min="2303" max="2303" width="21.5703125" customWidth="1"/>
    <col min="2308" max="2308" width="10.85546875" customWidth="1"/>
    <col min="2309" max="2310" width="0" hidden="1" customWidth="1"/>
    <col min="2311" max="2311" width="10.42578125" customWidth="1"/>
    <col min="2312" max="2313" width="10.85546875" customWidth="1"/>
    <col min="2314" max="2314" width="9.85546875" customWidth="1"/>
    <col min="2315" max="2315" width="8.85546875" bestFit="1" customWidth="1"/>
    <col min="2316" max="2319" width="8.7109375" bestFit="1" customWidth="1"/>
    <col min="2320" max="2322" width="8.7109375" customWidth="1"/>
    <col min="2323" max="2323" width="12.5703125" bestFit="1" customWidth="1"/>
    <col min="2559" max="2559" width="21.5703125" customWidth="1"/>
    <col min="2564" max="2564" width="10.85546875" customWidth="1"/>
    <col min="2565" max="2566" width="0" hidden="1" customWidth="1"/>
    <col min="2567" max="2567" width="10.42578125" customWidth="1"/>
    <col min="2568" max="2569" width="10.85546875" customWidth="1"/>
    <col min="2570" max="2570" width="9.85546875" customWidth="1"/>
    <col min="2571" max="2571" width="8.85546875" bestFit="1" customWidth="1"/>
    <col min="2572" max="2575" width="8.7109375" bestFit="1" customWidth="1"/>
    <col min="2576" max="2578" width="8.7109375" customWidth="1"/>
    <col min="2579" max="2579" width="12.5703125" bestFit="1" customWidth="1"/>
    <col min="2815" max="2815" width="21.5703125" customWidth="1"/>
    <col min="2820" max="2820" width="10.85546875" customWidth="1"/>
    <col min="2821" max="2822" width="0" hidden="1" customWidth="1"/>
    <col min="2823" max="2823" width="10.42578125" customWidth="1"/>
    <col min="2824" max="2825" width="10.85546875" customWidth="1"/>
    <col min="2826" max="2826" width="9.85546875" customWidth="1"/>
    <col min="2827" max="2827" width="8.85546875" bestFit="1" customWidth="1"/>
    <col min="2828" max="2831" width="8.7109375" bestFit="1" customWidth="1"/>
    <col min="2832" max="2834" width="8.7109375" customWidth="1"/>
    <col min="2835" max="2835" width="12.5703125" bestFit="1" customWidth="1"/>
    <col min="3071" max="3071" width="21.5703125" customWidth="1"/>
    <col min="3076" max="3076" width="10.85546875" customWidth="1"/>
    <col min="3077" max="3078" width="0" hidden="1" customWidth="1"/>
    <col min="3079" max="3079" width="10.42578125" customWidth="1"/>
    <col min="3080" max="3081" width="10.85546875" customWidth="1"/>
    <col min="3082" max="3082" width="9.85546875" customWidth="1"/>
    <col min="3083" max="3083" width="8.85546875" bestFit="1" customWidth="1"/>
    <col min="3084" max="3087" width="8.7109375" bestFit="1" customWidth="1"/>
    <col min="3088" max="3090" width="8.7109375" customWidth="1"/>
    <col min="3091" max="3091" width="12.5703125" bestFit="1" customWidth="1"/>
    <col min="3327" max="3327" width="21.5703125" customWidth="1"/>
    <col min="3332" max="3332" width="10.85546875" customWidth="1"/>
    <col min="3333" max="3334" width="0" hidden="1" customWidth="1"/>
    <col min="3335" max="3335" width="10.42578125" customWidth="1"/>
    <col min="3336" max="3337" width="10.85546875" customWidth="1"/>
    <col min="3338" max="3338" width="9.85546875" customWidth="1"/>
    <col min="3339" max="3339" width="8.85546875" bestFit="1" customWidth="1"/>
    <col min="3340" max="3343" width="8.7109375" bestFit="1" customWidth="1"/>
    <col min="3344" max="3346" width="8.7109375" customWidth="1"/>
    <col min="3347" max="3347" width="12.5703125" bestFit="1" customWidth="1"/>
    <col min="3583" max="3583" width="21.5703125" customWidth="1"/>
    <col min="3588" max="3588" width="10.85546875" customWidth="1"/>
    <col min="3589" max="3590" width="0" hidden="1" customWidth="1"/>
    <col min="3591" max="3591" width="10.42578125" customWidth="1"/>
    <col min="3592" max="3593" width="10.85546875" customWidth="1"/>
    <col min="3594" max="3594" width="9.85546875" customWidth="1"/>
    <col min="3595" max="3595" width="8.85546875" bestFit="1" customWidth="1"/>
    <col min="3596" max="3599" width="8.7109375" bestFit="1" customWidth="1"/>
    <col min="3600" max="3602" width="8.7109375" customWidth="1"/>
    <col min="3603" max="3603" width="12.5703125" bestFit="1" customWidth="1"/>
    <col min="3839" max="3839" width="21.5703125" customWidth="1"/>
    <col min="3844" max="3844" width="10.85546875" customWidth="1"/>
    <col min="3845" max="3846" width="0" hidden="1" customWidth="1"/>
    <col min="3847" max="3847" width="10.42578125" customWidth="1"/>
    <col min="3848" max="3849" width="10.85546875" customWidth="1"/>
    <col min="3850" max="3850" width="9.85546875" customWidth="1"/>
    <col min="3851" max="3851" width="8.85546875" bestFit="1" customWidth="1"/>
    <col min="3852" max="3855" width="8.7109375" bestFit="1" customWidth="1"/>
    <col min="3856" max="3858" width="8.7109375" customWidth="1"/>
    <col min="3859" max="3859" width="12.5703125" bestFit="1" customWidth="1"/>
    <col min="4095" max="4095" width="21.5703125" customWidth="1"/>
    <col min="4100" max="4100" width="10.85546875" customWidth="1"/>
    <col min="4101" max="4102" width="0" hidden="1" customWidth="1"/>
    <col min="4103" max="4103" width="10.42578125" customWidth="1"/>
    <col min="4104" max="4105" width="10.85546875" customWidth="1"/>
    <col min="4106" max="4106" width="9.85546875" customWidth="1"/>
    <col min="4107" max="4107" width="8.85546875" bestFit="1" customWidth="1"/>
    <col min="4108" max="4111" width="8.7109375" bestFit="1" customWidth="1"/>
    <col min="4112" max="4114" width="8.7109375" customWidth="1"/>
    <col min="4115" max="4115" width="12.5703125" bestFit="1" customWidth="1"/>
    <col min="4351" max="4351" width="21.5703125" customWidth="1"/>
    <col min="4356" max="4356" width="10.85546875" customWidth="1"/>
    <col min="4357" max="4358" width="0" hidden="1" customWidth="1"/>
    <col min="4359" max="4359" width="10.42578125" customWidth="1"/>
    <col min="4360" max="4361" width="10.85546875" customWidth="1"/>
    <col min="4362" max="4362" width="9.85546875" customWidth="1"/>
    <col min="4363" max="4363" width="8.85546875" bestFit="1" customWidth="1"/>
    <col min="4364" max="4367" width="8.7109375" bestFit="1" customWidth="1"/>
    <col min="4368" max="4370" width="8.7109375" customWidth="1"/>
    <col min="4371" max="4371" width="12.5703125" bestFit="1" customWidth="1"/>
    <col min="4607" max="4607" width="21.5703125" customWidth="1"/>
    <col min="4612" max="4612" width="10.85546875" customWidth="1"/>
    <col min="4613" max="4614" width="0" hidden="1" customWidth="1"/>
    <col min="4615" max="4615" width="10.42578125" customWidth="1"/>
    <col min="4616" max="4617" width="10.85546875" customWidth="1"/>
    <col min="4618" max="4618" width="9.85546875" customWidth="1"/>
    <col min="4619" max="4619" width="8.85546875" bestFit="1" customWidth="1"/>
    <col min="4620" max="4623" width="8.7109375" bestFit="1" customWidth="1"/>
    <col min="4624" max="4626" width="8.7109375" customWidth="1"/>
    <col min="4627" max="4627" width="12.5703125" bestFit="1" customWidth="1"/>
    <col min="4863" max="4863" width="21.5703125" customWidth="1"/>
    <col min="4868" max="4868" width="10.85546875" customWidth="1"/>
    <col min="4869" max="4870" width="0" hidden="1" customWidth="1"/>
    <col min="4871" max="4871" width="10.42578125" customWidth="1"/>
    <col min="4872" max="4873" width="10.85546875" customWidth="1"/>
    <col min="4874" max="4874" width="9.85546875" customWidth="1"/>
    <col min="4875" max="4875" width="8.85546875" bestFit="1" customWidth="1"/>
    <col min="4876" max="4879" width="8.7109375" bestFit="1" customWidth="1"/>
    <col min="4880" max="4882" width="8.7109375" customWidth="1"/>
    <col min="4883" max="4883" width="12.5703125" bestFit="1" customWidth="1"/>
    <col min="5119" max="5119" width="21.5703125" customWidth="1"/>
    <col min="5124" max="5124" width="10.85546875" customWidth="1"/>
    <col min="5125" max="5126" width="0" hidden="1" customWidth="1"/>
    <col min="5127" max="5127" width="10.42578125" customWidth="1"/>
    <col min="5128" max="5129" width="10.85546875" customWidth="1"/>
    <col min="5130" max="5130" width="9.85546875" customWidth="1"/>
    <col min="5131" max="5131" width="8.85546875" bestFit="1" customWidth="1"/>
    <col min="5132" max="5135" width="8.7109375" bestFit="1" customWidth="1"/>
    <col min="5136" max="5138" width="8.7109375" customWidth="1"/>
    <col min="5139" max="5139" width="12.5703125" bestFit="1" customWidth="1"/>
    <col min="5375" max="5375" width="21.5703125" customWidth="1"/>
    <col min="5380" max="5380" width="10.85546875" customWidth="1"/>
    <col min="5381" max="5382" width="0" hidden="1" customWidth="1"/>
    <col min="5383" max="5383" width="10.42578125" customWidth="1"/>
    <col min="5384" max="5385" width="10.85546875" customWidth="1"/>
    <col min="5386" max="5386" width="9.85546875" customWidth="1"/>
    <col min="5387" max="5387" width="8.85546875" bestFit="1" customWidth="1"/>
    <col min="5388" max="5391" width="8.7109375" bestFit="1" customWidth="1"/>
    <col min="5392" max="5394" width="8.7109375" customWidth="1"/>
    <col min="5395" max="5395" width="12.5703125" bestFit="1" customWidth="1"/>
    <col min="5631" max="5631" width="21.5703125" customWidth="1"/>
    <col min="5636" max="5636" width="10.85546875" customWidth="1"/>
    <col min="5637" max="5638" width="0" hidden="1" customWidth="1"/>
    <col min="5639" max="5639" width="10.42578125" customWidth="1"/>
    <col min="5640" max="5641" width="10.85546875" customWidth="1"/>
    <col min="5642" max="5642" width="9.85546875" customWidth="1"/>
    <col min="5643" max="5643" width="8.85546875" bestFit="1" customWidth="1"/>
    <col min="5644" max="5647" width="8.7109375" bestFit="1" customWidth="1"/>
    <col min="5648" max="5650" width="8.7109375" customWidth="1"/>
    <col min="5651" max="5651" width="12.5703125" bestFit="1" customWidth="1"/>
    <col min="5887" max="5887" width="21.5703125" customWidth="1"/>
    <col min="5892" max="5892" width="10.85546875" customWidth="1"/>
    <col min="5893" max="5894" width="0" hidden="1" customWidth="1"/>
    <col min="5895" max="5895" width="10.42578125" customWidth="1"/>
    <col min="5896" max="5897" width="10.85546875" customWidth="1"/>
    <col min="5898" max="5898" width="9.85546875" customWidth="1"/>
    <col min="5899" max="5899" width="8.85546875" bestFit="1" customWidth="1"/>
    <col min="5900" max="5903" width="8.7109375" bestFit="1" customWidth="1"/>
    <col min="5904" max="5906" width="8.7109375" customWidth="1"/>
    <col min="5907" max="5907" width="12.5703125" bestFit="1" customWidth="1"/>
    <col min="6143" max="6143" width="21.5703125" customWidth="1"/>
    <col min="6148" max="6148" width="10.85546875" customWidth="1"/>
    <col min="6149" max="6150" width="0" hidden="1" customWidth="1"/>
    <col min="6151" max="6151" width="10.42578125" customWidth="1"/>
    <col min="6152" max="6153" width="10.85546875" customWidth="1"/>
    <col min="6154" max="6154" width="9.85546875" customWidth="1"/>
    <col min="6155" max="6155" width="8.85546875" bestFit="1" customWidth="1"/>
    <col min="6156" max="6159" width="8.7109375" bestFit="1" customWidth="1"/>
    <col min="6160" max="6162" width="8.7109375" customWidth="1"/>
    <col min="6163" max="6163" width="12.5703125" bestFit="1" customWidth="1"/>
    <col min="6399" max="6399" width="21.5703125" customWidth="1"/>
    <col min="6404" max="6404" width="10.85546875" customWidth="1"/>
    <col min="6405" max="6406" width="0" hidden="1" customWidth="1"/>
    <col min="6407" max="6407" width="10.42578125" customWidth="1"/>
    <col min="6408" max="6409" width="10.85546875" customWidth="1"/>
    <col min="6410" max="6410" width="9.85546875" customWidth="1"/>
    <col min="6411" max="6411" width="8.85546875" bestFit="1" customWidth="1"/>
    <col min="6412" max="6415" width="8.7109375" bestFit="1" customWidth="1"/>
    <col min="6416" max="6418" width="8.7109375" customWidth="1"/>
    <col min="6419" max="6419" width="12.5703125" bestFit="1" customWidth="1"/>
    <col min="6655" max="6655" width="21.5703125" customWidth="1"/>
    <col min="6660" max="6660" width="10.85546875" customWidth="1"/>
    <col min="6661" max="6662" width="0" hidden="1" customWidth="1"/>
    <col min="6663" max="6663" width="10.42578125" customWidth="1"/>
    <col min="6664" max="6665" width="10.85546875" customWidth="1"/>
    <col min="6666" max="6666" width="9.85546875" customWidth="1"/>
    <col min="6667" max="6667" width="8.85546875" bestFit="1" customWidth="1"/>
    <col min="6668" max="6671" width="8.7109375" bestFit="1" customWidth="1"/>
    <col min="6672" max="6674" width="8.7109375" customWidth="1"/>
    <col min="6675" max="6675" width="12.5703125" bestFit="1" customWidth="1"/>
    <col min="6911" max="6911" width="21.5703125" customWidth="1"/>
    <col min="6916" max="6916" width="10.85546875" customWidth="1"/>
    <col min="6917" max="6918" width="0" hidden="1" customWidth="1"/>
    <col min="6919" max="6919" width="10.42578125" customWidth="1"/>
    <col min="6920" max="6921" width="10.85546875" customWidth="1"/>
    <col min="6922" max="6922" width="9.85546875" customWidth="1"/>
    <col min="6923" max="6923" width="8.85546875" bestFit="1" customWidth="1"/>
    <col min="6924" max="6927" width="8.7109375" bestFit="1" customWidth="1"/>
    <col min="6928" max="6930" width="8.7109375" customWidth="1"/>
    <col min="6931" max="6931" width="12.5703125" bestFit="1" customWidth="1"/>
    <col min="7167" max="7167" width="21.5703125" customWidth="1"/>
    <col min="7172" max="7172" width="10.85546875" customWidth="1"/>
    <col min="7173" max="7174" width="0" hidden="1" customWidth="1"/>
    <col min="7175" max="7175" width="10.42578125" customWidth="1"/>
    <col min="7176" max="7177" width="10.85546875" customWidth="1"/>
    <col min="7178" max="7178" width="9.85546875" customWidth="1"/>
    <col min="7179" max="7179" width="8.85546875" bestFit="1" customWidth="1"/>
    <col min="7180" max="7183" width="8.7109375" bestFit="1" customWidth="1"/>
    <col min="7184" max="7186" width="8.7109375" customWidth="1"/>
    <col min="7187" max="7187" width="12.5703125" bestFit="1" customWidth="1"/>
    <col min="7423" max="7423" width="21.5703125" customWidth="1"/>
    <col min="7428" max="7428" width="10.85546875" customWidth="1"/>
    <col min="7429" max="7430" width="0" hidden="1" customWidth="1"/>
    <col min="7431" max="7431" width="10.42578125" customWidth="1"/>
    <col min="7432" max="7433" width="10.85546875" customWidth="1"/>
    <col min="7434" max="7434" width="9.85546875" customWidth="1"/>
    <col min="7435" max="7435" width="8.85546875" bestFit="1" customWidth="1"/>
    <col min="7436" max="7439" width="8.7109375" bestFit="1" customWidth="1"/>
    <col min="7440" max="7442" width="8.7109375" customWidth="1"/>
    <col min="7443" max="7443" width="12.5703125" bestFit="1" customWidth="1"/>
    <col min="7679" max="7679" width="21.5703125" customWidth="1"/>
    <col min="7684" max="7684" width="10.85546875" customWidth="1"/>
    <col min="7685" max="7686" width="0" hidden="1" customWidth="1"/>
    <col min="7687" max="7687" width="10.42578125" customWidth="1"/>
    <col min="7688" max="7689" width="10.85546875" customWidth="1"/>
    <col min="7690" max="7690" width="9.85546875" customWidth="1"/>
    <col min="7691" max="7691" width="8.85546875" bestFit="1" customWidth="1"/>
    <col min="7692" max="7695" width="8.7109375" bestFit="1" customWidth="1"/>
    <col min="7696" max="7698" width="8.7109375" customWidth="1"/>
    <col min="7699" max="7699" width="12.5703125" bestFit="1" customWidth="1"/>
    <col min="7935" max="7935" width="21.5703125" customWidth="1"/>
    <col min="7940" max="7940" width="10.85546875" customWidth="1"/>
    <col min="7941" max="7942" width="0" hidden="1" customWidth="1"/>
    <col min="7943" max="7943" width="10.42578125" customWidth="1"/>
    <col min="7944" max="7945" width="10.85546875" customWidth="1"/>
    <col min="7946" max="7946" width="9.85546875" customWidth="1"/>
    <col min="7947" max="7947" width="8.85546875" bestFit="1" customWidth="1"/>
    <col min="7948" max="7951" width="8.7109375" bestFit="1" customWidth="1"/>
    <col min="7952" max="7954" width="8.7109375" customWidth="1"/>
    <col min="7955" max="7955" width="12.5703125" bestFit="1" customWidth="1"/>
    <col min="8191" max="8191" width="21.5703125" customWidth="1"/>
    <col min="8196" max="8196" width="10.85546875" customWidth="1"/>
    <col min="8197" max="8198" width="0" hidden="1" customWidth="1"/>
    <col min="8199" max="8199" width="10.42578125" customWidth="1"/>
    <col min="8200" max="8201" width="10.85546875" customWidth="1"/>
    <col min="8202" max="8202" width="9.85546875" customWidth="1"/>
    <col min="8203" max="8203" width="8.85546875" bestFit="1" customWidth="1"/>
    <col min="8204" max="8207" width="8.7109375" bestFit="1" customWidth="1"/>
    <col min="8208" max="8210" width="8.7109375" customWidth="1"/>
    <col min="8211" max="8211" width="12.5703125" bestFit="1" customWidth="1"/>
    <col min="8447" max="8447" width="21.5703125" customWidth="1"/>
    <col min="8452" max="8452" width="10.85546875" customWidth="1"/>
    <col min="8453" max="8454" width="0" hidden="1" customWidth="1"/>
    <col min="8455" max="8455" width="10.42578125" customWidth="1"/>
    <col min="8456" max="8457" width="10.85546875" customWidth="1"/>
    <col min="8458" max="8458" width="9.85546875" customWidth="1"/>
    <col min="8459" max="8459" width="8.85546875" bestFit="1" customWidth="1"/>
    <col min="8460" max="8463" width="8.7109375" bestFit="1" customWidth="1"/>
    <col min="8464" max="8466" width="8.7109375" customWidth="1"/>
    <col min="8467" max="8467" width="12.5703125" bestFit="1" customWidth="1"/>
    <col min="8703" max="8703" width="21.5703125" customWidth="1"/>
    <col min="8708" max="8708" width="10.85546875" customWidth="1"/>
    <col min="8709" max="8710" width="0" hidden="1" customWidth="1"/>
    <col min="8711" max="8711" width="10.42578125" customWidth="1"/>
    <col min="8712" max="8713" width="10.85546875" customWidth="1"/>
    <col min="8714" max="8714" width="9.85546875" customWidth="1"/>
    <col min="8715" max="8715" width="8.85546875" bestFit="1" customWidth="1"/>
    <col min="8716" max="8719" width="8.7109375" bestFit="1" customWidth="1"/>
    <col min="8720" max="8722" width="8.7109375" customWidth="1"/>
    <col min="8723" max="8723" width="12.5703125" bestFit="1" customWidth="1"/>
    <col min="8959" max="8959" width="21.5703125" customWidth="1"/>
    <col min="8964" max="8964" width="10.85546875" customWidth="1"/>
    <col min="8965" max="8966" width="0" hidden="1" customWidth="1"/>
    <col min="8967" max="8967" width="10.42578125" customWidth="1"/>
    <col min="8968" max="8969" width="10.85546875" customWidth="1"/>
    <col min="8970" max="8970" width="9.85546875" customWidth="1"/>
    <col min="8971" max="8971" width="8.85546875" bestFit="1" customWidth="1"/>
    <col min="8972" max="8975" width="8.7109375" bestFit="1" customWidth="1"/>
    <col min="8976" max="8978" width="8.7109375" customWidth="1"/>
    <col min="8979" max="8979" width="12.5703125" bestFit="1" customWidth="1"/>
    <col min="9215" max="9215" width="21.5703125" customWidth="1"/>
    <col min="9220" max="9220" width="10.85546875" customWidth="1"/>
    <col min="9221" max="9222" width="0" hidden="1" customWidth="1"/>
    <col min="9223" max="9223" width="10.42578125" customWidth="1"/>
    <col min="9224" max="9225" width="10.85546875" customWidth="1"/>
    <col min="9226" max="9226" width="9.85546875" customWidth="1"/>
    <col min="9227" max="9227" width="8.85546875" bestFit="1" customWidth="1"/>
    <col min="9228" max="9231" width="8.7109375" bestFit="1" customWidth="1"/>
    <col min="9232" max="9234" width="8.7109375" customWidth="1"/>
    <col min="9235" max="9235" width="12.5703125" bestFit="1" customWidth="1"/>
    <col min="9471" max="9471" width="21.5703125" customWidth="1"/>
    <col min="9476" max="9476" width="10.85546875" customWidth="1"/>
    <col min="9477" max="9478" width="0" hidden="1" customWidth="1"/>
    <col min="9479" max="9479" width="10.42578125" customWidth="1"/>
    <col min="9480" max="9481" width="10.85546875" customWidth="1"/>
    <col min="9482" max="9482" width="9.85546875" customWidth="1"/>
    <col min="9483" max="9483" width="8.85546875" bestFit="1" customWidth="1"/>
    <col min="9484" max="9487" width="8.7109375" bestFit="1" customWidth="1"/>
    <col min="9488" max="9490" width="8.7109375" customWidth="1"/>
    <col min="9491" max="9491" width="12.5703125" bestFit="1" customWidth="1"/>
    <col min="9727" max="9727" width="21.5703125" customWidth="1"/>
    <col min="9732" max="9732" width="10.85546875" customWidth="1"/>
    <col min="9733" max="9734" width="0" hidden="1" customWidth="1"/>
    <col min="9735" max="9735" width="10.42578125" customWidth="1"/>
    <col min="9736" max="9737" width="10.85546875" customWidth="1"/>
    <col min="9738" max="9738" width="9.85546875" customWidth="1"/>
    <col min="9739" max="9739" width="8.85546875" bestFit="1" customWidth="1"/>
    <col min="9740" max="9743" width="8.7109375" bestFit="1" customWidth="1"/>
    <col min="9744" max="9746" width="8.7109375" customWidth="1"/>
    <col min="9747" max="9747" width="12.5703125" bestFit="1" customWidth="1"/>
    <col min="9983" max="9983" width="21.5703125" customWidth="1"/>
    <col min="9988" max="9988" width="10.85546875" customWidth="1"/>
    <col min="9989" max="9990" width="0" hidden="1" customWidth="1"/>
    <col min="9991" max="9991" width="10.42578125" customWidth="1"/>
    <col min="9992" max="9993" width="10.85546875" customWidth="1"/>
    <col min="9994" max="9994" width="9.85546875" customWidth="1"/>
    <col min="9995" max="9995" width="8.85546875" bestFit="1" customWidth="1"/>
    <col min="9996" max="9999" width="8.7109375" bestFit="1" customWidth="1"/>
    <col min="10000" max="10002" width="8.7109375" customWidth="1"/>
    <col min="10003" max="10003" width="12.5703125" bestFit="1" customWidth="1"/>
    <col min="10239" max="10239" width="21.5703125" customWidth="1"/>
    <col min="10244" max="10244" width="10.85546875" customWidth="1"/>
    <col min="10245" max="10246" width="0" hidden="1" customWidth="1"/>
    <col min="10247" max="10247" width="10.42578125" customWidth="1"/>
    <col min="10248" max="10249" width="10.85546875" customWidth="1"/>
    <col min="10250" max="10250" width="9.85546875" customWidth="1"/>
    <col min="10251" max="10251" width="8.85546875" bestFit="1" customWidth="1"/>
    <col min="10252" max="10255" width="8.7109375" bestFit="1" customWidth="1"/>
    <col min="10256" max="10258" width="8.7109375" customWidth="1"/>
    <col min="10259" max="10259" width="12.5703125" bestFit="1" customWidth="1"/>
    <col min="10495" max="10495" width="21.5703125" customWidth="1"/>
    <col min="10500" max="10500" width="10.85546875" customWidth="1"/>
    <col min="10501" max="10502" width="0" hidden="1" customWidth="1"/>
    <col min="10503" max="10503" width="10.42578125" customWidth="1"/>
    <col min="10504" max="10505" width="10.85546875" customWidth="1"/>
    <col min="10506" max="10506" width="9.85546875" customWidth="1"/>
    <col min="10507" max="10507" width="8.85546875" bestFit="1" customWidth="1"/>
    <col min="10508" max="10511" width="8.7109375" bestFit="1" customWidth="1"/>
    <col min="10512" max="10514" width="8.7109375" customWidth="1"/>
    <col min="10515" max="10515" width="12.5703125" bestFit="1" customWidth="1"/>
    <col min="10751" max="10751" width="21.5703125" customWidth="1"/>
    <col min="10756" max="10756" width="10.85546875" customWidth="1"/>
    <col min="10757" max="10758" width="0" hidden="1" customWidth="1"/>
    <col min="10759" max="10759" width="10.42578125" customWidth="1"/>
    <col min="10760" max="10761" width="10.85546875" customWidth="1"/>
    <col min="10762" max="10762" width="9.85546875" customWidth="1"/>
    <col min="10763" max="10763" width="8.85546875" bestFit="1" customWidth="1"/>
    <col min="10764" max="10767" width="8.7109375" bestFit="1" customWidth="1"/>
    <col min="10768" max="10770" width="8.7109375" customWidth="1"/>
    <col min="10771" max="10771" width="12.5703125" bestFit="1" customWidth="1"/>
    <col min="11007" max="11007" width="21.5703125" customWidth="1"/>
    <col min="11012" max="11012" width="10.85546875" customWidth="1"/>
    <col min="11013" max="11014" width="0" hidden="1" customWidth="1"/>
    <col min="11015" max="11015" width="10.42578125" customWidth="1"/>
    <col min="11016" max="11017" width="10.85546875" customWidth="1"/>
    <col min="11018" max="11018" width="9.85546875" customWidth="1"/>
    <col min="11019" max="11019" width="8.85546875" bestFit="1" customWidth="1"/>
    <col min="11020" max="11023" width="8.7109375" bestFit="1" customWidth="1"/>
    <col min="11024" max="11026" width="8.7109375" customWidth="1"/>
    <col min="11027" max="11027" width="12.5703125" bestFit="1" customWidth="1"/>
    <col min="11263" max="11263" width="21.5703125" customWidth="1"/>
    <col min="11268" max="11268" width="10.85546875" customWidth="1"/>
    <col min="11269" max="11270" width="0" hidden="1" customWidth="1"/>
    <col min="11271" max="11271" width="10.42578125" customWidth="1"/>
    <col min="11272" max="11273" width="10.85546875" customWidth="1"/>
    <col min="11274" max="11274" width="9.85546875" customWidth="1"/>
    <col min="11275" max="11275" width="8.85546875" bestFit="1" customWidth="1"/>
    <col min="11276" max="11279" width="8.7109375" bestFit="1" customWidth="1"/>
    <col min="11280" max="11282" width="8.7109375" customWidth="1"/>
    <col min="11283" max="11283" width="12.5703125" bestFit="1" customWidth="1"/>
    <col min="11519" max="11519" width="21.5703125" customWidth="1"/>
    <col min="11524" max="11524" width="10.85546875" customWidth="1"/>
    <col min="11525" max="11526" width="0" hidden="1" customWidth="1"/>
    <col min="11527" max="11527" width="10.42578125" customWidth="1"/>
    <col min="11528" max="11529" width="10.85546875" customWidth="1"/>
    <col min="11530" max="11530" width="9.85546875" customWidth="1"/>
    <col min="11531" max="11531" width="8.85546875" bestFit="1" customWidth="1"/>
    <col min="11532" max="11535" width="8.7109375" bestFit="1" customWidth="1"/>
    <col min="11536" max="11538" width="8.7109375" customWidth="1"/>
    <col min="11539" max="11539" width="12.5703125" bestFit="1" customWidth="1"/>
    <col min="11775" max="11775" width="21.5703125" customWidth="1"/>
    <col min="11780" max="11780" width="10.85546875" customWidth="1"/>
    <col min="11781" max="11782" width="0" hidden="1" customWidth="1"/>
    <col min="11783" max="11783" width="10.42578125" customWidth="1"/>
    <col min="11784" max="11785" width="10.85546875" customWidth="1"/>
    <col min="11786" max="11786" width="9.85546875" customWidth="1"/>
    <col min="11787" max="11787" width="8.85546875" bestFit="1" customWidth="1"/>
    <col min="11788" max="11791" width="8.7109375" bestFit="1" customWidth="1"/>
    <col min="11792" max="11794" width="8.7109375" customWidth="1"/>
    <col min="11795" max="11795" width="12.5703125" bestFit="1" customWidth="1"/>
    <col min="12031" max="12031" width="21.5703125" customWidth="1"/>
    <col min="12036" max="12036" width="10.85546875" customWidth="1"/>
    <col min="12037" max="12038" width="0" hidden="1" customWidth="1"/>
    <col min="12039" max="12039" width="10.42578125" customWidth="1"/>
    <col min="12040" max="12041" width="10.85546875" customWidth="1"/>
    <col min="12042" max="12042" width="9.85546875" customWidth="1"/>
    <col min="12043" max="12043" width="8.85546875" bestFit="1" customWidth="1"/>
    <col min="12044" max="12047" width="8.7109375" bestFit="1" customWidth="1"/>
    <col min="12048" max="12050" width="8.7109375" customWidth="1"/>
    <col min="12051" max="12051" width="12.5703125" bestFit="1" customWidth="1"/>
    <col min="12287" max="12287" width="21.5703125" customWidth="1"/>
    <col min="12292" max="12292" width="10.85546875" customWidth="1"/>
    <col min="12293" max="12294" width="0" hidden="1" customWidth="1"/>
    <col min="12295" max="12295" width="10.42578125" customWidth="1"/>
    <col min="12296" max="12297" width="10.85546875" customWidth="1"/>
    <col min="12298" max="12298" width="9.85546875" customWidth="1"/>
    <col min="12299" max="12299" width="8.85546875" bestFit="1" customWidth="1"/>
    <col min="12300" max="12303" width="8.7109375" bestFit="1" customWidth="1"/>
    <col min="12304" max="12306" width="8.7109375" customWidth="1"/>
    <col min="12307" max="12307" width="12.5703125" bestFit="1" customWidth="1"/>
    <col min="12543" max="12543" width="21.5703125" customWidth="1"/>
    <col min="12548" max="12548" width="10.85546875" customWidth="1"/>
    <col min="12549" max="12550" width="0" hidden="1" customWidth="1"/>
    <col min="12551" max="12551" width="10.42578125" customWidth="1"/>
    <col min="12552" max="12553" width="10.85546875" customWidth="1"/>
    <col min="12554" max="12554" width="9.85546875" customWidth="1"/>
    <col min="12555" max="12555" width="8.85546875" bestFit="1" customWidth="1"/>
    <col min="12556" max="12559" width="8.7109375" bestFit="1" customWidth="1"/>
    <col min="12560" max="12562" width="8.7109375" customWidth="1"/>
    <col min="12563" max="12563" width="12.5703125" bestFit="1" customWidth="1"/>
    <col min="12799" max="12799" width="21.5703125" customWidth="1"/>
    <col min="12804" max="12804" width="10.85546875" customWidth="1"/>
    <col min="12805" max="12806" width="0" hidden="1" customWidth="1"/>
    <col min="12807" max="12807" width="10.42578125" customWidth="1"/>
    <col min="12808" max="12809" width="10.85546875" customWidth="1"/>
    <col min="12810" max="12810" width="9.85546875" customWidth="1"/>
    <col min="12811" max="12811" width="8.85546875" bestFit="1" customWidth="1"/>
    <col min="12812" max="12815" width="8.7109375" bestFit="1" customWidth="1"/>
    <col min="12816" max="12818" width="8.7109375" customWidth="1"/>
    <col min="12819" max="12819" width="12.5703125" bestFit="1" customWidth="1"/>
    <col min="13055" max="13055" width="21.5703125" customWidth="1"/>
    <col min="13060" max="13060" width="10.85546875" customWidth="1"/>
    <col min="13061" max="13062" width="0" hidden="1" customWidth="1"/>
    <col min="13063" max="13063" width="10.42578125" customWidth="1"/>
    <col min="13064" max="13065" width="10.85546875" customWidth="1"/>
    <col min="13066" max="13066" width="9.85546875" customWidth="1"/>
    <col min="13067" max="13067" width="8.85546875" bestFit="1" customWidth="1"/>
    <col min="13068" max="13071" width="8.7109375" bestFit="1" customWidth="1"/>
    <col min="13072" max="13074" width="8.7109375" customWidth="1"/>
    <col min="13075" max="13075" width="12.5703125" bestFit="1" customWidth="1"/>
    <col min="13311" max="13311" width="21.5703125" customWidth="1"/>
    <col min="13316" max="13316" width="10.85546875" customWidth="1"/>
    <col min="13317" max="13318" width="0" hidden="1" customWidth="1"/>
    <col min="13319" max="13319" width="10.42578125" customWidth="1"/>
    <col min="13320" max="13321" width="10.85546875" customWidth="1"/>
    <col min="13322" max="13322" width="9.85546875" customWidth="1"/>
    <col min="13323" max="13323" width="8.85546875" bestFit="1" customWidth="1"/>
    <col min="13324" max="13327" width="8.7109375" bestFit="1" customWidth="1"/>
    <col min="13328" max="13330" width="8.7109375" customWidth="1"/>
    <col min="13331" max="13331" width="12.5703125" bestFit="1" customWidth="1"/>
    <col min="13567" max="13567" width="21.5703125" customWidth="1"/>
    <col min="13572" max="13572" width="10.85546875" customWidth="1"/>
    <col min="13573" max="13574" width="0" hidden="1" customWidth="1"/>
    <col min="13575" max="13575" width="10.42578125" customWidth="1"/>
    <col min="13576" max="13577" width="10.85546875" customWidth="1"/>
    <col min="13578" max="13578" width="9.85546875" customWidth="1"/>
    <col min="13579" max="13579" width="8.85546875" bestFit="1" customWidth="1"/>
    <col min="13580" max="13583" width="8.7109375" bestFit="1" customWidth="1"/>
    <col min="13584" max="13586" width="8.7109375" customWidth="1"/>
    <col min="13587" max="13587" width="12.5703125" bestFit="1" customWidth="1"/>
    <col min="13823" max="13823" width="21.5703125" customWidth="1"/>
    <col min="13828" max="13828" width="10.85546875" customWidth="1"/>
    <col min="13829" max="13830" width="0" hidden="1" customWidth="1"/>
    <col min="13831" max="13831" width="10.42578125" customWidth="1"/>
    <col min="13832" max="13833" width="10.85546875" customWidth="1"/>
    <col min="13834" max="13834" width="9.85546875" customWidth="1"/>
    <col min="13835" max="13835" width="8.85546875" bestFit="1" customWidth="1"/>
    <col min="13836" max="13839" width="8.7109375" bestFit="1" customWidth="1"/>
    <col min="13840" max="13842" width="8.7109375" customWidth="1"/>
    <col min="13843" max="13843" width="12.5703125" bestFit="1" customWidth="1"/>
    <col min="14079" max="14079" width="21.5703125" customWidth="1"/>
    <col min="14084" max="14084" width="10.85546875" customWidth="1"/>
    <col min="14085" max="14086" width="0" hidden="1" customWidth="1"/>
    <col min="14087" max="14087" width="10.42578125" customWidth="1"/>
    <col min="14088" max="14089" width="10.85546875" customWidth="1"/>
    <col min="14090" max="14090" width="9.85546875" customWidth="1"/>
    <col min="14091" max="14091" width="8.85546875" bestFit="1" customWidth="1"/>
    <col min="14092" max="14095" width="8.7109375" bestFit="1" customWidth="1"/>
    <col min="14096" max="14098" width="8.7109375" customWidth="1"/>
    <col min="14099" max="14099" width="12.5703125" bestFit="1" customWidth="1"/>
    <col min="14335" max="14335" width="21.5703125" customWidth="1"/>
    <col min="14340" max="14340" width="10.85546875" customWidth="1"/>
    <col min="14341" max="14342" width="0" hidden="1" customWidth="1"/>
    <col min="14343" max="14343" width="10.42578125" customWidth="1"/>
    <col min="14344" max="14345" width="10.85546875" customWidth="1"/>
    <col min="14346" max="14346" width="9.85546875" customWidth="1"/>
    <col min="14347" max="14347" width="8.85546875" bestFit="1" customWidth="1"/>
    <col min="14348" max="14351" width="8.7109375" bestFit="1" customWidth="1"/>
    <col min="14352" max="14354" width="8.7109375" customWidth="1"/>
    <col min="14355" max="14355" width="12.5703125" bestFit="1" customWidth="1"/>
    <col min="14591" max="14591" width="21.5703125" customWidth="1"/>
    <col min="14596" max="14596" width="10.85546875" customWidth="1"/>
    <col min="14597" max="14598" width="0" hidden="1" customWidth="1"/>
    <col min="14599" max="14599" width="10.42578125" customWidth="1"/>
    <col min="14600" max="14601" width="10.85546875" customWidth="1"/>
    <col min="14602" max="14602" width="9.85546875" customWidth="1"/>
    <col min="14603" max="14603" width="8.85546875" bestFit="1" customWidth="1"/>
    <col min="14604" max="14607" width="8.7109375" bestFit="1" customWidth="1"/>
    <col min="14608" max="14610" width="8.7109375" customWidth="1"/>
    <col min="14611" max="14611" width="12.5703125" bestFit="1" customWidth="1"/>
    <col min="14847" max="14847" width="21.5703125" customWidth="1"/>
    <col min="14852" max="14852" width="10.85546875" customWidth="1"/>
    <col min="14853" max="14854" width="0" hidden="1" customWidth="1"/>
    <col min="14855" max="14855" width="10.42578125" customWidth="1"/>
    <col min="14856" max="14857" width="10.85546875" customWidth="1"/>
    <col min="14858" max="14858" width="9.85546875" customWidth="1"/>
    <col min="14859" max="14859" width="8.85546875" bestFit="1" customWidth="1"/>
    <col min="14860" max="14863" width="8.7109375" bestFit="1" customWidth="1"/>
    <col min="14864" max="14866" width="8.7109375" customWidth="1"/>
    <col min="14867" max="14867" width="12.5703125" bestFit="1" customWidth="1"/>
    <col min="15103" max="15103" width="21.5703125" customWidth="1"/>
    <col min="15108" max="15108" width="10.85546875" customWidth="1"/>
    <col min="15109" max="15110" width="0" hidden="1" customWidth="1"/>
    <col min="15111" max="15111" width="10.42578125" customWidth="1"/>
    <col min="15112" max="15113" width="10.85546875" customWidth="1"/>
    <col min="15114" max="15114" width="9.85546875" customWidth="1"/>
    <col min="15115" max="15115" width="8.85546875" bestFit="1" customWidth="1"/>
    <col min="15116" max="15119" width="8.7109375" bestFit="1" customWidth="1"/>
    <col min="15120" max="15122" width="8.7109375" customWidth="1"/>
    <col min="15123" max="15123" width="12.5703125" bestFit="1" customWidth="1"/>
    <col min="15359" max="15359" width="21.5703125" customWidth="1"/>
    <col min="15364" max="15364" width="10.85546875" customWidth="1"/>
    <col min="15365" max="15366" width="0" hidden="1" customWidth="1"/>
    <col min="15367" max="15367" width="10.42578125" customWidth="1"/>
    <col min="15368" max="15369" width="10.85546875" customWidth="1"/>
    <col min="15370" max="15370" width="9.85546875" customWidth="1"/>
    <col min="15371" max="15371" width="8.85546875" bestFit="1" customWidth="1"/>
    <col min="15372" max="15375" width="8.7109375" bestFit="1" customWidth="1"/>
    <col min="15376" max="15378" width="8.7109375" customWidth="1"/>
    <col min="15379" max="15379" width="12.5703125" bestFit="1" customWidth="1"/>
    <col min="15615" max="15615" width="21.5703125" customWidth="1"/>
    <col min="15620" max="15620" width="10.85546875" customWidth="1"/>
    <col min="15621" max="15622" width="0" hidden="1" customWidth="1"/>
    <col min="15623" max="15623" width="10.42578125" customWidth="1"/>
    <col min="15624" max="15625" width="10.85546875" customWidth="1"/>
    <col min="15626" max="15626" width="9.85546875" customWidth="1"/>
    <col min="15627" max="15627" width="8.85546875" bestFit="1" customWidth="1"/>
    <col min="15628" max="15631" width="8.7109375" bestFit="1" customWidth="1"/>
    <col min="15632" max="15634" width="8.7109375" customWidth="1"/>
    <col min="15635" max="15635" width="12.5703125" bestFit="1" customWidth="1"/>
    <col min="15871" max="15871" width="21.5703125" customWidth="1"/>
    <col min="15876" max="15876" width="10.85546875" customWidth="1"/>
    <col min="15877" max="15878" width="0" hidden="1" customWidth="1"/>
    <col min="15879" max="15879" width="10.42578125" customWidth="1"/>
    <col min="15880" max="15881" width="10.85546875" customWidth="1"/>
    <col min="15882" max="15882" width="9.85546875" customWidth="1"/>
    <col min="15883" max="15883" width="8.85546875" bestFit="1" customWidth="1"/>
    <col min="15884" max="15887" width="8.7109375" bestFit="1" customWidth="1"/>
    <col min="15888" max="15890" width="8.7109375" customWidth="1"/>
    <col min="15891" max="15891" width="12.5703125" bestFit="1" customWidth="1"/>
    <col min="16127" max="16127" width="21.5703125" customWidth="1"/>
    <col min="16132" max="16132" width="10.85546875" customWidth="1"/>
    <col min="16133" max="16134" width="0" hidden="1" customWidth="1"/>
    <col min="16135" max="16135" width="10.42578125" customWidth="1"/>
    <col min="16136" max="16137" width="10.85546875" customWidth="1"/>
    <col min="16138" max="16138" width="9.85546875" customWidth="1"/>
    <col min="16139" max="16139" width="8.85546875" bestFit="1" customWidth="1"/>
    <col min="16140" max="16143" width="8.7109375" bestFit="1" customWidth="1"/>
    <col min="16144" max="16146" width="8.7109375" customWidth="1"/>
    <col min="16147" max="16147" width="12.5703125" bestFit="1" customWidth="1"/>
  </cols>
  <sheetData>
    <row r="2" spans="1:19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>
      <c r="A3" s="222"/>
      <c r="B3" s="223"/>
      <c r="C3" s="224"/>
      <c r="D3" s="225" t="s">
        <v>453</v>
      </c>
      <c r="E3" s="225" t="s">
        <v>454</v>
      </c>
      <c r="F3" s="224"/>
      <c r="G3" s="224"/>
      <c r="H3" s="224"/>
      <c r="I3" s="224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1:19">
      <c r="A4" s="222" t="s">
        <v>210</v>
      </c>
      <c r="B4" s="223"/>
      <c r="C4" s="224"/>
      <c r="D4" s="225" t="s">
        <v>455</v>
      </c>
      <c r="E4" s="225" t="s">
        <v>456</v>
      </c>
      <c r="F4" s="224" t="s">
        <v>457</v>
      </c>
      <c r="G4" s="224" t="s">
        <v>458</v>
      </c>
      <c r="H4" s="224" t="s">
        <v>459</v>
      </c>
      <c r="I4" s="223" t="s">
        <v>460</v>
      </c>
      <c r="J4" s="226" t="s">
        <v>461</v>
      </c>
      <c r="K4" s="227" t="s">
        <v>462</v>
      </c>
      <c r="L4" s="224" t="s">
        <v>463</v>
      </c>
      <c r="M4" s="224" t="s">
        <v>462</v>
      </c>
      <c r="N4" s="224" t="s">
        <v>464</v>
      </c>
      <c r="O4" s="224" t="s">
        <v>465</v>
      </c>
      <c r="P4" s="224" t="s">
        <v>466</v>
      </c>
      <c r="Q4" s="224" t="s">
        <v>462</v>
      </c>
      <c r="R4" s="224" t="s">
        <v>467</v>
      </c>
      <c r="S4" s="224" t="s">
        <v>530</v>
      </c>
    </row>
    <row r="5" spans="1:19">
      <c r="A5" s="222" t="s">
        <v>468</v>
      </c>
      <c r="B5" s="227" t="s">
        <v>469</v>
      </c>
      <c r="C5" s="225" t="s">
        <v>470</v>
      </c>
      <c r="D5" s="225" t="s">
        <v>471</v>
      </c>
      <c r="E5" s="225" t="s">
        <v>472</v>
      </c>
      <c r="F5" s="224"/>
      <c r="G5" s="224"/>
      <c r="H5" s="224" t="s">
        <v>473</v>
      </c>
      <c r="I5" s="223" t="s">
        <v>474</v>
      </c>
      <c r="J5" s="226"/>
      <c r="K5" s="221"/>
      <c r="L5" s="221"/>
      <c r="M5" s="221"/>
      <c r="N5" s="221"/>
      <c r="O5" s="221"/>
      <c r="P5" s="221"/>
      <c r="Q5" s="221"/>
      <c r="R5" s="221"/>
      <c r="S5" s="221"/>
    </row>
    <row r="6" spans="1:19">
      <c r="A6" s="228"/>
      <c r="B6" s="229" t="s">
        <v>475</v>
      </c>
      <c r="C6" s="230"/>
      <c r="D6" s="231"/>
      <c r="E6" s="230"/>
      <c r="F6" s="224"/>
      <c r="G6" s="224"/>
      <c r="H6" s="224"/>
      <c r="I6" s="223"/>
      <c r="J6" s="226"/>
      <c r="K6" s="221"/>
      <c r="L6" s="221"/>
      <c r="M6" s="221"/>
      <c r="N6" s="221"/>
      <c r="O6" s="221"/>
      <c r="P6" s="221"/>
      <c r="Q6" s="221"/>
      <c r="R6" s="221"/>
      <c r="S6" s="221"/>
    </row>
    <row r="7" spans="1:19">
      <c r="A7" s="228"/>
      <c r="B7" s="229"/>
      <c r="C7" s="230"/>
      <c r="D7" s="231"/>
      <c r="E7" s="230"/>
      <c r="F7" s="224"/>
      <c r="G7" s="224"/>
      <c r="H7" s="224"/>
      <c r="I7" s="223"/>
      <c r="J7" s="226"/>
      <c r="K7" s="221"/>
      <c r="L7" s="221"/>
      <c r="M7" s="221"/>
      <c r="N7" s="221"/>
      <c r="O7" s="221"/>
      <c r="P7" s="221"/>
      <c r="Q7" s="221"/>
      <c r="R7" s="221"/>
      <c r="S7" s="221"/>
    </row>
    <row r="8" spans="1:19" s="236" customFormat="1">
      <c r="A8" s="232" t="s">
        <v>476</v>
      </c>
      <c r="B8" s="223" t="s">
        <v>477</v>
      </c>
      <c r="C8" s="259">
        <v>15015</v>
      </c>
      <c r="D8" s="260">
        <v>1</v>
      </c>
      <c r="E8" s="259">
        <f>C8</f>
        <v>15015</v>
      </c>
      <c r="F8" s="233"/>
      <c r="G8" s="233">
        <f>E8</f>
        <v>15015</v>
      </c>
      <c r="H8" s="233">
        <v>118464</v>
      </c>
      <c r="I8" s="223" t="s">
        <v>478</v>
      </c>
      <c r="J8" s="261">
        <f>E8</f>
        <v>15015</v>
      </c>
      <c r="K8" s="234">
        <f>F8</f>
        <v>0</v>
      </c>
      <c r="L8" s="265">
        <f>J8</f>
        <v>15015</v>
      </c>
      <c r="M8" s="234">
        <f>$K$8</f>
        <v>0</v>
      </c>
      <c r="N8" s="267">
        <v>11117.75</v>
      </c>
      <c r="O8" s="265">
        <v>4290</v>
      </c>
      <c r="P8" s="265">
        <v>3181.99</v>
      </c>
      <c r="Q8" s="234">
        <f>$K$8</f>
        <v>0</v>
      </c>
      <c r="R8" s="265">
        <v>6006</v>
      </c>
      <c r="S8" s="235">
        <f>SUM(J8:R8)</f>
        <v>54625.74</v>
      </c>
    </row>
    <row r="9" spans="1:19" s="236" customFormat="1">
      <c r="A9" s="232" t="s">
        <v>479</v>
      </c>
      <c r="B9" s="223" t="s">
        <v>480</v>
      </c>
      <c r="C9" s="259">
        <v>5320</v>
      </c>
      <c r="D9" s="260">
        <v>1</v>
      </c>
      <c r="E9" s="259">
        <f>C9</f>
        <v>5320</v>
      </c>
      <c r="F9" s="233"/>
      <c r="G9" s="233">
        <f>E9</f>
        <v>5320</v>
      </c>
      <c r="H9" s="233">
        <v>49200</v>
      </c>
      <c r="I9" s="223" t="s">
        <v>481</v>
      </c>
      <c r="J9" s="261">
        <f t="shared" ref="J9:J11" si="0">E9</f>
        <v>5320</v>
      </c>
      <c r="K9" s="234">
        <f t="shared" ref="K9:K27" si="1">F9</f>
        <v>0</v>
      </c>
      <c r="L9" s="265">
        <f t="shared" ref="L9:L11" si="2">J9</f>
        <v>5320</v>
      </c>
      <c r="M9" s="221"/>
      <c r="N9" s="267">
        <v>7895.43</v>
      </c>
      <c r="O9" s="265">
        <v>1880.47</v>
      </c>
      <c r="P9" s="265">
        <v>1127.42</v>
      </c>
      <c r="Q9" s="234"/>
      <c r="R9" s="265">
        <v>2128</v>
      </c>
      <c r="S9" s="235">
        <f>SUM(J9:R9)</f>
        <v>23671.32</v>
      </c>
    </row>
    <row r="10" spans="1:19" s="236" customFormat="1">
      <c r="A10" s="232" t="s">
        <v>482</v>
      </c>
      <c r="B10" s="223" t="s">
        <v>483</v>
      </c>
      <c r="C10" s="230">
        <v>4723</v>
      </c>
      <c r="D10" s="260">
        <v>0.5</v>
      </c>
      <c r="E10" s="259">
        <f>C10/2</f>
        <v>2361.5</v>
      </c>
      <c r="F10" s="233"/>
      <c r="G10" s="233">
        <f>E10</f>
        <v>2361.5</v>
      </c>
      <c r="H10" s="233">
        <v>22500</v>
      </c>
      <c r="I10" s="223" t="s">
        <v>481</v>
      </c>
      <c r="J10" s="261">
        <f t="shared" si="0"/>
        <v>2361.5</v>
      </c>
      <c r="K10" s="234">
        <f t="shared" si="1"/>
        <v>0</v>
      </c>
      <c r="L10" s="265">
        <f t="shared" si="2"/>
        <v>2361.5</v>
      </c>
      <c r="M10" s="221"/>
      <c r="N10" s="267">
        <v>1523.41</v>
      </c>
      <c r="O10" s="221"/>
      <c r="P10" s="221"/>
      <c r="Q10" s="221"/>
      <c r="R10" s="221"/>
      <c r="S10" s="235">
        <f>SUM(J10:R10)</f>
        <v>6246.41</v>
      </c>
    </row>
    <row r="11" spans="1:19" s="241" customFormat="1">
      <c r="A11" s="232" t="s">
        <v>488</v>
      </c>
      <c r="B11" s="223" t="s">
        <v>492</v>
      </c>
      <c r="C11" s="259">
        <v>5200</v>
      </c>
      <c r="D11" s="260">
        <v>1</v>
      </c>
      <c r="E11" s="259">
        <f>C11</f>
        <v>5200</v>
      </c>
      <c r="F11" s="233"/>
      <c r="G11" s="233">
        <f>E11</f>
        <v>5200</v>
      </c>
      <c r="H11" s="233">
        <v>48000</v>
      </c>
      <c r="I11" s="223" t="s">
        <v>481</v>
      </c>
      <c r="J11" s="261">
        <f t="shared" si="0"/>
        <v>5200</v>
      </c>
      <c r="K11" s="234">
        <f>F11</f>
        <v>0</v>
      </c>
      <c r="L11" s="265">
        <f t="shared" si="2"/>
        <v>5200</v>
      </c>
      <c r="M11" s="221"/>
      <c r="N11" s="267">
        <v>3882.39</v>
      </c>
      <c r="O11" s="221"/>
      <c r="P11" s="221"/>
      <c r="Q11" s="221"/>
      <c r="R11" s="221"/>
      <c r="S11" s="235">
        <f>SUM(J11:R11)</f>
        <v>14282.39</v>
      </c>
    </row>
    <row r="12" spans="1:19">
      <c r="A12" s="228"/>
      <c r="B12" s="229" t="s">
        <v>484</v>
      </c>
      <c r="C12" s="237"/>
      <c r="D12" s="238">
        <f>SUM(D8:D11)</f>
        <v>3.5</v>
      </c>
      <c r="E12" s="237">
        <f>SUM(E8:E11)</f>
        <v>27896.5</v>
      </c>
      <c r="F12" s="239"/>
      <c r="G12" s="239">
        <f>SUM(G8:G10)</f>
        <v>22696.5</v>
      </c>
      <c r="H12" s="239">
        <v>190164</v>
      </c>
      <c r="I12" s="223" t="s">
        <v>485</v>
      </c>
      <c r="J12" s="226"/>
      <c r="K12" s="234"/>
      <c r="L12" s="221"/>
      <c r="M12" s="221"/>
      <c r="N12" s="221"/>
      <c r="O12" s="221"/>
      <c r="P12" s="221"/>
      <c r="Q12" s="221"/>
      <c r="R12" s="221"/>
      <c r="S12" s="235"/>
    </row>
    <row r="13" spans="1:19">
      <c r="A13" s="228"/>
      <c r="B13" s="229"/>
      <c r="C13" s="237"/>
      <c r="D13" s="238"/>
      <c r="E13" s="237"/>
      <c r="F13" s="239"/>
      <c r="G13" s="239"/>
      <c r="H13" s="224"/>
      <c r="I13" s="223" t="s">
        <v>486</v>
      </c>
      <c r="J13" s="226"/>
      <c r="K13" s="234"/>
      <c r="L13" s="221"/>
      <c r="M13" s="221"/>
      <c r="N13" s="221"/>
      <c r="O13" s="221"/>
      <c r="P13" s="221"/>
      <c r="Q13" s="221"/>
      <c r="R13" s="221"/>
      <c r="S13" s="235"/>
    </row>
    <row r="14" spans="1:19">
      <c r="A14" s="228"/>
      <c r="B14" s="229" t="s">
        <v>487</v>
      </c>
      <c r="C14" s="230"/>
      <c r="D14" s="231"/>
      <c r="E14" s="230"/>
      <c r="F14" s="233"/>
      <c r="G14" s="233"/>
      <c r="H14" s="224"/>
      <c r="I14" s="223"/>
      <c r="J14" s="226"/>
      <c r="K14" s="234"/>
      <c r="L14" s="221"/>
      <c r="M14" s="221"/>
      <c r="N14" s="221"/>
      <c r="O14" s="221"/>
      <c r="P14" s="221"/>
      <c r="Q14" s="221"/>
      <c r="R14" s="221"/>
      <c r="S14" s="235"/>
    </row>
    <row r="15" spans="1:19">
      <c r="A15" s="228" t="s">
        <v>491</v>
      </c>
      <c r="B15" s="229" t="s">
        <v>489</v>
      </c>
      <c r="C15" s="259">
        <v>5320</v>
      </c>
      <c r="D15" s="260">
        <v>1</v>
      </c>
      <c r="E15" s="259">
        <f>C15</f>
        <v>5320</v>
      </c>
      <c r="F15" s="233"/>
      <c r="G15" s="233">
        <f>E15</f>
        <v>5320</v>
      </c>
      <c r="H15" s="233">
        <v>49200</v>
      </c>
      <c r="I15" s="223" t="s">
        <v>490</v>
      </c>
      <c r="J15" s="261">
        <f>E15</f>
        <v>5320</v>
      </c>
      <c r="K15" s="234">
        <f t="shared" si="1"/>
        <v>0</v>
      </c>
      <c r="L15" s="265">
        <f>E15</f>
        <v>5320</v>
      </c>
      <c r="M15" s="221"/>
      <c r="N15" s="267">
        <v>4511.1400000000003</v>
      </c>
      <c r="O15" s="221"/>
      <c r="P15" s="221"/>
      <c r="Q15" s="221"/>
      <c r="R15" s="268">
        <v>1609.28</v>
      </c>
      <c r="S15" s="235">
        <f>SUM(J15:R15)</f>
        <v>16760.419999999998</v>
      </c>
    </row>
    <row r="16" spans="1:19">
      <c r="A16" s="228" t="s">
        <v>493</v>
      </c>
      <c r="B16" s="223" t="s">
        <v>494</v>
      </c>
      <c r="C16" s="259">
        <v>5200</v>
      </c>
      <c r="D16" s="260">
        <v>2</v>
      </c>
      <c r="E16" s="259">
        <f>C16*D16</f>
        <v>10400</v>
      </c>
      <c r="F16" s="233"/>
      <c r="G16" s="233">
        <f>E16</f>
        <v>10400</v>
      </c>
      <c r="H16" s="233">
        <v>96000</v>
      </c>
      <c r="I16" s="223" t="s">
        <v>490</v>
      </c>
      <c r="J16" s="261">
        <v>5200</v>
      </c>
      <c r="K16" s="234">
        <f t="shared" si="1"/>
        <v>0</v>
      </c>
      <c r="L16" s="265">
        <v>5200</v>
      </c>
      <c r="M16" s="221"/>
      <c r="N16" s="267">
        <v>5751.38</v>
      </c>
      <c r="O16" s="234"/>
      <c r="P16" s="221"/>
      <c r="Q16" s="221"/>
      <c r="R16" s="268">
        <v>1219.05</v>
      </c>
      <c r="S16" s="235">
        <f>SUM(J16:R16)</f>
        <v>17370.43</v>
      </c>
    </row>
    <row r="17" spans="1:19">
      <c r="A17" s="228">
        <v>7</v>
      </c>
      <c r="B17" s="223" t="s">
        <v>495</v>
      </c>
      <c r="C17" s="259">
        <v>5150</v>
      </c>
      <c r="D17" s="231">
        <v>3</v>
      </c>
      <c r="E17" s="230">
        <f>C17*D17</f>
        <v>15450</v>
      </c>
      <c r="F17" s="233"/>
      <c r="G17" s="233">
        <f>E17</f>
        <v>15450</v>
      </c>
      <c r="H17" s="233">
        <v>142200</v>
      </c>
      <c r="I17" s="223" t="s">
        <v>490</v>
      </c>
      <c r="J17" s="261">
        <v>5150</v>
      </c>
      <c r="K17" s="234">
        <f t="shared" si="1"/>
        <v>0</v>
      </c>
      <c r="L17" s="265">
        <v>5150</v>
      </c>
      <c r="M17" s="221"/>
      <c r="N17" s="267">
        <v>3670.97</v>
      </c>
      <c r="O17" s="221"/>
      <c r="P17" s="221"/>
      <c r="Q17" s="221"/>
      <c r="R17" s="221"/>
      <c r="S17" s="235">
        <f>SUM(J17:R17)</f>
        <v>13970.97</v>
      </c>
    </row>
    <row r="18" spans="1:19">
      <c r="A18" s="228">
        <v>8</v>
      </c>
      <c r="B18" s="223" t="s">
        <v>496</v>
      </c>
      <c r="C18" s="259">
        <v>5100</v>
      </c>
      <c r="D18" s="260">
        <v>1</v>
      </c>
      <c r="E18" s="259">
        <f>C18</f>
        <v>5100</v>
      </c>
      <c r="F18" s="233"/>
      <c r="G18" s="233">
        <f>E18</f>
        <v>5100</v>
      </c>
      <c r="H18" s="233">
        <v>46800</v>
      </c>
      <c r="I18" s="223" t="s">
        <v>490</v>
      </c>
      <c r="J18" s="261">
        <f>E18</f>
        <v>5100</v>
      </c>
      <c r="K18" s="234">
        <f t="shared" si="1"/>
        <v>0</v>
      </c>
      <c r="L18" s="265">
        <f>J18</f>
        <v>5100</v>
      </c>
      <c r="M18" s="221"/>
      <c r="N18" s="267">
        <v>3290.54</v>
      </c>
      <c r="O18" s="221"/>
      <c r="P18" s="221"/>
      <c r="Q18" s="221"/>
      <c r="R18" s="221"/>
      <c r="S18" s="235">
        <f>SUM(J18:R18)</f>
        <v>13490.54</v>
      </c>
    </row>
    <row r="19" spans="1:19">
      <c r="A19" s="228"/>
      <c r="B19" s="229" t="s">
        <v>484</v>
      </c>
      <c r="C19" s="230"/>
      <c r="D19" s="238">
        <f>SUM(D15:D18)</f>
        <v>7</v>
      </c>
      <c r="E19" s="237">
        <f>SUM(E15:E18)</f>
        <v>36270</v>
      </c>
      <c r="F19" s="239"/>
      <c r="G19" s="239">
        <f>SUM(G15:G18)</f>
        <v>36270</v>
      </c>
      <c r="H19" s="239">
        <v>382200</v>
      </c>
      <c r="I19" s="223" t="s">
        <v>497</v>
      </c>
      <c r="J19" s="226"/>
      <c r="K19" s="234"/>
      <c r="L19" s="221"/>
      <c r="M19" s="221"/>
      <c r="N19" s="221"/>
      <c r="O19" s="221"/>
      <c r="P19" s="221"/>
      <c r="Q19" s="221"/>
      <c r="R19" s="221"/>
      <c r="S19" s="235"/>
    </row>
    <row r="20" spans="1:19">
      <c r="A20" s="228"/>
      <c r="B20" s="229"/>
      <c r="C20" s="230"/>
      <c r="D20" s="231"/>
      <c r="E20" s="230"/>
      <c r="F20" s="233"/>
      <c r="G20" s="233"/>
      <c r="H20" s="233"/>
      <c r="I20" s="223" t="s">
        <v>486</v>
      </c>
      <c r="J20" s="226"/>
      <c r="K20" s="234"/>
      <c r="L20" s="221"/>
      <c r="M20" s="221"/>
      <c r="N20" s="221"/>
      <c r="O20" s="221"/>
      <c r="P20" s="221"/>
      <c r="Q20" s="221"/>
      <c r="R20" s="221"/>
      <c r="S20" s="235"/>
    </row>
    <row r="21" spans="1:19">
      <c r="A21" s="228"/>
      <c r="B21" s="229" t="s">
        <v>498</v>
      </c>
      <c r="C21" s="230"/>
      <c r="D21" s="231"/>
      <c r="E21" s="230"/>
      <c r="F21" s="233"/>
      <c r="G21" s="233"/>
      <c r="H21" s="233"/>
      <c r="I21" s="223"/>
      <c r="J21" s="226"/>
      <c r="K21" s="234"/>
      <c r="L21" s="221"/>
      <c r="M21" s="221"/>
      <c r="N21" s="221"/>
      <c r="O21" s="221"/>
      <c r="P21" s="221"/>
      <c r="Q21" s="221"/>
      <c r="R21" s="221"/>
      <c r="S21" s="235"/>
    </row>
    <row r="22" spans="1:19" s="241" customFormat="1">
      <c r="A22" s="240" t="s">
        <v>499</v>
      </c>
      <c r="B22" s="223" t="s">
        <v>500</v>
      </c>
      <c r="C22" s="259">
        <v>4870</v>
      </c>
      <c r="D22" s="266">
        <v>1</v>
      </c>
      <c r="E22" s="259">
        <f t="shared" ref="E22:E27" si="3">C22</f>
        <v>4870</v>
      </c>
      <c r="F22" s="233"/>
      <c r="G22" s="233">
        <f t="shared" ref="G22:G27" si="4">E22</f>
        <v>4870</v>
      </c>
      <c r="H22" s="233">
        <v>45600</v>
      </c>
      <c r="I22" s="223" t="s">
        <v>481</v>
      </c>
      <c r="J22" s="261">
        <f>E22</f>
        <v>4870</v>
      </c>
      <c r="K22" s="234">
        <f t="shared" si="1"/>
        <v>0</v>
      </c>
      <c r="L22" s="265">
        <f t="shared" ref="L22:L27" si="5">J22</f>
        <v>4870</v>
      </c>
      <c r="M22" s="221"/>
      <c r="N22" s="267">
        <v>3141.69</v>
      </c>
      <c r="O22" s="221"/>
      <c r="P22" s="221"/>
      <c r="Q22" s="221"/>
      <c r="R22" s="268">
        <v>2084.0700000000002</v>
      </c>
      <c r="S22" s="235">
        <f t="shared" ref="S22:S27" si="6">SUM(J22:R22)</f>
        <v>14965.76</v>
      </c>
    </row>
    <row r="23" spans="1:19" ht="25.5">
      <c r="A23" s="228">
        <v>10</v>
      </c>
      <c r="B23" s="262" t="s">
        <v>522</v>
      </c>
      <c r="C23" s="259">
        <v>4870</v>
      </c>
      <c r="D23" s="266">
        <v>2</v>
      </c>
      <c r="E23" s="259">
        <f>C23*D23</f>
        <v>9740</v>
      </c>
      <c r="F23" s="233"/>
      <c r="G23" s="233">
        <f t="shared" si="4"/>
        <v>9740</v>
      </c>
      <c r="H23" s="233">
        <v>91200</v>
      </c>
      <c r="I23" s="223" t="s">
        <v>490</v>
      </c>
      <c r="J23" s="261">
        <f t="shared" ref="J23:J27" si="7">E23</f>
        <v>9740</v>
      </c>
      <c r="K23" s="234">
        <f t="shared" si="1"/>
        <v>0</v>
      </c>
      <c r="L23" s="265">
        <f t="shared" si="5"/>
        <v>9740</v>
      </c>
      <c r="M23" s="221"/>
      <c r="N23" s="267">
        <v>5034.74</v>
      </c>
      <c r="O23" s="221"/>
      <c r="P23" s="221"/>
      <c r="Q23" s="221"/>
      <c r="R23" s="221"/>
      <c r="S23" s="235">
        <f t="shared" si="6"/>
        <v>24514.739999999998</v>
      </c>
    </row>
    <row r="24" spans="1:19" ht="25.5">
      <c r="A24" s="228">
        <v>11</v>
      </c>
      <c r="B24" s="262" t="s">
        <v>525</v>
      </c>
      <c r="C24" s="259">
        <v>4810</v>
      </c>
      <c r="D24" s="266">
        <v>1</v>
      </c>
      <c r="E24" s="259">
        <f>C24</f>
        <v>4810</v>
      </c>
      <c r="F24" s="233"/>
      <c r="G24" s="233">
        <f>E24</f>
        <v>4810</v>
      </c>
      <c r="H24" s="233">
        <v>45000</v>
      </c>
      <c r="I24" s="223" t="s">
        <v>490</v>
      </c>
      <c r="J24" s="261">
        <f>E24</f>
        <v>4810</v>
      </c>
      <c r="K24" s="234">
        <f>F24</f>
        <v>0</v>
      </c>
      <c r="L24" s="265">
        <f>J24</f>
        <v>4810</v>
      </c>
      <c r="M24" s="221"/>
      <c r="N24" s="265">
        <v>3095.5</v>
      </c>
      <c r="O24" s="221"/>
      <c r="P24" s="221"/>
      <c r="Q24" s="221"/>
      <c r="R24" s="268">
        <v>959.43</v>
      </c>
      <c r="S24" s="235">
        <f t="shared" si="6"/>
        <v>13674.93</v>
      </c>
    </row>
    <row r="25" spans="1:19">
      <c r="A25" s="228">
        <v>12</v>
      </c>
      <c r="B25" s="223" t="s">
        <v>523</v>
      </c>
      <c r="C25" s="259">
        <v>4750</v>
      </c>
      <c r="D25" s="266">
        <v>1</v>
      </c>
      <c r="E25" s="259">
        <f>C25</f>
        <v>4750</v>
      </c>
      <c r="F25" s="233"/>
      <c r="G25" s="233">
        <f t="shared" si="4"/>
        <v>4750</v>
      </c>
      <c r="H25" s="233">
        <v>45000</v>
      </c>
      <c r="I25" s="223" t="s">
        <v>490</v>
      </c>
      <c r="J25" s="261">
        <f t="shared" si="7"/>
        <v>4750</v>
      </c>
      <c r="K25" s="234">
        <f t="shared" si="1"/>
        <v>0</v>
      </c>
      <c r="L25" s="265">
        <f t="shared" si="5"/>
        <v>4750</v>
      </c>
      <c r="M25" s="221"/>
      <c r="N25" s="267">
        <v>3385.84</v>
      </c>
      <c r="O25" s="221"/>
      <c r="P25" s="221"/>
      <c r="Q25" s="221"/>
      <c r="R25" s="221"/>
      <c r="S25" s="235">
        <f t="shared" si="6"/>
        <v>12885.84</v>
      </c>
    </row>
    <row r="26" spans="1:19">
      <c r="A26" s="228">
        <v>13</v>
      </c>
      <c r="B26" s="223" t="s">
        <v>501</v>
      </c>
      <c r="C26" s="259">
        <v>4750</v>
      </c>
      <c r="D26" s="266">
        <v>2</v>
      </c>
      <c r="E26" s="259">
        <f>C26*D26</f>
        <v>9500</v>
      </c>
      <c r="F26" s="233"/>
      <c r="G26" s="233">
        <f t="shared" si="4"/>
        <v>9500</v>
      </c>
      <c r="H26" s="233">
        <v>45000</v>
      </c>
      <c r="I26" s="223" t="s">
        <v>490</v>
      </c>
      <c r="J26" s="261">
        <f t="shared" si="7"/>
        <v>9500</v>
      </c>
      <c r="K26" s="234">
        <f t="shared" si="1"/>
        <v>0</v>
      </c>
      <c r="L26" s="265">
        <f t="shared" si="5"/>
        <v>9500</v>
      </c>
      <c r="M26" s="221"/>
      <c r="N26" s="267">
        <v>4507.05</v>
      </c>
      <c r="O26" s="221"/>
      <c r="P26" s="221"/>
      <c r="Q26" s="221"/>
      <c r="R26" s="268">
        <v>2557.06</v>
      </c>
      <c r="S26" s="235">
        <f t="shared" si="6"/>
        <v>26064.11</v>
      </c>
    </row>
    <row r="27" spans="1:19" ht="25.5">
      <c r="A27" s="228">
        <v>14</v>
      </c>
      <c r="B27" s="262" t="s">
        <v>524</v>
      </c>
      <c r="C27" s="259">
        <v>4750</v>
      </c>
      <c r="D27" s="266">
        <v>1</v>
      </c>
      <c r="E27" s="259">
        <f t="shared" si="3"/>
        <v>4750</v>
      </c>
      <c r="F27" s="233"/>
      <c r="G27" s="233">
        <f t="shared" si="4"/>
        <v>4750</v>
      </c>
      <c r="H27" s="233">
        <v>45600</v>
      </c>
      <c r="I27" s="223" t="s">
        <v>490</v>
      </c>
      <c r="J27" s="261">
        <f t="shared" si="7"/>
        <v>4750</v>
      </c>
      <c r="K27" s="242">
        <f t="shared" si="1"/>
        <v>0</v>
      </c>
      <c r="L27" s="265">
        <f t="shared" si="5"/>
        <v>4750</v>
      </c>
      <c r="M27" s="243"/>
      <c r="N27" s="267">
        <v>3064.72</v>
      </c>
      <c r="O27" s="243"/>
      <c r="P27" s="243"/>
      <c r="Q27" s="243"/>
      <c r="R27" s="243"/>
      <c r="S27" s="244">
        <f t="shared" si="6"/>
        <v>12564.72</v>
      </c>
    </row>
    <row r="28" spans="1:19">
      <c r="A28" s="228"/>
      <c r="B28" s="229" t="s">
        <v>502</v>
      </c>
      <c r="C28" s="237"/>
      <c r="D28" s="238">
        <f>SUM(D22:D27)</f>
        <v>8</v>
      </c>
      <c r="E28" s="237">
        <f>SUM(E22:E27)</f>
        <v>38420</v>
      </c>
      <c r="F28" s="239"/>
      <c r="G28" s="239">
        <f>SUM(G22:G27)</f>
        <v>38420</v>
      </c>
      <c r="H28" s="233">
        <v>317400</v>
      </c>
      <c r="I28" s="223" t="s">
        <v>503</v>
      </c>
      <c r="J28" s="264">
        <f t="shared" ref="J28:S28" si="8">SUM(J8:J27)</f>
        <v>87086.5</v>
      </c>
      <c r="K28" s="246">
        <f t="shared" si="8"/>
        <v>0</v>
      </c>
      <c r="L28" s="264">
        <f t="shared" si="8"/>
        <v>87086.5</v>
      </c>
      <c r="M28" s="245">
        <f t="shared" si="8"/>
        <v>0</v>
      </c>
      <c r="N28" s="245">
        <f t="shared" si="8"/>
        <v>63872.55</v>
      </c>
      <c r="O28" s="245">
        <f t="shared" si="8"/>
        <v>6170.47</v>
      </c>
      <c r="P28" s="245">
        <f t="shared" si="8"/>
        <v>4309.41</v>
      </c>
      <c r="Q28" s="245">
        <f t="shared" si="8"/>
        <v>0</v>
      </c>
      <c r="R28" s="264">
        <f t="shared" si="8"/>
        <v>16562.89</v>
      </c>
      <c r="S28" s="245">
        <f t="shared" si="8"/>
        <v>265088.31999999995</v>
      </c>
    </row>
    <row r="29" spans="1:19">
      <c r="A29" s="228"/>
      <c r="B29" s="229"/>
      <c r="C29" s="237"/>
      <c r="D29" s="238"/>
      <c r="E29" s="237"/>
      <c r="F29" s="239"/>
      <c r="G29" s="239"/>
      <c r="H29" s="224"/>
      <c r="I29" s="223" t="s">
        <v>486</v>
      </c>
      <c r="J29" s="226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19">
      <c r="A30" s="228"/>
      <c r="B30" s="229" t="s">
        <v>504</v>
      </c>
      <c r="C30" s="237"/>
      <c r="D30" s="238">
        <f>D12+D19+D28</f>
        <v>18.5</v>
      </c>
      <c r="E30" s="237">
        <f>E12+E19+E28</f>
        <v>102586.5</v>
      </c>
      <c r="F30" s="239"/>
      <c r="G30" s="237">
        <f>G12+G19+G28</f>
        <v>97386.5</v>
      </c>
      <c r="H30" s="239">
        <v>889764</v>
      </c>
      <c r="I30" s="223" t="s">
        <v>505</v>
      </c>
      <c r="J30" s="226"/>
      <c r="K30" s="221"/>
      <c r="L30" s="221"/>
      <c r="M30" s="221"/>
      <c r="N30" s="221"/>
      <c r="O30" s="221"/>
      <c r="P30" s="221"/>
      <c r="Q30" s="221"/>
      <c r="R30" s="221"/>
      <c r="S30" s="221"/>
    </row>
    <row r="31" spans="1:19">
      <c r="A31" s="228"/>
      <c r="B31" s="223"/>
      <c r="C31" s="230"/>
      <c r="D31" s="247"/>
      <c r="E31" s="230"/>
      <c r="F31" s="224"/>
      <c r="G31" s="224"/>
      <c r="H31" s="224"/>
      <c r="I31" s="223" t="s">
        <v>486</v>
      </c>
      <c r="J31" s="226"/>
      <c r="K31" s="221"/>
      <c r="L31" s="221"/>
      <c r="M31" s="221"/>
      <c r="N31" s="221"/>
      <c r="O31" s="221"/>
      <c r="P31" s="221"/>
      <c r="Q31" s="221"/>
      <c r="R31" s="221"/>
      <c r="S31" s="221"/>
    </row>
    <row r="32" spans="1:19" ht="13.5" thickBot="1">
      <c r="A32" s="248"/>
      <c r="B32" s="249"/>
      <c r="C32" s="250"/>
      <c r="D32" s="251"/>
      <c r="E32" s="250"/>
      <c r="F32" s="252"/>
      <c r="G32" s="252"/>
      <c r="H32" s="252"/>
      <c r="I32" s="249"/>
      <c r="J32" s="226"/>
      <c r="K32" s="221"/>
      <c r="L32" s="221"/>
      <c r="M32" s="221"/>
      <c r="N32" s="221"/>
      <c r="O32" s="221"/>
      <c r="P32" s="221"/>
      <c r="Q32" s="221"/>
      <c r="R32" s="221"/>
      <c r="S32" s="221"/>
    </row>
    <row r="33" spans="2:19"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</row>
    <row r="34" spans="2:19">
      <c r="B34" s="221"/>
      <c r="C34" s="221"/>
      <c r="D34" s="221"/>
      <c r="E34" s="221"/>
      <c r="F34" s="221"/>
      <c r="G34" s="253"/>
      <c r="H34" s="253"/>
      <c r="I34" s="253"/>
      <c r="J34" s="253" t="s">
        <v>506</v>
      </c>
      <c r="K34" s="253" t="s">
        <v>507</v>
      </c>
      <c r="L34" s="253" t="s">
        <v>508</v>
      </c>
      <c r="M34" s="253" t="s">
        <v>509</v>
      </c>
      <c r="N34" s="221"/>
      <c r="O34" s="221"/>
      <c r="P34" s="221"/>
      <c r="Q34" s="221"/>
      <c r="R34" s="221"/>
      <c r="S34" s="221"/>
    </row>
    <row r="35" spans="2:19">
      <c r="B35" s="221"/>
      <c r="C35" s="221"/>
      <c r="D35" s="221"/>
      <c r="E35" s="221"/>
      <c r="F35" s="221"/>
      <c r="G35" s="253" t="s">
        <v>510</v>
      </c>
      <c r="H35" s="253"/>
      <c r="I35" s="253"/>
      <c r="J35" s="254">
        <f>SUM(J15:N18)</f>
        <v>58764.030000000006</v>
      </c>
      <c r="K35" s="254">
        <f>SUM(J15:R18)</f>
        <v>61592.36</v>
      </c>
      <c r="L35" s="254">
        <f>SUM(J15:R18)</f>
        <v>61592.36</v>
      </c>
      <c r="M35" s="254">
        <f>SUM(J15:R18)</f>
        <v>61592.36</v>
      </c>
      <c r="N35" s="221"/>
      <c r="O35" s="221"/>
      <c r="P35" s="221"/>
      <c r="Q35" s="221"/>
      <c r="R35" s="221"/>
      <c r="S35" s="221"/>
    </row>
    <row r="36" spans="2:19">
      <c r="B36" s="221"/>
      <c r="C36" s="221"/>
      <c r="D36" s="221"/>
      <c r="E36" s="221"/>
      <c r="F36" s="221"/>
      <c r="G36" s="253" t="s">
        <v>511</v>
      </c>
      <c r="H36" s="253"/>
      <c r="I36" s="253"/>
      <c r="J36" s="254">
        <f>J35*22%</f>
        <v>12928.086600000001</v>
      </c>
      <c r="K36" s="254">
        <f>K35*22%</f>
        <v>13550.3192</v>
      </c>
      <c r="L36" s="254">
        <f>L35*22%</f>
        <v>13550.3192</v>
      </c>
      <c r="M36" s="254">
        <f>M35*22%</f>
        <v>13550.3192</v>
      </c>
      <c r="N36" s="221"/>
      <c r="O36" s="221"/>
      <c r="P36" s="221"/>
      <c r="Q36" s="221"/>
      <c r="R36" s="221"/>
      <c r="S36" s="221"/>
    </row>
    <row r="37" spans="2:19">
      <c r="B37" s="221"/>
      <c r="C37" s="221"/>
      <c r="D37" s="221"/>
      <c r="E37" s="221"/>
      <c r="F37" s="221"/>
      <c r="G37" s="253" t="s">
        <v>512</v>
      </c>
      <c r="H37" s="253"/>
      <c r="I37" s="253"/>
      <c r="J37" s="254">
        <f>SUM(J8:N10)</f>
        <v>65929.59</v>
      </c>
      <c r="K37" s="254">
        <f>SUM(J8:R10)</f>
        <v>84543.47</v>
      </c>
      <c r="L37" s="254">
        <f>SUM(J8:R10)</f>
        <v>84543.47</v>
      </c>
      <c r="M37" s="254">
        <f>SUM(J8:R10)</f>
        <v>84543.47</v>
      </c>
      <c r="N37" s="221"/>
      <c r="O37" s="221"/>
      <c r="P37" s="221"/>
      <c r="Q37" s="221"/>
      <c r="R37" s="221"/>
      <c r="S37" s="221"/>
    </row>
    <row r="38" spans="2:19">
      <c r="B38" s="221"/>
      <c r="C38" s="221"/>
      <c r="D38" s="221"/>
      <c r="E38" s="221"/>
      <c r="F38" s="221"/>
      <c r="G38" s="253" t="s">
        <v>511</v>
      </c>
      <c r="H38" s="253"/>
      <c r="I38" s="253"/>
      <c r="J38" s="254">
        <f>J37*22%</f>
        <v>14504.5098</v>
      </c>
      <c r="K38" s="254">
        <f>K37*22%</f>
        <v>18599.563399999999</v>
      </c>
      <c r="L38" s="254">
        <f>L37*22%</f>
        <v>18599.563399999999</v>
      </c>
      <c r="M38" s="254">
        <f>M37*22%</f>
        <v>18599.563399999999</v>
      </c>
      <c r="N38" s="221"/>
      <c r="O38" s="221"/>
      <c r="P38" s="221"/>
      <c r="Q38" s="221"/>
      <c r="R38" s="221"/>
      <c r="S38" s="221"/>
    </row>
    <row r="39" spans="2:19">
      <c r="B39" s="221"/>
      <c r="C39" s="221"/>
      <c r="D39" s="221"/>
      <c r="E39" s="221"/>
      <c r="F39" s="221"/>
      <c r="G39" s="253" t="s">
        <v>513</v>
      </c>
      <c r="H39" s="253"/>
      <c r="I39" s="253"/>
      <c r="J39" s="254">
        <f>SUM(J22:N27)</f>
        <v>99069.540000000008</v>
      </c>
      <c r="K39" s="254">
        <f>SUM(J22:R27)</f>
        <v>104670.1</v>
      </c>
      <c r="L39" s="254">
        <f>SUM(J22:R27)</f>
        <v>104670.1</v>
      </c>
      <c r="M39" s="254">
        <f>SUM(J22:R27)</f>
        <v>104670.1</v>
      </c>
      <c r="N39" s="221"/>
      <c r="O39" s="221"/>
      <c r="P39" s="221"/>
      <c r="Q39" s="221"/>
      <c r="R39" s="221"/>
      <c r="S39" s="221"/>
    </row>
    <row r="40" spans="2:19">
      <c r="B40" s="221"/>
      <c r="C40" s="221"/>
      <c r="D40" s="221"/>
      <c r="E40" s="221"/>
      <c r="F40" s="221"/>
      <c r="G40" s="253" t="s">
        <v>511</v>
      </c>
      <c r="H40" s="253"/>
      <c r="I40" s="253"/>
      <c r="J40" s="254">
        <f>(J39-J42)*22%+J42*8.41%</f>
        <v>19858.7238</v>
      </c>
      <c r="K40" s="254">
        <f>(K39-K42)*22%+K42*8.41%</f>
        <v>19602.742000000002</v>
      </c>
      <c r="L40" s="254">
        <f>(L39-L42)*22%+L42*8.41%</f>
        <v>19485.309451000001</v>
      </c>
      <c r="M40" s="254">
        <f>(M39-M42)*22%+M42*8.41%</f>
        <v>19485.309451000001</v>
      </c>
      <c r="N40" s="221"/>
      <c r="O40" s="221"/>
      <c r="P40" s="221"/>
      <c r="Q40" s="221"/>
      <c r="R40" s="221"/>
      <c r="S40" s="221"/>
    </row>
    <row r="41" spans="2:19">
      <c r="B41" s="221"/>
      <c r="C41" s="221"/>
      <c r="D41" s="221"/>
      <c r="E41" s="221"/>
      <c r="F41" s="221"/>
      <c r="G41" s="221"/>
      <c r="H41" s="221"/>
      <c r="I41" s="221"/>
      <c r="J41" s="255"/>
      <c r="K41" s="255"/>
      <c r="L41" s="255"/>
      <c r="M41" s="255"/>
      <c r="N41" s="221"/>
      <c r="O41" s="221"/>
      <c r="P41" s="221"/>
      <c r="Q41" s="221"/>
      <c r="R41" s="221"/>
      <c r="S41" s="221"/>
    </row>
    <row r="42" spans="2:19">
      <c r="B42" s="221"/>
      <c r="C42" s="221"/>
      <c r="D42" s="221"/>
      <c r="E42" s="256" t="s">
        <v>514</v>
      </c>
      <c r="F42" s="256"/>
      <c r="G42" s="221" t="s">
        <v>515</v>
      </c>
      <c r="H42" s="221"/>
      <c r="I42" s="221"/>
      <c r="J42" s="263">
        <f>4750*3</f>
        <v>14250</v>
      </c>
      <c r="K42" s="257">
        <f>4200*6</f>
        <v>25200</v>
      </c>
      <c r="L42" s="257">
        <f>S26</f>
        <v>26064.11</v>
      </c>
      <c r="M42" s="257">
        <f>S26</f>
        <v>26064.11</v>
      </c>
      <c r="N42" s="221"/>
      <c r="O42" s="221"/>
      <c r="P42" s="221"/>
      <c r="Q42" s="221"/>
      <c r="R42" s="221"/>
      <c r="S42" s="221"/>
    </row>
    <row r="43" spans="2:19"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</row>
    <row r="44" spans="2:19"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</row>
    <row r="45" spans="2:19"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</row>
    <row r="46" spans="2:19">
      <c r="B46" s="221"/>
      <c r="C46" s="221"/>
      <c r="D46" s="221"/>
      <c r="E46" s="221"/>
      <c r="F46" s="221"/>
      <c r="G46" s="221" t="s">
        <v>516</v>
      </c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</row>
    <row r="47" spans="2:19"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</row>
    <row r="48" spans="2:19">
      <c r="B48" s="221"/>
      <c r="C48" s="221"/>
      <c r="D48" s="221"/>
      <c r="E48" s="221"/>
      <c r="F48" s="221"/>
      <c r="G48" s="221" t="s">
        <v>517</v>
      </c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</row>
    <row r="49" spans="2:19">
      <c r="B49" s="221"/>
      <c r="C49" s="221"/>
      <c r="D49" s="221"/>
      <c r="E49" s="221"/>
      <c r="F49" s="221"/>
      <c r="G49" s="221" t="s">
        <v>303</v>
      </c>
      <c r="H49" s="221"/>
      <c r="I49" s="221"/>
      <c r="J49" s="258">
        <f>S8</f>
        <v>54625.74</v>
      </c>
      <c r="K49" s="221"/>
      <c r="L49" s="221"/>
      <c r="M49" s="221"/>
      <c r="N49" s="221"/>
      <c r="O49" s="221"/>
      <c r="P49" s="221"/>
      <c r="Q49" s="221"/>
      <c r="R49" s="221"/>
      <c r="S49" s="221"/>
    </row>
    <row r="50" spans="2:19">
      <c r="B50" s="221"/>
      <c r="C50" s="221"/>
      <c r="D50" s="221"/>
      <c r="E50" s="221"/>
      <c r="F50" s="221"/>
      <c r="G50" s="221" t="s">
        <v>518</v>
      </c>
      <c r="H50" s="221"/>
      <c r="I50" s="221"/>
      <c r="J50" s="258">
        <f>SUM(S9:S10,'6.1. Інша інфо_1'!S11,S22)</f>
        <v>44883.49</v>
      </c>
      <c r="K50" s="221"/>
      <c r="L50" s="221"/>
      <c r="M50" s="221"/>
      <c r="N50" s="221"/>
      <c r="O50" s="221"/>
      <c r="P50" s="221"/>
      <c r="Q50" s="221"/>
      <c r="R50" s="221"/>
      <c r="S50" s="221"/>
    </row>
    <row r="51" spans="2:19">
      <c r="B51" s="221"/>
      <c r="C51" s="221"/>
      <c r="D51" s="221"/>
      <c r="E51" s="221"/>
      <c r="F51" s="221"/>
      <c r="G51" s="221" t="s">
        <v>304</v>
      </c>
      <c r="H51" s="221"/>
      <c r="I51" s="221"/>
      <c r="J51" s="258">
        <f>SUM(S15,S16:S18,S23:S27)</f>
        <v>151296.69999999998</v>
      </c>
      <c r="K51" s="221"/>
      <c r="L51" s="221"/>
      <c r="M51" s="221"/>
      <c r="N51" s="221"/>
      <c r="O51" s="221"/>
      <c r="P51" s="221"/>
      <c r="Q51" s="221"/>
      <c r="R51" s="221"/>
      <c r="S51" s="221"/>
    </row>
    <row r="52" spans="2:19"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</row>
    <row r="53" spans="2:19">
      <c r="B53" s="221"/>
      <c r="C53" s="221"/>
      <c r="D53" s="221"/>
      <c r="E53" s="221"/>
      <c r="F53" s="221"/>
      <c r="G53" s="221" t="s">
        <v>519</v>
      </c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</row>
    <row r="54" spans="2:19">
      <c r="B54" s="221"/>
      <c r="C54" s="221"/>
      <c r="D54" s="221"/>
      <c r="E54" s="221"/>
      <c r="F54" s="221"/>
      <c r="G54" s="221" t="s">
        <v>303</v>
      </c>
      <c r="H54" s="221"/>
      <c r="I54" s="221"/>
      <c r="J54" s="258">
        <f>J49*1.22</f>
        <v>66643.402799999996</v>
      </c>
      <c r="K54" s="221"/>
      <c r="L54" s="221"/>
      <c r="M54" s="221"/>
      <c r="N54" s="221"/>
      <c r="O54" s="221"/>
      <c r="P54" s="221"/>
      <c r="Q54" s="221"/>
      <c r="R54" s="221"/>
      <c r="S54" s="221"/>
    </row>
    <row r="55" spans="2:19">
      <c r="B55" s="221"/>
      <c r="C55" s="221"/>
      <c r="D55" s="221"/>
      <c r="E55" s="221"/>
      <c r="F55" s="221"/>
      <c r="G55" s="221" t="s">
        <v>518</v>
      </c>
      <c r="H55" s="221"/>
      <c r="I55" s="221"/>
      <c r="J55" s="258">
        <f>J50*1.22</f>
        <v>54757.857799999998</v>
      </c>
      <c r="K55" s="221"/>
      <c r="L55" s="221"/>
      <c r="M55" s="221"/>
      <c r="N55" s="221"/>
      <c r="O55" s="221"/>
      <c r="P55" s="221"/>
      <c r="Q55" s="221"/>
      <c r="R55" s="221"/>
      <c r="S55" s="221"/>
    </row>
    <row r="56" spans="2:19">
      <c r="B56" s="221"/>
      <c r="C56" s="221"/>
      <c r="D56" s="221"/>
      <c r="E56" s="221"/>
      <c r="F56" s="221"/>
      <c r="G56" s="221" t="s">
        <v>304</v>
      </c>
      <c r="H56" s="221"/>
      <c r="I56" s="221"/>
      <c r="J56" s="258">
        <f>(J51-M42)*1.22+M42*1.0841</f>
        <v>181039.86145099998</v>
      </c>
      <c r="K56" s="221"/>
      <c r="L56" s="221"/>
      <c r="M56" s="221"/>
      <c r="N56" s="221"/>
      <c r="O56" s="221"/>
      <c r="P56" s="221"/>
      <c r="Q56" s="221"/>
      <c r="R56" s="221"/>
      <c r="S56" s="221"/>
    </row>
    <row r="57" spans="2:19"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</row>
    <row r="58" spans="2:19">
      <c r="B58" s="221"/>
      <c r="C58" s="221"/>
      <c r="D58" s="221"/>
      <c r="E58" s="221"/>
      <c r="F58" s="221"/>
      <c r="G58" s="221" t="s">
        <v>520</v>
      </c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</row>
    <row r="59" spans="2:19">
      <c r="B59" s="221"/>
      <c r="C59" s="221"/>
      <c r="D59" s="221"/>
      <c r="E59" s="221"/>
      <c r="F59" s="221"/>
      <c r="G59" s="221" t="s">
        <v>303</v>
      </c>
      <c r="H59" s="221"/>
      <c r="I59" s="221"/>
      <c r="J59" s="255">
        <f>J49/9</f>
        <v>6069.5266666666666</v>
      </c>
      <c r="K59" s="221"/>
      <c r="L59" s="221"/>
      <c r="M59" s="221"/>
      <c r="N59" s="221"/>
      <c r="O59" s="221"/>
      <c r="P59" s="221"/>
      <c r="Q59" s="221"/>
      <c r="R59" s="221"/>
      <c r="S59" s="221"/>
    </row>
    <row r="60" spans="2:19">
      <c r="B60" s="221"/>
      <c r="C60" s="221"/>
      <c r="D60" s="221"/>
      <c r="E60" s="221"/>
      <c r="F60" s="221"/>
      <c r="G60" s="221" t="s">
        <v>518</v>
      </c>
      <c r="H60" s="221"/>
      <c r="I60" s="221"/>
      <c r="J60" s="255">
        <f>SUM(J9:J10,J11,J22)/3.5</f>
        <v>5071.8571428571431</v>
      </c>
      <c r="K60" s="221"/>
      <c r="L60" s="221"/>
      <c r="M60" s="221"/>
      <c r="N60" s="221"/>
      <c r="O60" s="221"/>
      <c r="P60" s="221"/>
      <c r="Q60" s="221"/>
      <c r="R60" s="221"/>
      <c r="S60" s="221"/>
    </row>
    <row r="61" spans="2:19">
      <c r="B61" s="221"/>
      <c r="C61" s="221"/>
      <c r="D61" s="221"/>
      <c r="E61" s="221"/>
      <c r="F61" s="221"/>
      <c r="G61" s="221" t="s">
        <v>304</v>
      </c>
      <c r="H61" s="221"/>
      <c r="I61" s="221"/>
      <c r="J61" s="255">
        <f>SUM(J15,J16:J18,J23:J27)/13</f>
        <v>4178.4615384615381</v>
      </c>
      <c r="K61" s="221"/>
      <c r="L61" s="221"/>
      <c r="M61" s="221"/>
      <c r="N61" s="221"/>
      <c r="O61" s="221"/>
      <c r="P61" s="221"/>
      <c r="Q61" s="221"/>
      <c r="R61" s="221"/>
      <c r="S61" s="221"/>
    </row>
    <row r="62" spans="2:19">
      <c r="B62" s="221"/>
      <c r="C62" s="221"/>
      <c r="D62" s="221"/>
      <c r="E62" s="221"/>
      <c r="F62" s="221"/>
      <c r="G62" s="221"/>
      <c r="H62" s="221"/>
      <c r="I62" s="221"/>
      <c r="J62" s="255"/>
      <c r="K62" s="221"/>
      <c r="L62" s="221"/>
      <c r="M62" s="221"/>
      <c r="N62" s="221"/>
      <c r="O62" s="221"/>
      <c r="P62" s="221"/>
      <c r="Q62" s="221"/>
      <c r="R62" s="221"/>
      <c r="S62" s="221"/>
    </row>
    <row r="63" spans="2:19">
      <c r="B63" s="221"/>
      <c r="C63" s="221"/>
      <c r="D63" s="221"/>
      <c r="E63" s="221"/>
      <c r="F63" s="221"/>
      <c r="G63" s="221" t="s">
        <v>521</v>
      </c>
      <c r="H63" s="221"/>
      <c r="I63" s="221"/>
      <c r="J63" s="255"/>
      <c r="K63" s="221"/>
      <c r="L63" s="221"/>
      <c r="M63" s="221"/>
      <c r="N63" s="221"/>
      <c r="O63" s="221"/>
      <c r="P63" s="221"/>
      <c r="Q63" s="221"/>
      <c r="R63" s="221"/>
      <c r="S63" s="221"/>
    </row>
    <row r="64" spans="2:19">
      <c r="B64" s="221"/>
      <c r="C64" s="221"/>
      <c r="D64" s="221"/>
      <c r="E64" s="221"/>
      <c r="F64" s="221"/>
      <c r="G64" s="221" t="s">
        <v>303</v>
      </c>
      <c r="H64" s="221"/>
      <c r="I64" s="221"/>
      <c r="J64" s="255">
        <f>J59</f>
        <v>6069.5266666666666</v>
      </c>
      <c r="K64" s="221"/>
      <c r="L64" s="221"/>
      <c r="M64" s="221"/>
      <c r="N64" s="221"/>
      <c r="O64" s="221"/>
      <c r="P64" s="221"/>
      <c r="Q64" s="221"/>
      <c r="R64" s="221"/>
      <c r="S64" s="221"/>
    </row>
    <row r="65" spans="2:19">
      <c r="B65" s="221"/>
      <c r="C65" s="221"/>
      <c r="D65" s="221"/>
      <c r="E65" s="221"/>
      <c r="F65" s="221"/>
      <c r="G65" s="221" t="s">
        <v>518</v>
      </c>
      <c r="H65" s="221"/>
      <c r="I65" s="221"/>
      <c r="J65" s="255">
        <f>SUM(J9:K10,J11:K11,J22:K22)/3.5</f>
        <v>5071.8571428571431</v>
      </c>
      <c r="K65" s="221"/>
      <c r="L65" s="221"/>
      <c r="M65" s="221"/>
      <c r="N65" s="221"/>
      <c r="O65" s="221"/>
      <c r="P65" s="221"/>
      <c r="Q65" s="221"/>
      <c r="R65" s="221"/>
      <c r="S65" s="221"/>
    </row>
    <row r="66" spans="2:19">
      <c r="B66" s="221"/>
      <c r="C66" s="221"/>
      <c r="D66" s="221"/>
      <c r="E66" s="221"/>
      <c r="F66" s="221"/>
      <c r="G66" s="221" t="s">
        <v>304</v>
      </c>
      <c r="H66" s="221"/>
      <c r="I66" s="221"/>
      <c r="J66" s="255">
        <f>SUM(J15:K15,J16:K18,J23:K27)/13</f>
        <v>4178.4615384615381</v>
      </c>
      <c r="K66" s="221"/>
      <c r="L66" s="221"/>
      <c r="M66" s="221"/>
      <c r="N66" s="221"/>
      <c r="O66" s="221"/>
      <c r="P66" s="221"/>
      <c r="Q66" s="221"/>
      <c r="R66" s="221"/>
      <c r="S66" s="221"/>
    </row>
  </sheetData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F76"/>
  <sheetViews>
    <sheetView view="pageBreakPreview" topLeftCell="A43" zoomScale="45" zoomScaleNormal="50" zoomScaleSheetLayoutView="50" workbookViewId="0">
      <selection activeCell="A3" sqref="A3:AF61"/>
    </sheetView>
  </sheetViews>
  <sheetFormatPr defaultRowHeight="20.25" outlineLevelRow="1"/>
  <cols>
    <col min="1" max="2" width="4.42578125" style="46" customWidth="1"/>
    <col min="3" max="3" width="28.7109375" style="46" customWidth="1"/>
    <col min="4" max="6" width="8.42578125" style="46" customWidth="1"/>
    <col min="7" max="9" width="11.28515625" style="46" customWidth="1"/>
    <col min="10" max="10" width="8.7109375" style="46" customWidth="1"/>
    <col min="11" max="11" width="7" style="46" customWidth="1"/>
    <col min="12" max="12" width="8.5703125" style="46" customWidth="1"/>
    <col min="13" max="13" width="12.28515625" style="46" customWidth="1"/>
    <col min="14" max="14" width="12.5703125" style="46" customWidth="1"/>
    <col min="15" max="15" width="14.5703125" style="46" customWidth="1"/>
    <col min="16" max="16" width="14" style="46" customWidth="1"/>
    <col min="17" max="17" width="12.5703125" style="46" customWidth="1"/>
    <col min="18" max="18" width="12.28515625" style="46" customWidth="1"/>
    <col min="19" max="19" width="14.5703125" style="46" customWidth="1"/>
    <col min="20" max="20" width="14" style="46" customWidth="1"/>
    <col min="21" max="21" width="12.5703125" style="46" customWidth="1"/>
    <col min="22" max="22" width="12.28515625" style="46" customWidth="1"/>
    <col min="23" max="23" width="14.85546875" style="46" customWidth="1"/>
    <col min="24" max="24" width="14" style="46" customWidth="1"/>
    <col min="25" max="25" width="12.5703125" style="46" customWidth="1"/>
    <col min="26" max="26" width="12.28515625" style="46" customWidth="1"/>
    <col min="27" max="27" width="14.5703125" style="46" customWidth="1"/>
    <col min="28" max="28" width="13.7109375" style="46" customWidth="1"/>
    <col min="29" max="29" width="12.28515625" style="46" customWidth="1"/>
    <col min="30" max="30" width="12" style="46" customWidth="1"/>
    <col min="31" max="31" width="14.5703125" style="46" customWidth="1"/>
    <col min="32" max="32" width="14" style="46" customWidth="1"/>
    <col min="33" max="16384" width="9.140625" style="46"/>
  </cols>
  <sheetData>
    <row r="1" spans="1:32" ht="18.75" hidden="1" customHeight="1" outlineLevel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R1" s="48"/>
      <c r="S1" s="48"/>
      <c r="T1" s="48"/>
      <c r="U1" s="48"/>
      <c r="V1" s="48"/>
      <c r="AD1" s="401" t="s">
        <v>241</v>
      </c>
      <c r="AE1" s="401"/>
      <c r="AF1" s="401"/>
    </row>
    <row r="2" spans="1:32" ht="18.75" hidden="1" customHeight="1" outlineLevel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R2" s="48"/>
      <c r="S2" s="48"/>
      <c r="T2" s="48"/>
      <c r="U2" s="48"/>
      <c r="V2" s="48"/>
      <c r="AD2" s="401"/>
      <c r="AE2" s="401"/>
      <c r="AF2" s="401"/>
    </row>
    <row r="3" spans="1:32" s="114" customFormat="1" ht="18.75" customHeight="1" collapsed="1">
      <c r="A3" s="296" t="s">
        <v>252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</row>
    <row r="4" spans="1:3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 ht="27.75" customHeight="1">
      <c r="A5" s="436" t="s">
        <v>52</v>
      </c>
      <c r="B5" s="443" t="s">
        <v>196</v>
      </c>
      <c r="C5" s="444"/>
      <c r="D5" s="427" t="s">
        <v>197</v>
      </c>
      <c r="E5" s="449"/>
      <c r="F5" s="449"/>
      <c r="G5" s="307" t="s">
        <v>350</v>
      </c>
      <c r="H5" s="307"/>
      <c r="I5" s="307"/>
      <c r="J5" s="307"/>
      <c r="K5" s="307"/>
      <c r="L5" s="307"/>
      <c r="M5" s="307"/>
      <c r="N5" s="427" t="s">
        <v>198</v>
      </c>
      <c r="O5" s="449"/>
      <c r="P5" s="449"/>
      <c r="Q5" s="428"/>
      <c r="R5" s="451" t="s">
        <v>306</v>
      </c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3"/>
    </row>
    <row r="6" spans="1:32" ht="48.75" customHeight="1">
      <c r="A6" s="438"/>
      <c r="B6" s="447"/>
      <c r="C6" s="448"/>
      <c r="D6" s="431"/>
      <c r="E6" s="450"/>
      <c r="F6" s="450"/>
      <c r="G6" s="307"/>
      <c r="H6" s="307"/>
      <c r="I6" s="307"/>
      <c r="J6" s="307"/>
      <c r="K6" s="307"/>
      <c r="L6" s="307"/>
      <c r="M6" s="307"/>
      <c r="N6" s="431"/>
      <c r="O6" s="450"/>
      <c r="P6" s="450"/>
      <c r="Q6" s="432"/>
      <c r="R6" s="454" t="s">
        <v>199</v>
      </c>
      <c r="S6" s="455"/>
      <c r="T6" s="456"/>
      <c r="U6" s="454" t="s">
        <v>200</v>
      </c>
      <c r="V6" s="455"/>
      <c r="W6" s="456"/>
      <c r="X6" s="454" t="s">
        <v>40</v>
      </c>
      <c r="Y6" s="455"/>
      <c r="Z6" s="456"/>
      <c r="AA6" s="451" t="s">
        <v>201</v>
      </c>
      <c r="AB6" s="452"/>
      <c r="AC6" s="453"/>
      <c r="AD6" s="451" t="s">
        <v>202</v>
      </c>
      <c r="AE6" s="452"/>
      <c r="AF6" s="453"/>
    </row>
    <row r="7" spans="1:32" ht="18.75" customHeight="1">
      <c r="A7" s="89">
        <v>1</v>
      </c>
      <c r="B7" s="457">
        <v>2</v>
      </c>
      <c r="C7" s="458"/>
      <c r="D7" s="368">
        <v>3</v>
      </c>
      <c r="E7" s="373"/>
      <c r="F7" s="373"/>
      <c r="G7" s="346">
        <v>4</v>
      </c>
      <c r="H7" s="346"/>
      <c r="I7" s="346"/>
      <c r="J7" s="346"/>
      <c r="K7" s="346"/>
      <c r="L7" s="346"/>
      <c r="M7" s="346"/>
      <c r="N7" s="368">
        <v>5</v>
      </c>
      <c r="O7" s="373"/>
      <c r="P7" s="373"/>
      <c r="Q7" s="369"/>
      <c r="R7" s="368">
        <v>6</v>
      </c>
      <c r="S7" s="373"/>
      <c r="T7" s="369"/>
      <c r="U7" s="368">
        <v>7</v>
      </c>
      <c r="V7" s="373"/>
      <c r="W7" s="369"/>
      <c r="X7" s="358">
        <v>8</v>
      </c>
      <c r="Y7" s="359"/>
      <c r="Z7" s="360"/>
      <c r="AA7" s="358">
        <v>9</v>
      </c>
      <c r="AB7" s="359"/>
      <c r="AC7" s="360"/>
      <c r="AD7" s="358">
        <v>10</v>
      </c>
      <c r="AE7" s="359"/>
      <c r="AF7" s="360"/>
    </row>
    <row r="8" spans="1:32" ht="20.100000000000001" customHeight="1">
      <c r="A8" s="89"/>
      <c r="B8" s="441"/>
      <c r="C8" s="442"/>
      <c r="D8" s="389"/>
      <c r="E8" s="390"/>
      <c r="F8" s="390"/>
      <c r="G8" s="380"/>
      <c r="H8" s="380"/>
      <c r="I8" s="380"/>
      <c r="J8" s="380"/>
      <c r="K8" s="380"/>
      <c r="L8" s="380"/>
      <c r="M8" s="380"/>
      <c r="N8" s="361"/>
      <c r="O8" s="392"/>
      <c r="P8" s="392"/>
      <c r="Q8" s="362"/>
      <c r="R8" s="361"/>
      <c r="S8" s="392"/>
      <c r="T8" s="362"/>
      <c r="U8" s="361"/>
      <c r="V8" s="392"/>
      <c r="W8" s="362"/>
      <c r="X8" s="361"/>
      <c r="Y8" s="392"/>
      <c r="Z8" s="362"/>
      <c r="AA8" s="361"/>
      <c r="AB8" s="392"/>
      <c r="AC8" s="362"/>
      <c r="AD8" s="361"/>
      <c r="AE8" s="392"/>
      <c r="AF8" s="362"/>
    </row>
    <row r="9" spans="1:32" ht="20.100000000000001" customHeight="1">
      <c r="A9" s="89"/>
      <c r="B9" s="441"/>
      <c r="C9" s="442"/>
      <c r="D9" s="389"/>
      <c r="E9" s="390"/>
      <c r="F9" s="390"/>
      <c r="G9" s="380"/>
      <c r="H9" s="380"/>
      <c r="I9" s="380"/>
      <c r="J9" s="380"/>
      <c r="K9" s="380"/>
      <c r="L9" s="380"/>
      <c r="M9" s="380"/>
      <c r="N9" s="361"/>
      <c r="O9" s="392"/>
      <c r="P9" s="392"/>
      <c r="Q9" s="362"/>
      <c r="R9" s="361"/>
      <c r="S9" s="392"/>
      <c r="T9" s="362"/>
      <c r="U9" s="361"/>
      <c r="V9" s="392"/>
      <c r="W9" s="362"/>
      <c r="X9" s="361"/>
      <c r="Y9" s="392"/>
      <c r="Z9" s="362"/>
      <c r="AA9" s="361"/>
      <c r="AB9" s="392"/>
      <c r="AC9" s="362"/>
      <c r="AD9" s="361"/>
      <c r="AE9" s="392"/>
      <c r="AF9" s="362"/>
    </row>
    <row r="10" spans="1:32" ht="20.100000000000001" customHeight="1">
      <c r="A10" s="89"/>
      <c r="B10" s="441"/>
      <c r="C10" s="442"/>
      <c r="D10" s="389"/>
      <c r="E10" s="390"/>
      <c r="F10" s="390"/>
      <c r="G10" s="380"/>
      <c r="H10" s="380"/>
      <c r="I10" s="380"/>
      <c r="J10" s="380"/>
      <c r="K10" s="380"/>
      <c r="L10" s="380"/>
      <c r="M10" s="380"/>
      <c r="N10" s="361"/>
      <c r="O10" s="392"/>
      <c r="P10" s="392"/>
      <c r="Q10" s="362"/>
      <c r="R10" s="361"/>
      <c r="S10" s="392"/>
      <c r="T10" s="362"/>
      <c r="U10" s="361"/>
      <c r="V10" s="392"/>
      <c r="W10" s="362"/>
      <c r="X10" s="361"/>
      <c r="Y10" s="392"/>
      <c r="Z10" s="362"/>
      <c r="AA10" s="361"/>
      <c r="AB10" s="392"/>
      <c r="AC10" s="362"/>
      <c r="AD10" s="361"/>
      <c r="AE10" s="392"/>
      <c r="AF10" s="362"/>
    </row>
    <row r="11" spans="1:32" ht="20.100000000000001" customHeight="1">
      <c r="A11" s="89"/>
      <c r="B11" s="441"/>
      <c r="C11" s="442"/>
      <c r="D11" s="389"/>
      <c r="E11" s="390"/>
      <c r="F11" s="390"/>
      <c r="G11" s="380"/>
      <c r="H11" s="380"/>
      <c r="I11" s="380"/>
      <c r="J11" s="380"/>
      <c r="K11" s="380"/>
      <c r="L11" s="380"/>
      <c r="M11" s="380"/>
      <c r="N11" s="361"/>
      <c r="O11" s="392"/>
      <c r="P11" s="392"/>
      <c r="Q11" s="362"/>
      <c r="R11" s="361"/>
      <c r="S11" s="392"/>
      <c r="T11" s="362"/>
      <c r="U11" s="361"/>
      <c r="V11" s="392"/>
      <c r="W11" s="362"/>
      <c r="X11" s="361"/>
      <c r="Y11" s="392"/>
      <c r="Z11" s="362"/>
      <c r="AA11" s="361"/>
      <c r="AB11" s="392"/>
      <c r="AC11" s="362"/>
      <c r="AD11" s="361"/>
      <c r="AE11" s="392"/>
      <c r="AF11" s="362"/>
    </row>
    <row r="12" spans="1:32" ht="24.95" customHeight="1">
      <c r="A12" s="460" t="s">
        <v>57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2"/>
      <c r="N12" s="361"/>
      <c r="O12" s="392"/>
      <c r="P12" s="392"/>
      <c r="Q12" s="362"/>
      <c r="R12" s="361"/>
      <c r="S12" s="392"/>
      <c r="T12" s="362"/>
      <c r="U12" s="361"/>
      <c r="V12" s="392"/>
      <c r="W12" s="362"/>
      <c r="X12" s="361"/>
      <c r="Y12" s="392"/>
      <c r="Z12" s="362"/>
      <c r="AA12" s="361"/>
      <c r="AB12" s="392"/>
      <c r="AC12" s="362"/>
      <c r="AD12" s="361"/>
      <c r="AE12" s="392"/>
      <c r="AF12" s="362"/>
    </row>
    <row r="13" spans="1:32" ht="11.2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90"/>
      <c r="AF13" s="90"/>
    </row>
    <row r="14" spans="1:32" ht="10.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2"/>
      <c r="P14" s="92"/>
      <c r="Q14" s="92"/>
      <c r="R14" s="93"/>
      <c r="S14" s="93"/>
      <c r="T14" s="93"/>
      <c r="U14" s="93"/>
      <c r="V14" s="93"/>
      <c r="W14" s="93"/>
      <c r="X14" s="94"/>
      <c r="Y14" s="94"/>
      <c r="Z14" s="94"/>
      <c r="AA14" s="94"/>
      <c r="AB14" s="94"/>
      <c r="AC14" s="94"/>
      <c r="AD14" s="94"/>
      <c r="AE14" s="95"/>
      <c r="AF14" s="95"/>
    </row>
    <row r="15" spans="1:32" s="115" customFormat="1" ht="18.75" customHeight="1">
      <c r="A15" s="296" t="s">
        <v>253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</row>
    <row r="16" spans="1:32" s="87" customFormat="1" ht="18.75" customHeight="1"/>
    <row r="17" spans="1:32" ht="29.25" customHeight="1">
      <c r="A17" s="459" t="s">
        <v>52</v>
      </c>
      <c r="B17" s="443" t="s">
        <v>203</v>
      </c>
      <c r="C17" s="444"/>
      <c r="D17" s="307" t="s">
        <v>196</v>
      </c>
      <c r="E17" s="307"/>
      <c r="F17" s="307"/>
      <c r="G17" s="307"/>
      <c r="H17" s="307" t="s">
        <v>350</v>
      </c>
      <c r="I17" s="307"/>
      <c r="J17" s="307"/>
      <c r="K17" s="307"/>
      <c r="L17" s="307"/>
      <c r="M17" s="307"/>
      <c r="N17" s="307"/>
      <c r="O17" s="307"/>
      <c r="P17" s="307"/>
      <c r="Q17" s="307"/>
      <c r="R17" s="307" t="s">
        <v>204</v>
      </c>
      <c r="S17" s="307"/>
      <c r="T17" s="307"/>
      <c r="U17" s="307"/>
      <c r="V17" s="307"/>
      <c r="W17" s="294" t="s">
        <v>205</v>
      </c>
      <c r="X17" s="294"/>
      <c r="Y17" s="294"/>
      <c r="Z17" s="294"/>
      <c r="AA17" s="294"/>
      <c r="AB17" s="294"/>
      <c r="AC17" s="294"/>
      <c r="AD17" s="294"/>
      <c r="AE17" s="294"/>
      <c r="AF17" s="294"/>
    </row>
    <row r="18" spans="1:32" ht="24.95" customHeight="1">
      <c r="A18" s="459"/>
      <c r="B18" s="445"/>
      <c r="C18" s="44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294" t="s">
        <v>311</v>
      </c>
      <c r="X18" s="294"/>
      <c r="Y18" s="427" t="s">
        <v>247</v>
      </c>
      <c r="Z18" s="428"/>
      <c r="AA18" s="427" t="s">
        <v>248</v>
      </c>
      <c r="AB18" s="428"/>
      <c r="AC18" s="427" t="s">
        <v>275</v>
      </c>
      <c r="AD18" s="428"/>
      <c r="AE18" s="427" t="s">
        <v>276</v>
      </c>
      <c r="AF18" s="428"/>
    </row>
    <row r="19" spans="1:32" ht="24.95" customHeight="1">
      <c r="A19" s="459"/>
      <c r="B19" s="447"/>
      <c r="C19" s="448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294"/>
      <c r="X19" s="294"/>
      <c r="Y19" s="431"/>
      <c r="Z19" s="432"/>
      <c r="AA19" s="431"/>
      <c r="AB19" s="432"/>
      <c r="AC19" s="431"/>
      <c r="AD19" s="432"/>
      <c r="AE19" s="431"/>
      <c r="AF19" s="432"/>
    </row>
    <row r="20" spans="1:32" ht="18.75" customHeight="1">
      <c r="A20" s="96">
        <v>1</v>
      </c>
      <c r="B20" s="457">
        <v>2</v>
      </c>
      <c r="C20" s="458"/>
      <c r="D20" s="346">
        <v>3</v>
      </c>
      <c r="E20" s="346"/>
      <c r="F20" s="346"/>
      <c r="G20" s="346"/>
      <c r="H20" s="346">
        <v>4</v>
      </c>
      <c r="I20" s="346"/>
      <c r="J20" s="346"/>
      <c r="K20" s="346"/>
      <c r="L20" s="346"/>
      <c r="M20" s="346"/>
      <c r="N20" s="346"/>
      <c r="O20" s="346"/>
      <c r="P20" s="346"/>
      <c r="Q20" s="346"/>
      <c r="R20" s="346">
        <v>5</v>
      </c>
      <c r="S20" s="346"/>
      <c r="T20" s="346"/>
      <c r="U20" s="346"/>
      <c r="V20" s="346"/>
      <c r="W20" s="346">
        <v>6</v>
      </c>
      <c r="X20" s="346"/>
      <c r="Y20" s="377">
        <v>7</v>
      </c>
      <c r="Z20" s="377"/>
      <c r="AA20" s="377">
        <v>8</v>
      </c>
      <c r="AB20" s="377"/>
      <c r="AC20" s="377">
        <v>9</v>
      </c>
      <c r="AD20" s="377"/>
      <c r="AE20" s="377">
        <v>10</v>
      </c>
      <c r="AF20" s="377"/>
    </row>
    <row r="21" spans="1:32" ht="20.100000000000001" customHeight="1">
      <c r="A21" s="97"/>
      <c r="B21" s="422"/>
      <c r="C21" s="423"/>
      <c r="D21" s="380"/>
      <c r="E21" s="380"/>
      <c r="F21" s="380"/>
      <c r="G21" s="380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440"/>
      <c r="S21" s="440"/>
      <c r="T21" s="440"/>
      <c r="U21" s="440"/>
      <c r="V21" s="440"/>
      <c r="W21" s="378"/>
      <c r="X21" s="378"/>
      <c r="Y21" s="378"/>
      <c r="Z21" s="378"/>
      <c r="AA21" s="378"/>
      <c r="AB21" s="378"/>
      <c r="AC21" s="378"/>
      <c r="AD21" s="378"/>
      <c r="AE21" s="396"/>
      <c r="AF21" s="396"/>
    </row>
    <row r="22" spans="1:32" ht="20.100000000000001" customHeight="1">
      <c r="A22" s="97"/>
      <c r="B22" s="422"/>
      <c r="C22" s="423"/>
      <c r="D22" s="380"/>
      <c r="E22" s="380"/>
      <c r="F22" s="380"/>
      <c r="G22" s="380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440"/>
      <c r="S22" s="440"/>
      <c r="T22" s="440"/>
      <c r="U22" s="440"/>
      <c r="V22" s="440"/>
      <c r="W22" s="378"/>
      <c r="X22" s="378"/>
      <c r="Y22" s="378"/>
      <c r="Z22" s="378"/>
      <c r="AA22" s="378"/>
      <c r="AB22" s="378"/>
      <c r="AC22" s="378"/>
      <c r="AD22" s="378"/>
      <c r="AE22" s="396"/>
      <c r="AF22" s="396"/>
    </row>
    <row r="23" spans="1:32" ht="20.100000000000001" customHeight="1">
      <c r="A23" s="97"/>
      <c r="B23" s="422"/>
      <c r="C23" s="423"/>
      <c r="D23" s="380"/>
      <c r="E23" s="380"/>
      <c r="F23" s="380"/>
      <c r="G23" s="380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440"/>
      <c r="S23" s="440"/>
      <c r="T23" s="440"/>
      <c r="U23" s="440"/>
      <c r="V23" s="440"/>
      <c r="W23" s="378"/>
      <c r="X23" s="378"/>
      <c r="Y23" s="378"/>
      <c r="Z23" s="378"/>
      <c r="AA23" s="378"/>
      <c r="AB23" s="378"/>
      <c r="AC23" s="378"/>
      <c r="AD23" s="378"/>
      <c r="AE23" s="396"/>
      <c r="AF23" s="396"/>
    </row>
    <row r="24" spans="1:32" ht="20.100000000000001" customHeight="1">
      <c r="A24" s="97"/>
      <c r="B24" s="422"/>
      <c r="C24" s="423"/>
      <c r="D24" s="380"/>
      <c r="E24" s="380"/>
      <c r="F24" s="380"/>
      <c r="G24" s="380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440"/>
      <c r="S24" s="440"/>
      <c r="T24" s="440"/>
      <c r="U24" s="440"/>
      <c r="V24" s="440"/>
      <c r="W24" s="378"/>
      <c r="X24" s="378"/>
      <c r="Y24" s="378"/>
      <c r="Z24" s="378"/>
      <c r="AA24" s="378"/>
      <c r="AB24" s="378"/>
      <c r="AC24" s="378"/>
      <c r="AD24" s="378"/>
      <c r="AE24" s="396"/>
      <c r="AF24" s="396"/>
    </row>
    <row r="25" spans="1:32" ht="24.95" customHeight="1">
      <c r="A25" s="439" t="s">
        <v>57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378"/>
      <c r="X25" s="378"/>
      <c r="Y25" s="378"/>
      <c r="Z25" s="378"/>
      <c r="AA25" s="378"/>
      <c r="AB25" s="378"/>
      <c r="AC25" s="378"/>
      <c r="AD25" s="378"/>
      <c r="AE25" s="396"/>
      <c r="AF25" s="396"/>
    </row>
    <row r="26" spans="1:3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R26" s="48"/>
      <c r="S26" s="48"/>
      <c r="T26" s="48"/>
      <c r="U26" s="48"/>
      <c r="V26" s="48"/>
      <c r="AF26" s="48"/>
    </row>
    <row r="27" spans="1:32" ht="16.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R27" s="48"/>
      <c r="S27" s="48"/>
      <c r="T27" s="48"/>
      <c r="U27" s="48"/>
      <c r="V27" s="48"/>
      <c r="AF27" s="48"/>
    </row>
    <row r="28" spans="1:32" s="115" customFormat="1" ht="18.75" customHeight="1">
      <c r="A28" s="296" t="s">
        <v>217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</row>
    <row r="29" spans="1:32">
      <c r="A29" s="98"/>
      <c r="B29" s="98"/>
      <c r="C29" s="98"/>
      <c r="D29" s="98"/>
      <c r="E29" s="98"/>
      <c r="F29" s="98"/>
      <c r="G29" s="98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8"/>
      <c r="Z29" s="421"/>
      <c r="AA29" s="421"/>
      <c r="AB29" s="421"/>
      <c r="AD29" s="421" t="s">
        <v>237</v>
      </c>
      <c r="AE29" s="421"/>
      <c r="AF29" s="421"/>
    </row>
    <row r="30" spans="1:32" ht="24.95" customHeight="1">
      <c r="A30" s="436" t="s">
        <v>52</v>
      </c>
      <c r="B30" s="443" t="s">
        <v>254</v>
      </c>
      <c r="C30" s="463"/>
      <c r="D30" s="463"/>
      <c r="E30" s="463"/>
      <c r="F30" s="463"/>
      <c r="G30" s="463"/>
      <c r="H30" s="463"/>
      <c r="I30" s="463"/>
      <c r="J30" s="463"/>
      <c r="K30" s="463"/>
      <c r="L30" s="444"/>
      <c r="M30" s="415" t="s">
        <v>56</v>
      </c>
      <c r="N30" s="416"/>
      <c r="O30" s="416"/>
      <c r="P30" s="417"/>
      <c r="Q30" s="415" t="s">
        <v>87</v>
      </c>
      <c r="R30" s="416"/>
      <c r="S30" s="416"/>
      <c r="T30" s="417"/>
      <c r="U30" s="415" t="s">
        <v>314</v>
      </c>
      <c r="V30" s="416"/>
      <c r="W30" s="416"/>
      <c r="X30" s="417"/>
      <c r="Y30" s="415" t="s">
        <v>127</v>
      </c>
      <c r="Z30" s="416"/>
      <c r="AA30" s="416"/>
      <c r="AB30" s="417"/>
      <c r="AC30" s="415" t="s">
        <v>57</v>
      </c>
      <c r="AD30" s="416"/>
      <c r="AE30" s="416"/>
      <c r="AF30" s="417"/>
    </row>
    <row r="31" spans="1:32" ht="24.95" customHeight="1">
      <c r="A31" s="437"/>
      <c r="B31" s="445"/>
      <c r="C31" s="464"/>
      <c r="D31" s="464"/>
      <c r="E31" s="464"/>
      <c r="F31" s="464"/>
      <c r="G31" s="464"/>
      <c r="H31" s="464"/>
      <c r="I31" s="464"/>
      <c r="J31" s="464"/>
      <c r="K31" s="464"/>
      <c r="L31" s="446"/>
      <c r="M31" s="413" t="s">
        <v>247</v>
      </c>
      <c r="N31" s="413" t="s">
        <v>248</v>
      </c>
      <c r="O31" s="413" t="s">
        <v>371</v>
      </c>
      <c r="P31" s="413" t="s">
        <v>372</v>
      </c>
      <c r="Q31" s="413" t="s">
        <v>247</v>
      </c>
      <c r="R31" s="413" t="s">
        <v>248</v>
      </c>
      <c r="S31" s="413" t="s">
        <v>371</v>
      </c>
      <c r="T31" s="413" t="s">
        <v>372</v>
      </c>
      <c r="U31" s="413" t="s">
        <v>247</v>
      </c>
      <c r="V31" s="413" t="s">
        <v>248</v>
      </c>
      <c r="W31" s="413" t="s">
        <v>371</v>
      </c>
      <c r="X31" s="413" t="s">
        <v>372</v>
      </c>
      <c r="Y31" s="413" t="s">
        <v>247</v>
      </c>
      <c r="Z31" s="413" t="s">
        <v>248</v>
      </c>
      <c r="AA31" s="413" t="s">
        <v>371</v>
      </c>
      <c r="AB31" s="413" t="s">
        <v>372</v>
      </c>
      <c r="AC31" s="413" t="s">
        <v>247</v>
      </c>
      <c r="AD31" s="413" t="s">
        <v>248</v>
      </c>
      <c r="AE31" s="413" t="s">
        <v>371</v>
      </c>
      <c r="AF31" s="413" t="s">
        <v>372</v>
      </c>
    </row>
    <row r="32" spans="1:32" ht="36.75" customHeight="1">
      <c r="A32" s="438"/>
      <c r="B32" s="447"/>
      <c r="C32" s="465"/>
      <c r="D32" s="465"/>
      <c r="E32" s="465"/>
      <c r="F32" s="465"/>
      <c r="G32" s="465"/>
      <c r="H32" s="465"/>
      <c r="I32" s="465"/>
      <c r="J32" s="465"/>
      <c r="K32" s="465"/>
      <c r="L32" s="448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</row>
    <row r="33" spans="1:32" ht="18.75" customHeight="1">
      <c r="A33" s="97">
        <v>1</v>
      </c>
      <c r="B33" s="411">
        <v>2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">
        <v>3</v>
      </c>
      <c r="N33" s="41">
        <v>4</v>
      </c>
      <c r="O33" s="41">
        <v>5</v>
      </c>
      <c r="P33" s="41">
        <v>6</v>
      </c>
      <c r="Q33" s="41">
        <v>7</v>
      </c>
      <c r="R33" s="41">
        <v>8</v>
      </c>
      <c r="S33" s="41">
        <v>9</v>
      </c>
      <c r="T33" s="41">
        <v>10</v>
      </c>
      <c r="U33" s="41">
        <v>11</v>
      </c>
      <c r="V33" s="41">
        <v>12</v>
      </c>
      <c r="W33" s="41">
        <v>13</v>
      </c>
      <c r="X33" s="41">
        <v>14</v>
      </c>
      <c r="Y33" s="41">
        <v>15</v>
      </c>
      <c r="Z33" s="41">
        <v>16</v>
      </c>
      <c r="AA33" s="41">
        <v>17</v>
      </c>
      <c r="AB33" s="41">
        <v>18</v>
      </c>
      <c r="AC33" s="41">
        <v>19</v>
      </c>
      <c r="AD33" s="41">
        <v>20</v>
      </c>
      <c r="AE33" s="41">
        <v>21</v>
      </c>
      <c r="AF33" s="41">
        <v>22</v>
      </c>
    </row>
    <row r="34" spans="1:32" ht="20.100000000000001" customHeight="1">
      <c r="A34" s="89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"/>
      <c r="N34" s="41"/>
      <c r="O34" s="41"/>
      <c r="P34" s="42"/>
      <c r="Q34" s="41"/>
      <c r="R34" s="41"/>
      <c r="S34" s="41"/>
      <c r="T34" s="42"/>
      <c r="U34" s="41"/>
      <c r="V34" s="41"/>
      <c r="W34" s="41"/>
      <c r="X34" s="42"/>
      <c r="Y34" s="41"/>
      <c r="Z34" s="41"/>
      <c r="AA34" s="41"/>
      <c r="AB34" s="42"/>
      <c r="AC34" s="41"/>
      <c r="AD34" s="41"/>
      <c r="AE34" s="41"/>
      <c r="AF34" s="42"/>
    </row>
    <row r="35" spans="1:32" ht="20.100000000000001" customHeight="1">
      <c r="A35" s="89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"/>
      <c r="N35" s="41"/>
      <c r="O35" s="41"/>
      <c r="P35" s="42"/>
      <c r="Q35" s="41"/>
      <c r="R35" s="41"/>
      <c r="S35" s="41"/>
      <c r="T35" s="42"/>
      <c r="U35" s="41"/>
      <c r="V35" s="41"/>
      <c r="W35" s="41"/>
      <c r="X35" s="42"/>
      <c r="Y35" s="41"/>
      <c r="Z35" s="41"/>
      <c r="AA35" s="41"/>
      <c r="AB35" s="42"/>
      <c r="AC35" s="41"/>
      <c r="AD35" s="41"/>
      <c r="AE35" s="41"/>
      <c r="AF35" s="42"/>
    </row>
    <row r="36" spans="1:32" ht="20.100000000000001" customHeight="1">
      <c r="A36" s="89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"/>
      <c r="N36" s="41"/>
      <c r="O36" s="41"/>
      <c r="P36" s="42"/>
      <c r="Q36" s="41"/>
      <c r="R36" s="41"/>
      <c r="S36" s="41"/>
      <c r="T36" s="42"/>
      <c r="U36" s="41"/>
      <c r="V36" s="41"/>
      <c r="W36" s="41"/>
      <c r="X36" s="42"/>
      <c r="Y36" s="41"/>
      <c r="Z36" s="41"/>
      <c r="AA36" s="41"/>
      <c r="AB36" s="42"/>
      <c r="AC36" s="41"/>
      <c r="AD36" s="41"/>
      <c r="AE36" s="41"/>
      <c r="AF36" s="42"/>
    </row>
    <row r="37" spans="1:32" ht="20.100000000000001" customHeight="1">
      <c r="A37" s="89"/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"/>
      <c r="N37" s="41"/>
      <c r="O37" s="41"/>
      <c r="P37" s="42"/>
      <c r="Q37" s="41"/>
      <c r="R37" s="41"/>
      <c r="S37" s="41"/>
      <c r="T37" s="42"/>
      <c r="U37" s="41"/>
      <c r="V37" s="41"/>
      <c r="W37" s="41"/>
      <c r="X37" s="42"/>
      <c r="Y37" s="41"/>
      <c r="Z37" s="41"/>
      <c r="AA37" s="41"/>
      <c r="AB37" s="42"/>
      <c r="AC37" s="41"/>
      <c r="AD37" s="41"/>
      <c r="AE37" s="41"/>
      <c r="AF37" s="42"/>
    </row>
    <row r="38" spans="1:32" ht="24.95" customHeight="1">
      <c r="A38" s="418" t="s">
        <v>57</v>
      </c>
      <c r="B38" s="419"/>
      <c r="C38" s="419"/>
      <c r="D38" s="419"/>
      <c r="E38" s="419"/>
      <c r="F38" s="419"/>
      <c r="G38" s="419"/>
      <c r="H38" s="419"/>
      <c r="I38" s="419"/>
      <c r="J38" s="419"/>
      <c r="K38" s="419"/>
      <c r="L38" s="420"/>
      <c r="M38" s="41"/>
      <c r="N38" s="41"/>
      <c r="O38" s="41"/>
      <c r="P38" s="42"/>
      <c r="Q38" s="41"/>
      <c r="R38" s="41"/>
      <c r="S38" s="41"/>
      <c r="T38" s="42"/>
      <c r="U38" s="41"/>
      <c r="V38" s="41"/>
      <c r="W38" s="41"/>
      <c r="X38" s="42"/>
      <c r="Y38" s="41"/>
      <c r="Z38" s="41"/>
      <c r="AA38" s="41"/>
      <c r="AB38" s="42"/>
      <c r="AC38" s="41"/>
      <c r="AD38" s="41"/>
      <c r="AE38" s="41"/>
      <c r="AF38" s="42"/>
    </row>
    <row r="39" spans="1:32" ht="24.95" customHeight="1">
      <c r="A39" s="418" t="s">
        <v>58</v>
      </c>
      <c r="B39" s="419"/>
      <c r="C39" s="419"/>
      <c r="D39" s="419"/>
      <c r="E39" s="419"/>
      <c r="F39" s="419"/>
      <c r="G39" s="419"/>
      <c r="H39" s="419"/>
      <c r="I39" s="419"/>
      <c r="J39" s="419"/>
      <c r="K39" s="419"/>
      <c r="L39" s="420"/>
      <c r="M39" s="100" t="e">
        <f>M38/AC38*100</f>
        <v>#DIV/0!</v>
      </c>
      <c r="N39" s="42"/>
      <c r="O39" s="42"/>
      <c r="P39" s="42"/>
      <c r="Q39" s="100" t="e">
        <f>Q38/AC38*100</f>
        <v>#DIV/0!</v>
      </c>
      <c r="R39" s="42"/>
      <c r="S39" s="42"/>
      <c r="T39" s="42"/>
      <c r="U39" s="100" t="e">
        <f>U38/AC38*100</f>
        <v>#DIV/0!</v>
      </c>
      <c r="V39" s="42"/>
      <c r="W39" s="42"/>
      <c r="X39" s="42"/>
      <c r="Y39" s="100" t="e">
        <f>Y38/AC38*100</f>
        <v>#DIV/0!</v>
      </c>
      <c r="Z39" s="42"/>
      <c r="AA39" s="42"/>
      <c r="AB39" s="42"/>
      <c r="AC39" s="100" t="e">
        <f>AC38/AC38*100</f>
        <v>#DIV/0!</v>
      </c>
      <c r="AD39" s="42"/>
      <c r="AE39" s="42"/>
      <c r="AF39" s="42"/>
    </row>
    <row r="40" spans="1:32" ht="15" customHeight="1">
      <c r="A40" s="85"/>
      <c r="B40" s="85"/>
      <c r="C40" s="85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</row>
    <row r="41" spans="1:32" ht="15" customHeight="1">
      <c r="A41" s="85"/>
      <c r="B41" s="85"/>
      <c r="C41" s="85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</row>
    <row r="42" spans="1:32" s="115" customFormat="1" ht="31.5" customHeight="1">
      <c r="A42" s="296" t="s">
        <v>255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</row>
    <row r="43" spans="1:32" s="102" customFormat="1">
      <c r="A43" s="46"/>
      <c r="B43" s="46"/>
      <c r="C43" s="46"/>
      <c r="D43" s="46"/>
      <c r="E43" s="46"/>
      <c r="F43" s="46"/>
      <c r="G43" s="46"/>
      <c r="H43" s="46"/>
      <c r="I43" s="46"/>
      <c r="J43" s="46"/>
      <c r="L43" s="46"/>
      <c r="AD43" s="426" t="s">
        <v>237</v>
      </c>
      <c r="AE43" s="426"/>
      <c r="AF43" s="426"/>
    </row>
    <row r="44" spans="1:32" s="103" customFormat="1" ht="34.5" customHeight="1">
      <c r="A44" s="377" t="s">
        <v>210</v>
      </c>
      <c r="B44" s="427" t="s">
        <v>339</v>
      </c>
      <c r="C44" s="428"/>
      <c r="D44" s="346" t="s">
        <v>373</v>
      </c>
      <c r="E44" s="346"/>
      <c r="F44" s="307" t="s">
        <v>211</v>
      </c>
      <c r="G44" s="307"/>
      <c r="H44" s="346" t="s">
        <v>212</v>
      </c>
      <c r="I44" s="346"/>
      <c r="J44" s="346" t="s">
        <v>374</v>
      </c>
      <c r="K44" s="346"/>
      <c r="L44" s="306" t="s">
        <v>370</v>
      </c>
      <c r="M44" s="306"/>
      <c r="N44" s="306"/>
      <c r="O44" s="306"/>
      <c r="P44" s="306"/>
      <c r="Q44" s="306"/>
      <c r="R44" s="306"/>
      <c r="S44" s="306"/>
      <c r="T44" s="306"/>
      <c r="U44" s="306"/>
      <c r="V44" s="307" t="s">
        <v>340</v>
      </c>
      <c r="W44" s="307"/>
      <c r="X44" s="307"/>
      <c r="Y44" s="307"/>
      <c r="Z44" s="307"/>
      <c r="AA44" s="307" t="s">
        <v>341</v>
      </c>
      <c r="AB44" s="307"/>
      <c r="AC44" s="307"/>
      <c r="AD44" s="307"/>
      <c r="AE44" s="307"/>
      <c r="AF44" s="307"/>
    </row>
    <row r="45" spans="1:32" s="103" customFormat="1" ht="52.5" customHeight="1">
      <c r="A45" s="377"/>
      <c r="B45" s="429"/>
      <c r="C45" s="430"/>
      <c r="D45" s="346"/>
      <c r="E45" s="346"/>
      <c r="F45" s="307"/>
      <c r="G45" s="307"/>
      <c r="H45" s="346"/>
      <c r="I45" s="346"/>
      <c r="J45" s="346"/>
      <c r="K45" s="346"/>
      <c r="L45" s="307" t="s">
        <v>307</v>
      </c>
      <c r="M45" s="307"/>
      <c r="N45" s="346" t="s">
        <v>312</v>
      </c>
      <c r="O45" s="346"/>
      <c r="P45" s="307" t="s">
        <v>313</v>
      </c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</row>
    <row r="46" spans="1:32" s="104" customFormat="1" ht="82.5" customHeight="1">
      <c r="A46" s="377"/>
      <c r="B46" s="431"/>
      <c r="C46" s="432"/>
      <c r="D46" s="346"/>
      <c r="E46" s="346"/>
      <c r="F46" s="307"/>
      <c r="G46" s="307"/>
      <c r="H46" s="346"/>
      <c r="I46" s="346"/>
      <c r="J46" s="346"/>
      <c r="K46" s="346"/>
      <c r="L46" s="307"/>
      <c r="M46" s="307"/>
      <c r="N46" s="346"/>
      <c r="O46" s="346"/>
      <c r="P46" s="307" t="s">
        <v>308</v>
      </c>
      <c r="Q46" s="307"/>
      <c r="R46" s="307" t="s">
        <v>309</v>
      </c>
      <c r="S46" s="307"/>
      <c r="T46" s="307" t="s">
        <v>310</v>
      </c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</row>
    <row r="47" spans="1:32" s="103" customFormat="1" ht="18.75" customHeight="1">
      <c r="A47" s="66">
        <v>1</v>
      </c>
      <c r="B47" s="368">
        <v>2</v>
      </c>
      <c r="C47" s="369"/>
      <c r="D47" s="346">
        <v>3</v>
      </c>
      <c r="E47" s="346"/>
      <c r="F47" s="346">
        <v>4</v>
      </c>
      <c r="G47" s="346"/>
      <c r="H47" s="346">
        <v>5</v>
      </c>
      <c r="I47" s="346"/>
      <c r="J47" s="346">
        <v>6</v>
      </c>
      <c r="K47" s="346"/>
      <c r="L47" s="368">
        <v>7</v>
      </c>
      <c r="M47" s="369"/>
      <c r="N47" s="368">
        <v>8</v>
      </c>
      <c r="O47" s="369"/>
      <c r="P47" s="346">
        <v>9</v>
      </c>
      <c r="Q47" s="346"/>
      <c r="R47" s="377">
        <v>10</v>
      </c>
      <c r="S47" s="377"/>
      <c r="T47" s="346">
        <v>11</v>
      </c>
      <c r="U47" s="346"/>
      <c r="V47" s="346">
        <v>12</v>
      </c>
      <c r="W47" s="346"/>
      <c r="X47" s="346"/>
      <c r="Y47" s="346"/>
      <c r="Z47" s="346"/>
      <c r="AA47" s="346">
        <v>13</v>
      </c>
      <c r="AB47" s="346"/>
      <c r="AC47" s="346"/>
      <c r="AD47" s="346"/>
      <c r="AE47" s="346"/>
      <c r="AF47" s="346"/>
    </row>
    <row r="48" spans="1:32" s="103" customFormat="1" ht="20.100000000000001" customHeight="1">
      <c r="A48" s="105"/>
      <c r="B48" s="424"/>
      <c r="C48" s="425"/>
      <c r="D48" s="380"/>
      <c r="E48" s="380"/>
      <c r="F48" s="378"/>
      <c r="G48" s="378"/>
      <c r="H48" s="378"/>
      <c r="I48" s="378"/>
      <c r="J48" s="378"/>
      <c r="K48" s="378"/>
      <c r="L48" s="361"/>
      <c r="M48" s="362"/>
      <c r="N48" s="361"/>
      <c r="O48" s="362"/>
      <c r="P48" s="378"/>
      <c r="Q48" s="378"/>
      <c r="R48" s="378"/>
      <c r="S48" s="378"/>
      <c r="T48" s="378"/>
      <c r="U48" s="378"/>
      <c r="V48" s="466"/>
      <c r="W48" s="466"/>
      <c r="X48" s="466"/>
      <c r="Y48" s="466"/>
      <c r="Z48" s="466"/>
      <c r="AA48" s="378"/>
      <c r="AB48" s="378"/>
      <c r="AC48" s="378"/>
      <c r="AD48" s="378"/>
      <c r="AE48" s="378"/>
      <c r="AF48" s="378"/>
    </row>
    <row r="49" spans="1:32" s="103" customFormat="1" ht="20.100000000000001" customHeight="1">
      <c r="A49" s="105"/>
      <c r="B49" s="424"/>
      <c r="C49" s="425"/>
      <c r="D49" s="380"/>
      <c r="E49" s="380"/>
      <c r="F49" s="378"/>
      <c r="G49" s="378"/>
      <c r="H49" s="378"/>
      <c r="I49" s="378"/>
      <c r="J49" s="378"/>
      <c r="K49" s="378"/>
      <c r="L49" s="361"/>
      <c r="M49" s="362"/>
      <c r="N49" s="361"/>
      <c r="O49" s="362"/>
      <c r="P49" s="378"/>
      <c r="Q49" s="378"/>
      <c r="R49" s="378"/>
      <c r="S49" s="378"/>
      <c r="T49" s="378"/>
      <c r="U49" s="378"/>
      <c r="V49" s="466"/>
      <c r="W49" s="466"/>
      <c r="X49" s="466"/>
      <c r="Y49" s="466"/>
      <c r="Z49" s="466"/>
      <c r="AA49" s="378"/>
      <c r="AB49" s="378"/>
      <c r="AC49" s="378"/>
      <c r="AD49" s="378"/>
      <c r="AE49" s="378"/>
      <c r="AF49" s="378"/>
    </row>
    <row r="50" spans="1:32" s="103" customFormat="1" ht="20.100000000000001" customHeight="1">
      <c r="A50" s="105"/>
      <c r="B50" s="424"/>
      <c r="C50" s="425"/>
      <c r="D50" s="380"/>
      <c r="E50" s="380"/>
      <c r="F50" s="378"/>
      <c r="G50" s="378"/>
      <c r="H50" s="378"/>
      <c r="I50" s="378"/>
      <c r="J50" s="378"/>
      <c r="K50" s="378"/>
      <c r="L50" s="361"/>
      <c r="M50" s="362"/>
      <c r="N50" s="361"/>
      <c r="O50" s="362"/>
      <c r="P50" s="378"/>
      <c r="Q50" s="378"/>
      <c r="R50" s="378"/>
      <c r="S50" s="378"/>
      <c r="T50" s="378"/>
      <c r="U50" s="378"/>
      <c r="V50" s="466"/>
      <c r="W50" s="466"/>
      <c r="X50" s="466"/>
      <c r="Y50" s="466"/>
      <c r="Z50" s="466"/>
      <c r="AA50" s="378"/>
      <c r="AB50" s="378"/>
      <c r="AC50" s="378"/>
      <c r="AD50" s="378"/>
      <c r="AE50" s="378"/>
      <c r="AF50" s="378"/>
    </row>
    <row r="51" spans="1:32" s="103" customFormat="1" ht="20.100000000000001" customHeight="1">
      <c r="A51" s="105"/>
      <c r="B51" s="424"/>
      <c r="C51" s="425"/>
      <c r="D51" s="380"/>
      <c r="E51" s="380"/>
      <c r="F51" s="378"/>
      <c r="G51" s="378"/>
      <c r="H51" s="378"/>
      <c r="I51" s="378"/>
      <c r="J51" s="378"/>
      <c r="K51" s="378"/>
      <c r="L51" s="361"/>
      <c r="M51" s="362"/>
      <c r="N51" s="361"/>
      <c r="O51" s="362"/>
      <c r="P51" s="378"/>
      <c r="Q51" s="378"/>
      <c r="R51" s="378"/>
      <c r="S51" s="378"/>
      <c r="T51" s="378"/>
      <c r="U51" s="378"/>
      <c r="V51" s="466"/>
      <c r="W51" s="466"/>
      <c r="X51" s="466"/>
      <c r="Y51" s="466"/>
      <c r="Z51" s="466"/>
      <c r="AA51" s="378"/>
      <c r="AB51" s="378"/>
      <c r="AC51" s="378"/>
      <c r="AD51" s="378"/>
      <c r="AE51" s="378"/>
      <c r="AF51" s="378"/>
    </row>
    <row r="52" spans="1:32" s="103" customFormat="1" ht="20.100000000000001" customHeight="1">
      <c r="A52" s="105"/>
      <c r="B52" s="424"/>
      <c r="C52" s="425"/>
      <c r="D52" s="380"/>
      <c r="E52" s="380"/>
      <c r="F52" s="378"/>
      <c r="G52" s="378"/>
      <c r="H52" s="378"/>
      <c r="I52" s="378"/>
      <c r="J52" s="378"/>
      <c r="K52" s="378"/>
      <c r="L52" s="361"/>
      <c r="M52" s="362"/>
      <c r="N52" s="361"/>
      <c r="O52" s="362"/>
      <c r="P52" s="378"/>
      <c r="Q52" s="378"/>
      <c r="R52" s="378"/>
      <c r="S52" s="378"/>
      <c r="T52" s="378"/>
      <c r="U52" s="378"/>
      <c r="V52" s="466"/>
      <c r="W52" s="466"/>
      <c r="X52" s="466"/>
      <c r="Y52" s="466"/>
      <c r="Z52" s="466"/>
      <c r="AA52" s="378"/>
      <c r="AB52" s="378"/>
      <c r="AC52" s="378"/>
      <c r="AD52" s="378"/>
      <c r="AE52" s="378"/>
      <c r="AF52" s="378"/>
    </row>
    <row r="53" spans="1:32" s="103" customFormat="1" ht="20.100000000000001" customHeight="1">
      <c r="A53" s="105"/>
      <c r="B53" s="424"/>
      <c r="C53" s="425"/>
      <c r="D53" s="380"/>
      <c r="E53" s="380"/>
      <c r="F53" s="378"/>
      <c r="G53" s="378"/>
      <c r="H53" s="378"/>
      <c r="I53" s="378"/>
      <c r="J53" s="378"/>
      <c r="K53" s="378"/>
      <c r="L53" s="361"/>
      <c r="M53" s="362"/>
      <c r="N53" s="361"/>
      <c r="O53" s="362"/>
      <c r="P53" s="378"/>
      <c r="Q53" s="378"/>
      <c r="R53" s="378"/>
      <c r="S53" s="378"/>
      <c r="T53" s="378"/>
      <c r="U53" s="378"/>
      <c r="V53" s="466"/>
      <c r="W53" s="466"/>
      <c r="X53" s="466"/>
      <c r="Y53" s="466"/>
      <c r="Z53" s="466"/>
      <c r="AA53" s="378"/>
      <c r="AB53" s="378"/>
      <c r="AC53" s="378"/>
      <c r="AD53" s="378"/>
      <c r="AE53" s="378"/>
      <c r="AF53" s="378"/>
    </row>
    <row r="54" spans="1:32" s="103" customFormat="1" ht="20.100000000000001" customHeight="1">
      <c r="A54" s="105"/>
      <c r="B54" s="424"/>
      <c r="C54" s="425"/>
      <c r="D54" s="380"/>
      <c r="E54" s="380"/>
      <c r="F54" s="378"/>
      <c r="G54" s="378"/>
      <c r="H54" s="378"/>
      <c r="I54" s="378"/>
      <c r="J54" s="378"/>
      <c r="K54" s="378"/>
      <c r="L54" s="361"/>
      <c r="M54" s="362"/>
      <c r="N54" s="361"/>
      <c r="O54" s="362"/>
      <c r="P54" s="378"/>
      <c r="Q54" s="378"/>
      <c r="R54" s="378"/>
      <c r="S54" s="378"/>
      <c r="T54" s="378"/>
      <c r="U54" s="378"/>
      <c r="V54" s="466"/>
      <c r="W54" s="466"/>
      <c r="X54" s="466"/>
      <c r="Y54" s="466"/>
      <c r="Z54" s="466"/>
      <c r="AA54" s="378"/>
      <c r="AB54" s="378"/>
      <c r="AC54" s="378"/>
      <c r="AD54" s="378"/>
      <c r="AE54" s="378"/>
      <c r="AF54" s="378"/>
    </row>
    <row r="55" spans="1:32" s="103" customFormat="1" ht="24.95" customHeight="1">
      <c r="A55" s="433" t="s">
        <v>57</v>
      </c>
      <c r="B55" s="434"/>
      <c r="C55" s="434"/>
      <c r="D55" s="434"/>
      <c r="E55" s="435"/>
      <c r="F55" s="378"/>
      <c r="G55" s="378"/>
      <c r="H55" s="378"/>
      <c r="I55" s="378"/>
      <c r="J55" s="378"/>
      <c r="K55" s="378"/>
      <c r="L55" s="361"/>
      <c r="M55" s="362"/>
      <c r="N55" s="361"/>
      <c r="O55" s="362"/>
      <c r="P55" s="378"/>
      <c r="Q55" s="378"/>
      <c r="R55" s="378"/>
      <c r="S55" s="378"/>
      <c r="T55" s="378"/>
      <c r="U55" s="378"/>
      <c r="V55" s="466"/>
      <c r="W55" s="466"/>
      <c r="X55" s="466"/>
      <c r="Y55" s="466"/>
      <c r="Z55" s="466"/>
      <c r="AA55" s="378"/>
      <c r="AB55" s="378"/>
      <c r="AC55" s="378"/>
      <c r="AD55" s="378"/>
      <c r="AE55" s="378"/>
      <c r="AF55" s="378"/>
    </row>
    <row r="56" spans="1:32" ht="15" customHeight="1">
      <c r="A56" s="85"/>
      <c r="B56" s="85"/>
      <c r="C56" s="85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1:32" ht="15" customHeight="1">
      <c r="A57" s="85"/>
      <c r="B57" s="85"/>
      <c r="C57" s="85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32" ht="15" customHeight="1">
      <c r="A58" s="85"/>
      <c r="B58" s="85"/>
      <c r="C58" s="85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</row>
    <row r="59" spans="1:32" ht="15" customHeight="1">
      <c r="A59" s="85"/>
      <c r="B59" s="85"/>
      <c r="C59" s="85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</row>
    <row r="60" spans="1:32" s="114" customFormat="1" ht="18" customHeight="1">
      <c r="A60" s="471" t="s">
        <v>396</v>
      </c>
      <c r="B60" s="471"/>
      <c r="C60" s="471"/>
      <c r="D60" s="471"/>
      <c r="E60" s="471"/>
      <c r="F60" s="471"/>
      <c r="G60" s="471"/>
      <c r="H60" s="116"/>
      <c r="I60" s="116"/>
      <c r="J60" s="116"/>
      <c r="K60" s="116"/>
      <c r="L60" s="116"/>
      <c r="M60" s="470"/>
      <c r="N60" s="470"/>
      <c r="O60" s="470"/>
      <c r="P60" s="470"/>
      <c r="Q60" s="470"/>
      <c r="R60" s="116"/>
      <c r="S60" s="116"/>
      <c r="T60" s="116"/>
      <c r="U60" s="116"/>
      <c r="V60" s="116"/>
      <c r="W60" s="469"/>
      <c r="X60" s="469"/>
      <c r="Y60" s="469"/>
      <c r="Z60" s="469"/>
      <c r="AA60" s="469"/>
      <c r="AC60" s="312" t="s">
        <v>421</v>
      </c>
      <c r="AD60" s="312"/>
    </row>
    <row r="61" spans="1:32" s="33" customFormat="1">
      <c r="B61" s="426" t="s">
        <v>78</v>
      </c>
      <c r="C61" s="426"/>
      <c r="D61" s="426"/>
      <c r="E61" s="426"/>
      <c r="F61" s="426"/>
      <c r="G61" s="426"/>
      <c r="H61" s="85"/>
      <c r="I61" s="85"/>
      <c r="J61" s="87"/>
      <c r="K61" s="87"/>
      <c r="L61" s="87"/>
      <c r="N61" s="46"/>
      <c r="O61" s="46"/>
      <c r="P61" s="46"/>
      <c r="Q61" s="46"/>
      <c r="R61" s="46" t="s">
        <v>79</v>
      </c>
      <c r="V61" s="46"/>
      <c r="AB61" s="333" t="s">
        <v>128</v>
      </c>
      <c r="AC61" s="333"/>
      <c r="AD61" s="333"/>
      <c r="AE61" s="333"/>
      <c r="AF61" s="333"/>
    </row>
    <row r="62" spans="1:32" s="106" customFormat="1" ht="16.5" customHeight="1">
      <c r="C62" s="107"/>
      <c r="D62" s="108"/>
      <c r="E62" s="108"/>
      <c r="F62" s="109"/>
      <c r="G62" s="109"/>
      <c r="H62" s="109"/>
      <c r="I62" s="109"/>
      <c r="J62" s="109"/>
      <c r="K62" s="109"/>
      <c r="L62" s="109"/>
      <c r="M62" s="109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32" s="33" customFormat="1" ht="15" customHeight="1">
      <c r="F63" s="31"/>
      <c r="G63" s="31"/>
      <c r="H63" s="31"/>
      <c r="I63" s="31"/>
      <c r="J63" s="31"/>
      <c r="K63" s="31"/>
      <c r="L63" s="31"/>
      <c r="Q63" s="31"/>
      <c r="R63" s="31"/>
      <c r="S63" s="31"/>
      <c r="T63" s="31"/>
      <c r="X63" s="31"/>
      <c r="Y63" s="31"/>
      <c r="Z63" s="31"/>
      <c r="AA63" s="31"/>
    </row>
    <row r="64" spans="1:32" ht="3.75" hidden="1" customHeight="1">
      <c r="C64" s="110"/>
      <c r="D64" s="110"/>
      <c r="E64" s="110"/>
      <c r="F64" s="110"/>
      <c r="G64" s="110"/>
      <c r="H64" s="110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0"/>
      <c r="V64" s="110"/>
    </row>
    <row r="65" spans="1:32" s="163" customFormat="1" ht="102" customHeight="1">
      <c r="A65" s="467"/>
      <c r="B65" s="467"/>
      <c r="C65" s="467"/>
      <c r="D65" s="467"/>
      <c r="E65" s="467"/>
      <c r="F65" s="467"/>
      <c r="G65" s="467"/>
      <c r="H65" s="467"/>
      <c r="I65" s="467"/>
      <c r="J65" s="467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468"/>
      <c r="AE65" s="468"/>
      <c r="AF65" s="468"/>
    </row>
    <row r="66" spans="1:32"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</row>
    <row r="67" spans="1:32">
      <c r="C67" s="112"/>
    </row>
    <row r="70" spans="1:32">
      <c r="C70" s="113"/>
    </row>
    <row r="71" spans="1:32">
      <c r="C71" s="113"/>
    </row>
    <row r="72" spans="1:32">
      <c r="C72" s="113"/>
    </row>
    <row r="73" spans="1:32">
      <c r="C73" s="113"/>
    </row>
    <row r="74" spans="1:32">
      <c r="C74" s="113"/>
    </row>
    <row r="75" spans="1:32">
      <c r="C75" s="113"/>
    </row>
    <row r="76" spans="1:32">
      <c r="C76" s="113"/>
    </row>
  </sheetData>
  <mergeCells count="298">
    <mergeCell ref="AC60:AD60"/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4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13</vt:i4>
      </vt:variant>
    </vt:vector>
  </HeadingPairs>
  <TitlesOfParts>
    <vt:vector size="22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Штатка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2020-07-20T11:54:37Z</cp:lastPrinted>
  <dcterms:created xsi:type="dcterms:W3CDTF">2003-03-13T16:00:22Z</dcterms:created>
  <dcterms:modified xsi:type="dcterms:W3CDTF">2020-07-20T12:11:13Z</dcterms:modified>
</cp:coreProperties>
</file>