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ЭтаКнига"/>
  <bookViews>
    <workbookView xWindow="-120" yWindow="-120" windowWidth="29040" windowHeight="15840" tabRatio="609" firstSheet="6" activeTab="6"/>
  </bookViews>
  <sheets>
    <sheet name="Додаток 1 (форма плану)" sheetId="1" state="hidden" r:id="rId1"/>
    <sheet name="розрахунок доходів від НСЗУ " sheetId="8" state="hidden" r:id="rId2"/>
    <sheet name="Дані про персонал та зп" sheetId="2" state="hidden" r:id="rId3"/>
    <sheet name="Адміністративні (довідково)" sheetId="9" state="hidden" r:id="rId4"/>
    <sheet name="Видатки (розшифровка)" sheetId="10" state="hidden" r:id="rId5"/>
    <sheet name="Капітальні видатки (план_звіт)" sheetId="4" state="hidden" r:id="rId6"/>
    <sheet name="фін звіт" sheetId="6" r:id="rId7"/>
  </sheets>
  <definedNames>
    <definedName name="_xlnm.Print_Area" localSheetId="1">'розрахунок доходів від НСЗУ '!$A$1:$S$42</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6" i="10" l="1"/>
  <c r="D80" i="6" l="1"/>
  <c r="H80" i="6"/>
  <c r="I80" i="6"/>
  <c r="J80" i="6"/>
  <c r="G80" i="6"/>
  <c r="H78" i="6"/>
  <c r="I78" i="6"/>
  <c r="J78" i="6"/>
  <c r="G78" i="6"/>
  <c r="C80" i="6"/>
  <c r="C78" i="6"/>
  <c r="D75" i="6"/>
  <c r="H72" i="6"/>
  <c r="H73" i="6"/>
  <c r="H74" i="6"/>
  <c r="H75" i="6"/>
  <c r="H76" i="6"/>
  <c r="H71" i="6"/>
  <c r="G72" i="6"/>
  <c r="G73" i="6"/>
  <c r="G74" i="6"/>
  <c r="G75" i="6"/>
  <c r="G76" i="6"/>
  <c r="G71" i="6"/>
  <c r="C72" i="6"/>
  <c r="C73" i="6"/>
  <c r="C74" i="6"/>
  <c r="C75" i="6"/>
  <c r="C76" i="6"/>
  <c r="C71" i="6"/>
  <c r="G49" i="6"/>
  <c r="H49" i="6"/>
  <c r="G50" i="6"/>
  <c r="H50" i="6"/>
  <c r="G51" i="6"/>
  <c r="H51" i="6"/>
  <c r="G52" i="6"/>
  <c r="H52" i="6"/>
  <c r="G53" i="6"/>
  <c r="H53" i="6"/>
  <c r="H48" i="6"/>
  <c r="G48" i="6"/>
  <c r="G46" i="6"/>
  <c r="H46" i="6"/>
  <c r="H45" i="6"/>
  <c r="G45" i="6"/>
  <c r="E49" i="6"/>
  <c r="C49" i="6"/>
  <c r="C50" i="6"/>
  <c r="C51" i="6"/>
  <c r="C52" i="6"/>
  <c r="C53" i="6"/>
  <c r="C48" i="6"/>
  <c r="C46" i="6"/>
  <c r="C45" i="6"/>
  <c r="E68" i="6"/>
  <c r="H30" i="6"/>
  <c r="H31" i="6"/>
  <c r="H32" i="6"/>
  <c r="H33" i="6"/>
  <c r="H34" i="6"/>
  <c r="H35" i="6"/>
  <c r="H36" i="6"/>
  <c r="H37" i="6"/>
  <c r="H38" i="6"/>
  <c r="H39" i="6"/>
  <c r="H40" i="6"/>
  <c r="H29" i="6"/>
  <c r="G30" i="6"/>
  <c r="G31" i="6"/>
  <c r="G32" i="6"/>
  <c r="G33" i="6"/>
  <c r="G34" i="6"/>
  <c r="G35" i="6"/>
  <c r="G36" i="6"/>
  <c r="G37" i="6"/>
  <c r="G38" i="6"/>
  <c r="G39" i="6"/>
  <c r="G40" i="6"/>
  <c r="G29" i="6"/>
  <c r="C30" i="6"/>
  <c r="C31" i="6"/>
  <c r="C32" i="6"/>
  <c r="C33" i="6"/>
  <c r="C34" i="6"/>
  <c r="C35" i="6"/>
  <c r="C36" i="6"/>
  <c r="C37" i="6"/>
  <c r="C38" i="6"/>
  <c r="C39" i="6"/>
  <c r="C40" i="6"/>
  <c r="C29" i="6"/>
  <c r="H58" i="6"/>
  <c r="G58" i="6"/>
  <c r="C58" i="6"/>
  <c r="H20" i="6"/>
  <c r="H21" i="6"/>
  <c r="H22" i="6"/>
  <c r="H23" i="6"/>
  <c r="H24" i="6"/>
  <c r="H25" i="6"/>
  <c r="H26" i="6"/>
  <c r="H27" i="6"/>
  <c r="H19" i="6"/>
  <c r="H15" i="6"/>
  <c r="H17" i="6"/>
  <c r="H14" i="6"/>
  <c r="G20" i="6"/>
  <c r="G21" i="6"/>
  <c r="G22" i="6"/>
  <c r="G23" i="6"/>
  <c r="G24" i="6"/>
  <c r="G25" i="6"/>
  <c r="G26" i="6"/>
  <c r="G27" i="6"/>
  <c r="G19" i="6"/>
  <c r="G17" i="6"/>
  <c r="G15" i="6"/>
  <c r="G14" i="6"/>
  <c r="C20" i="6"/>
  <c r="C21" i="6"/>
  <c r="C22" i="6"/>
  <c r="C23" i="6"/>
  <c r="C24" i="6"/>
  <c r="C25" i="6"/>
  <c r="C26" i="6"/>
  <c r="C27" i="6"/>
  <c r="C19" i="6"/>
  <c r="C17" i="6"/>
  <c r="C15" i="6"/>
  <c r="C14" i="6"/>
  <c r="E27" i="2" l="1"/>
  <c r="C27" i="2"/>
  <c r="D27" i="2"/>
  <c r="B27" i="2"/>
  <c r="D39" i="4"/>
  <c r="D41" i="4"/>
  <c r="D43" i="4"/>
  <c r="D44" i="4"/>
  <c r="D37" i="4"/>
  <c r="D32" i="4"/>
  <c r="D34" i="4"/>
  <c r="D35" i="4"/>
  <c r="D19" i="4"/>
  <c r="H85" i="1" l="1"/>
  <c r="I85" i="1"/>
  <c r="G85" i="1"/>
  <c r="H83" i="1"/>
  <c r="I83" i="1"/>
  <c r="G83" i="1"/>
  <c r="G86" i="1"/>
  <c r="H86" i="1"/>
  <c r="I86" i="1"/>
  <c r="F86" i="1"/>
  <c r="D42" i="8" l="1"/>
  <c r="E42" i="8"/>
  <c r="F42" i="8"/>
  <c r="G42" i="8"/>
  <c r="H42" i="8"/>
  <c r="I42" i="8"/>
  <c r="J42" i="8"/>
  <c r="K42" i="8"/>
  <c r="L42" i="8"/>
  <c r="M42" i="8"/>
  <c r="N42" i="8"/>
  <c r="C42" i="8"/>
  <c r="S7" i="8"/>
  <c r="J6" i="8"/>
  <c r="F9" i="4" l="1"/>
  <c r="D10" i="4"/>
  <c r="D9" i="4" s="1"/>
  <c r="D7" i="4"/>
  <c r="D12" i="4"/>
  <c r="D14" i="4"/>
  <c r="D16" i="4"/>
  <c r="D18" i="4"/>
  <c r="I27" i="10"/>
  <c r="H27" i="10"/>
  <c r="G25" i="9"/>
  <c r="H6" i="10"/>
  <c r="H7" i="10"/>
  <c r="H8" i="10"/>
  <c r="H9" i="10"/>
  <c r="H10" i="10"/>
  <c r="H11" i="10"/>
  <c r="H12" i="10"/>
  <c r="H13" i="10"/>
  <c r="H14" i="10"/>
  <c r="H15" i="10"/>
  <c r="H16" i="10"/>
  <c r="H17" i="10"/>
  <c r="H18" i="10"/>
  <c r="H19" i="10"/>
  <c r="H20" i="10"/>
  <c r="H21" i="10"/>
  <c r="H22" i="10"/>
  <c r="H23" i="10"/>
  <c r="H24" i="10"/>
  <c r="H25" i="10"/>
  <c r="D32" i="9"/>
  <c r="E32" i="9"/>
  <c r="F32" i="9"/>
  <c r="C32" i="9"/>
  <c r="E33" i="10"/>
  <c r="D28" i="9"/>
  <c r="E28" i="9"/>
  <c r="G28" i="9" s="1"/>
  <c r="F28" i="9"/>
  <c r="C28" i="9"/>
  <c r="D31" i="9"/>
  <c r="E31" i="9"/>
  <c r="F31" i="9"/>
  <c r="C31" i="9"/>
  <c r="G31" i="9" s="1"/>
  <c r="D30" i="9"/>
  <c r="E30" i="9"/>
  <c r="F30" i="9"/>
  <c r="C30" i="9"/>
  <c r="G30" i="9"/>
  <c r="G32" i="9"/>
  <c r="G29" i="9"/>
  <c r="D29" i="9"/>
  <c r="E29" i="9"/>
  <c r="F29" i="9"/>
  <c r="C29" i="9"/>
  <c r="K32" i="8" l="1"/>
  <c r="K31" i="8"/>
  <c r="K30" i="8"/>
  <c r="K29" i="8"/>
  <c r="K28" i="8"/>
  <c r="K24" i="8"/>
  <c r="K23" i="8"/>
  <c r="K22" i="8"/>
  <c r="K21" i="8"/>
  <c r="K20" i="8"/>
  <c r="K16" i="8"/>
  <c r="K15" i="8"/>
  <c r="K14" i="8"/>
  <c r="K13" i="8"/>
  <c r="K12" i="8"/>
  <c r="K8" i="8"/>
  <c r="K7" i="8"/>
  <c r="K6" i="8"/>
  <c r="K5" i="8"/>
  <c r="K4" i="8"/>
  <c r="J32" i="8"/>
  <c r="J31" i="8"/>
  <c r="J30" i="8"/>
  <c r="J29" i="8"/>
  <c r="J28" i="8"/>
  <c r="J24" i="8"/>
  <c r="J23" i="8"/>
  <c r="J22" i="8"/>
  <c r="J21" i="8"/>
  <c r="J20" i="8"/>
  <c r="J16" i="8"/>
  <c r="J15" i="8"/>
  <c r="J14" i="8"/>
  <c r="J13" i="8"/>
  <c r="J12" i="8"/>
  <c r="J8" i="8"/>
  <c r="J7" i="8"/>
  <c r="J5" i="8"/>
  <c r="J4" i="8"/>
  <c r="I32" i="8"/>
  <c r="I31" i="8"/>
  <c r="I30" i="8"/>
  <c r="I29" i="8"/>
  <c r="I28" i="8"/>
  <c r="I24" i="8"/>
  <c r="I23" i="8"/>
  <c r="I22" i="8"/>
  <c r="I21" i="8"/>
  <c r="I20" i="8"/>
  <c r="I16" i="8"/>
  <c r="I15" i="8"/>
  <c r="I14" i="8"/>
  <c r="I13" i="8"/>
  <c r="I12" i="8"/>
  <c r="I8" i="8"/>
  <c r="I7" i="8"/>
  <c r="I6" i="8"/>
  <c r="I5" i="8"/>
  <c r="I4" i="8"/>
  <c r="H32" i="8"/>
  <c r="H31" i="8"/>
  <c r="H30" i="8"/>
  <c r="H29" i="8"/>
  <c r="H28" i="8"/>
  <c r="H24" i="8"/>
  <c r="H23" i="8"/>
  <c r="H22" i="8"/>
  <c r="H21" i="8"/>
  <c r="H20" i="8"/>
  <c r="H16" i="8"/>
  <c r="H15" i="8"/>
  <c r="H14" i="8"/>
  <c r="H13" i="8"/>
  <c r="H12" i="8"/>
  <c r="H8" i="8"/>
  <c r="H7" i="8"/>
  <c r="H6" i="8"/>
  <c r="H5" i="8"/>
  <c r="H4" i="8"/>
  <c r="G24" i="8"/>
  <c r="G23" i="8"/>
  <c r="G22" i="8"/>
  <c r="G21" i="8"/>
  <c r="G20" i="8"/>
  <c r="G16" i="8"/>
  <c r="G15" i="8"/>
  <c r="G14" i="8"/>
  <c r="G13" i="8"/>
  <c r="G12" i="8"/>
  <c r="G8" i="8"/>
  <c r="G7" i="8"/>
  <c r="G6" i="8"/>
  <c r="G5" i="8"/>
  <c r="G4" i="8"/>
  <c r="E16" i="8"/>
  <c r="E15" i="8"/>
  <c r="E14" i="8"/>
  <c r="E13" i="8"/>
  <c r="E12" i="8"/>
  <c r="E8" i="8"/>
  <c r="E7" i="8"/>
  <c r="E6" i="8"/>
  <c r="E5" i="8"/>
  <c r="E4" i="8"/>
  <c r="F28" i="8"/>
  <c r="F20" i="8"/>
  <c r="F12" i="8"/>
  <c r="F4" i="8"/>
  <c r="E57" i="1" l="1"/>
  <c r="G32" i="8" l="1"/>
  <c r="G31" i="8"/>
  <c r="G30" i="8"/>
  <c r="G29" i="8"/>
  <c r="G28" i="8"/>
  <c r="G13" i="10" l="1"/>
  <c r="G29" i="10" s="1"/>
  <c r="F13" i="10"/>
  <c r="E13" i="10"/>
  <c r="E29" i="10" s="1"/>
  <c r="D13" i="10"/>
  <c r="C29" i="1"/>
  <c r="H18" i="6"/>
  <c r="G18" i="6"/>
  <c r="D18" i="6"/>
  <c r="F18" i="6" s="1"/>
  <c r="C18" i="6"/>
  <c r="J27" i="6"/>
  <c r="I27" i="6"/>
  <c r="F27" i="6"/>
  <c r="E27" i="6"/>
  <c r="E38" i="1"/>
  <c r="I29" i="1"/>
  <c r="H29" i="1"/>
  <c r="G29" i="1"/>
  <c r="F29" i="1"/>
  <c r="D29" i="1"/>
  <c r="H44" i="6"/>
  <c r="G32" i="10"/>
  <c r="F32" i="10"/>
  <c r="E32" i="10"/>
  <c r="D32" i="10"/>
  <c r="G31" i="10"/>
  <c r="F31" i="10"/>
  <c r="E31" i="10"/>
  <c r="D31" i="10"/>
  <c r="G30" i="10"/>
  <c r="F30" i="10"/>
  <c r="E30" i="10"/>
  <c r="D30" i="10"/>
  <c r="G20" i="10"/>
  <c r="G33" i="10" s="1"/>
  <c r="F20" i="10"/>
  <c r="F33" i="10" s="1"/>
  <c r="E20" i="10"/>
  <c r="D20" i="10"/>
  <c r="D33" i="10" s="1"/>
  <c r="F29" i="10"/>
  <c r="H5" i="10"/>
  <c r="G24" i="9"/>
  <c r="G23" i="9"/>
  <c r="G22" i="9"/>
  <c r="G21" i="9"/>
  <c r="G20" i="9"/>
  <c r="G19" i="9"/>
  <c r="G18" i="9"/>
  <c r="G17" i="9"/>
  <c r="G16" i="9"/>
  <c r="G15" i="9"/>
  <c r="G14" i="9"/>
  <c r="G13" i="9"/>
  <c r="G12" i="9"/>
  <c r="F11" i="9"/>
  <c r="F25" i="9" s="1"/>
  <c r="E11" i="9"/>
  <c r="E25" i="9" s="1"/>
  <c r="D11" i="9"/>
  <c r="D25" i="9" s="1"/>
  <c r="C11" i="9"/>
  <c r="C25" i="9" s="1"/>
  <c r="G10" i="9"/>
  <c r="G9" i="9"/>
  <c r="G8" i="9"/>
  <c r="G7" i="9"/>
  <c r="G6" i="9"/>
  <c r="G5" i="9"/>
  <c r="J76" i="6"/>
  <c r="I76" i="6"/>
  <c r="F76" i="6"/>
  <c r="E76" i="6"/>
  <c r="J75" i="6"/>
  <c r="I75" i="6"/>
  <c r="F75" i="6"/>
  <c r="E75" i="6"/>
  <c r="J74" i="6"/>
  <c r="I74" i="6"/>
  <c r="F74" i="6"/>
  <c r="E74" i="6"/>
  <c r="J73" i="6"/>
  <c r="I73" i="6"/>
  <c r="F73" i="6"/>
  <c r="E73" i="6"/>
  <c r="J72" i="6"/>
  <c r="I72" i="6"/>
  <c r="F72" i="6"/>
  <c r="E72" i="6"/>
  <c r="J71" i="6"/>
  <c r="I71" i="6"/>
  <c r="F71" i="6"/>
  <c r="E71" i="6"/>
  <c r="H70" i="6"/>
  <c r="G70" i="6"/>
  <c r="D70" i="6"/>
  <c r="C70" i="6"/>
  <c r="J68" i="6"/>
  <c r="F68" i="6"/>
  <c r="J64" i="6"/>
  <c r="I64" i="6"/>
  <c r="F64" i="6"/>
  <c r="E64" i="6"/>
  <c r="J63" i="6"/>
  <c r="I63" i="6"/>
  <c r="F63" i="6"/>
  <c r="E63" i="6"/>
  <c r="J62" i="6"/>
  <c r="I62" i="6"/>
  <c r="F62" i="6"/>
  <c r="E62" i="6"/>
  <c r="J61" i="6"/>
  <c r="I61" i="6"/>
  <c r="F61" i="6"/>
  <c r="E61" i="6"/>
  <c r="H60" i="6"/>
  <c r="G60" i="6"/>
  <c r="J60" i="6" s="1"/>
  <c r="D60" i="6"/>
  <c r="C60" i="6"/>
  <c r="J59" i="6"/>
  <c r="I59" i="6"/>
  <c r="F59" i="6"/>
  <c r="E59" i="6"/>
  <c r="J58" i="6"/>
  <c r="I58" i="6"/>
  <c r="F58" i="6"/>
  <c r="E58" i="6"/>
  <c r="J57" i="6"/>
  <c r="I57" i="6"/>
  <c r="F57" i="6"/>
  <c r="E57" i="6"/>
  <c r="J56" i="6"/>
  <c r="I56" i="6"/>
  <c r="F56" i="6"/>
  <c r="E56" i="6"/>
  <c r="H55" i="6"/>
  <c r="G55" i="6"/>
  <c r="D55" i="6"/>
  <c r="C55" i="6"/>
  <c r="J53" i="6"/>
  <c r="I53" i="6"/>
  <c r="F53" i="6"/>
  <c r="E53" i="6"/>
  <c r="J52" i="6"/>
  <c r="I52" i="6"/>
  <c r="F52" i="6"/>
  <c r="E52" i="6"/>
  <c r="J51" i="6"/>
  <c r="I51" i="6"/>
  <c r="F51" i="6"/>
  <c r="E51" i="6"/>
  <c r="J50" i="6"/>
  <c r="I50" i="6"/>
  <c r="F50" i="6"/>
  <c r="E50" i="6"/>
  <c r="J49" i="6"/>
  <c r="I49" i="6"/>
  <c r="F49" i="6"/>
  <c r="J48" i="6"/>
  <c r="I48" i="6"/>
  <c r="F48" i="6"/>
  <c r="E48" i="6"/>
  <c r="H47" i="6"/>
  <c r="G47" i="6"/>
  <c r="J47" i="6" s="1"/>
  <c r="D47" i="6"/>
  <c r="C47" i="6"/>
  <c r="J46" i="6"/>
  <c r="I46" i="6"/>
  <c r="F46" i="6"/>
  <c r="E46" i="6"/>
  <c r="J45" i="6"/>
  <c r="I45" i="6"/>
  <c r="F45" i="6"/>
  <c r="E45" i="6"/>
  <c r="J44" i="6"/>
  <c r="G44" i="6"/>
  <c r="I44" i="6" s="1"/>
  <c r="D44" i="6"/>
  <c r="C44" i="6"/>
  <c r="H42" i="6"/>
  <c r="C42" i="6"/>
  <c r="J40" i="6"/>
  <c r="I40" i="6"/>
  <c r="F40" i="6"/>
  <c r="E40" i="6"/>
  <c r="J39" i="6"/>
  <c r="I39" i="6"/>
  <c r="F39" i="6"/>
  <c r="E39" i="6"/>
  <c r="J38" i="6"/>
  <c r="I38" i="6"/>
  <c r="F38" i="6"/>
  <c r="E38" i="6"/>
  <c r="J37" i="6"/>
  <c r="I37" i="6"/>
  <c r="F37" i="6"/>
  <c r="E37" i="6"/>
  <c r="J36" i="6"/>
  <c r="I36" i="6"/>
  <c r="F36" i="6"/>
  <c r="E36" i="6"/>
  <c r="J35" i="6"/>
  <c r="I35" i="6"/>
  <c r="F35" i="6"/>
  <c r="E35" i="6"/>
  <c r="J34" i="6"/>
  <c r="I34" i="6"/>
  <c r="F34" i="6"/>
  <c r="E34" i="6"/>
  <c r="J33" i="6"/>
  <c r="I33" i="6"/>
  <c r="F33" i="6"/>
  <c r="E33" i="6"/>
  <c r="J32" i="6"/>
  <c r="I32" i="6"/>
  <c r="F32" i="6"/>
  <c r="E32" i="6"/>
  <c r="J31" i="6"/>
  <c r="I31" i="6"/>
  <c r="F31" i="6"/>
  <c r="E31" i="6"/>
  <c r="J30" i="6"/>
  <c r="I30" i="6"/>
  <c r="F30" i="6"/>
  <c r="E30" i="6"/>
  <c r="J29" i="6"/>
  <c r="I29" i="6"/>
  <c r="F29" i="6"/>
  <c r="E29" i="6"/>
  <c r="J26" i="6"/>
  <c r="I26" i="6"/>
  <c r="F26" i="6"/>
  <c r="E26" i="6"/>
  <c r="J25" i="6"/>
  <c r="I25" i="6"/>
  <c r="F25" i="6"/>
  <c r="E25" i="6"/>
  <c r="J24" i="6"/>
  <c r="I24" i="6"/>
  <c r="F24" i="6"/>
  <c r="E24" i="6"/>
  <c r="J23" i="6"/>
  <c r="I23" i="6"/>
  <c r="F23" i="6"/>
  <c r="E23" i="6"/>
  <c r="J22" i="6"/>
  <c r="I22" i="6"/>
  <c r="F22" i="6"/>
  <c r="E22" i="6"/>
  <c r="J21" i="6"/>
  <c r="I21" i="6"/>
  <c r="F21" i="6"/>
  <c r="E21" i="6"/>
  <c r="J20" i="6"/>
  <c r="I20" i="6"/>
  <c r="F20" i="6"/>
  <c r="E20" i="6"/>
  <c r="J19" i="6"/>
  <c r="I19" i="6"/>
  <c r="F19" i="6"/>
  <c r="E19" i="6"/>
  <c r="J18" i="6"/>
  <c r="J17" i="6"/>
  <c r="I17" i="6"/>
  <c r="F17" i="6"/>
  <c r="E17" i="6"/>
  <c r="H16" i="6"/>
  <c r="J16" i="6" s="1"/>
  <c r="G16" i="6"/>
  <c r="D16" i="6"/>
  <c r="C16" i="6"/>
  <c r="E16" i="6" s="1"/>
  <c r="J15" i="6"/>
  <c r="I15" i="6"/>
  <c r="F15" i="6"/>
  <c r="E15" i="6"/>
  <c r="J14" i="6"/>
  <c r="I14" i="6"/>
  <c r="F14" i="6"/>
  <c r="E14" i="6"/>
  <c r="H13" i="6"/>
  <c r="I13" i="6" s="1"/>
  <c r="G13" i="6"/>
  <c r="D13" i="6"/>
  <c r="C13" i="6"/>
  <c r="E13" i="6" s="1"/>
  <c r="E87" i="1"/>
  <c r="E86" i="1"/>
  <c r="E85" i="1"/>
  <c r="E84" i="1"/>
  <c r="E83" i="1"/>
  <c r="E82" i="1"/>
  <c r="I81" i="1"/>
  <c r="H81" i="1"/>
  <c r="G81" i="1"/>
  <c r="F81" i="1"/>
  <c r="D81" i="1"/>
  <c r="C81" i="1"/>
  <c r="E79" i="1"/>
  <c r="E75" i="1"/>
  <c r="E74" i="1"/>
  <c r="E73" i="1"/>
  <c r="E72" i="1"/>
  <c r="I71" i="1"/>
  <c r="H71" i="1"/>
  <c r="G71" i="1"/>
  <c r="F71" i="1"/>
  <c r="D71" i="1"/>
  <c r="C71" i="1"/>
  <c r="E70" i="1"/>
  <c r="E69" i="1"/>
  <c r="E68" i="1"/>
  <c r="E67" i="1"/>
  <c r="I66" i="1"/>
  <c r="H66" i="1"/>
  <c r="G66" i="1"/>
  <c r="F66" i="1"/>
  <c r="D66" i="1"/>
  <c r="C66" i="1"/>
  <c r="E64" i="1"/>
  <c r="E63" i="1"/>
  <c r="E62" i="1"/>
  <c r="E61" i="1"/>
  <c r="E60" i="1"/>
  <c r="E59" i="1"/>
  <c r="I58" i="1"/>
  <c r="I53" i="1" s="1"/>
  <c r="H58" i="1"/>
  <c r="G58" i="1"/>
  <c r="F58" i="1"/>
  <c r="F53" i="1" s="1"/>
  <c r="D58" i="1"/>
  <c r="D53" i="1" s="1"/>
  <c r="C58" i="1"/>
  <c r="C53" i="1" s="1"/>
  <c r="C77" i="1" s="1"/>
  <c r="E56" i="1"/>
  <c r="I55" i="1"/>
  <c r="H55" i="1"/>
  <c r="G55" i="1"/>
  <c r="F55" i="1"/>
  <c r="F52" i="1" s="1"/>
  <c r="D55" i="1"/>
  <c r="C55" i="1"/>
  <c r="H53" i="1"/>
  <c r="E51" i="1"/>
  <c r="E50" i="1"/>
  <c r="E49" i="1"/>
  <c r="E48" i="1"/>
  <c r="E47" i="1"/>
  <c r="E46" i="1"/>
  <c r="E45" i="1"/>
  <c r="E44" i="1"/>
  <c r="E43" i="1"/>
  <c r="E42" i="1"/>
  <c r="E41" i="1"/>
  <c r="E40" i="1"/>
  <c r="E37" i="1"/>
  <c r="E36" i="1"/>
  <c r="E35" i="1"/>
  <c r="E34" i="1"/>
  <c r="E33" i="1"/>
  <c r="E32" i="1"/>
  <c r="E31" i="1"/>
  <c r="E30" i="1"/>
  <c r="E28" i="1"/>
  <c r="I27" i="1"/>
  <c r="H27" i="1"/>
  <c r="G27" i="1"/>
  <c r="F27" i="1"/>
  <c r="E27" i="1" s="1"/>
  <c r="D27" i="1"/>
  <c r="C27" i="1"/>
  <c r="E26" i="1"/>
  <c r="D24" i="1"/>
  <c r="C24" i="1"/>
  <c r="J70" i="6" l="1"/>
  <c r="F70" i="6"/>
  <c r="I47" i="6"/>
  <c r="E44" i="6"/>
  <c r="G42" i="6"/>
  <c r="I60" i="6"/>
  <c r="J42" i="6"/>
  <c r="D42" i="6"/>
  <c r="F42" i="6" s="1"/>
  <c r="F60" i="6"/>
  <c r="J55" i="6"/>
  <c r="I55" i="6"/>
  <c r="F55" i="6"/>
  <c r="E18" i="6"/>
  <c r="I18" i="6"/>
  <c r="E81" i="1"/>
  <c r="E71" i="1"/>
  <c r="G53" i="1"/>
  <c r="E53" i="1" s="1"/>
  <c r="E55" i="1"/>
  <c r="C52" i="1"/>
  <c r="E29" i="1"/>
  <c r="C78" i="1"/>
  <c r="F16" i="6"/>
  <c r="D52" i="1"/>
  <c r="D77" i="1" s="1"/>
  <c r="D78" i="1" s="1"/>
  <c r="E66" i="1"/>
  <c r="C41" i="6"/>
  <c r="C66" i="6" s="1"/>
  <c r="C67" i="6" s="1"/>
  <c r="D41" i="6"/>
  <c r="I42" i="6"/>
  <c r="D26" i="10"/>
  <c r="E58" i="1"/>
  <c r="G41" i="6"/>
  <c r="I16" i="6"/>
  <c r="E47" i="6"/>
  <c r="E55" i="6"/>
  <c r="E60" i="6"/>
  <c r="F47" i="6"/>
  <c r="F44" i="6"/>
  <c r="H41" i="6"/>
  <c r="H66" i="6" s="1"/>
  <c r="D29" i="10"/>
  <c r="H29" i="10" s="1"/>
  <c r="H32" i="10"/>
  <c r="H30" i="10"/>
  <c r="H31" i="10"/>
  <c r="E26" i="10"/>
  <c r="H33" i="10"/>
  <c r="F26" i="10"/>
  <c r="G26" i="10"/>
  <c r="G11" i="9"/>
  <c r="F13" i="6"/>
  <c r="J13" i="6"/>
  <c r="E70" i="6"/>
  <c r="I70" i="6"/>
  <c r="C5" i="2"/>
  <c r="D5" i="2" s="1"/>
  <c r="E5" i="2" s="1"/>
  <c r="F5" i="2" s="1"/>
  <c r="G5" i="2" s="1"/>
  <c r="H5" i="2" s="1"/>
  <c r="I5" i="2" s="1"/>
  <c r="J5" i="2" s="1"/>
  <c r="B6" i="2"/>
  <c r="C6" i="2"/>
  <c r="D6" i="2"/>
  <c r="E6" i="2"/>
  <c r="F6" i="2"/>
  <c r="G6" i="2"/>
  <c r="H6" i="2"/>
  <c r="I6" i="2"/>
  <c r="J6" i="2"/>
  <c r="B13" i="2"/>
  <c r="C13" i="2"/>
  <c r="D13" i="2"/>
  <c r="E13" i="2"/>
  <c r="E34" i="2" s="1"/>
  <c r="F13" i="2"/>
  <c r="G13" i="2"/>
  <c r="H13" i="2"/>
  <c r="I13" i="2"/>
  <c r="J13" i="2"/>
  <c r="B20" i="2"/>
  <c r="C20" i="2"/>
  <c r="D20" i="2"/>
  <c r="E20" i="2"/>
  <c r="F20" i="2"/>
  <c r="G20" i="2"/>
  <c r="H20" i="2"/>
  <c r="I20" i="2"/>
  <c r="J20" i="2"/>
  <c r="F27" i="2"/>
  <c r="G27" i="2"/>
  <c r="H27" i="2"/>
  <c r="I27" i="2"/>
  <c r="J27" i="2"/>
  <c r="C34" i="2"/>
  <c r="B35" i="2"/>
  <c r="C35" i="2"/>
  <c r="D35" i="2"/>
  <c r="E35" i="2"/>
  <c r="F35" i="2"/>
  <c r="G35" i="2"/>
  <c r="H35" i="2"/>
  <c r="I35" i="2"/>
  <c r="J35" i="2"/>
  <c r="B36" i="2"/>
  <c r="C36" i="2"/>
  <c r="D36" i="2"/>
  <c r="E36" i="2"/>
  <c r="F36" i="2"/>
  <c r="G36" i="2"/>
  <c r="H36" i="2"/>
  <c r="I36" i="2"/>
  <c r="J36" i="2"/>
  <c r="B37" i="2"/>
  <c r="C37" i="2"/>
  <c r="D37" i="2"/>
  <c r="E37" i="2"/>
  <c r="F37" i="2"/>
  <c r="G37" i="2"/>
  <c r="H37" i="2"/>
  <c r="I37" i="2"/>
  <c r="J37" i="2"/>
  <c r="B38" i="2"/>
  <c r="C38" i="2"/>
  <c r="D38" i="2"/>
  <c r="E38" i="2"/>
  <c r="F38" i="2"/>
  <c r="G38" i="2"/>
  <c r="H38" i="2"/>
  <c r="I38" i="2"/>
  <c r="J38" i="2"/>
  <c r="B39" i="2"/>
  <c r="C39" i="2"/>
  <c r="D39" i="2"/>
  <c r="E39" i="2"/>
  <c r="F39" i="2"/>
  <c r="G39" i="2"/>
  <c r="H39" i="2"/>
  <c r="I39" i="2"/>
  <c r="J39" i="2"/>
  <c r="B40" i="2"/>
  <c r="C40" i="2"/>
  <c r="D40" i="2"/>
  <c r="E40" i="2"/>
  <c r="F40" i="2"/>
  <c r="G40" i="2"/>
  <c r="H40" i="2"/>
  <c r="I40" i="2"/>
  <c r="J40" i="2"/>
  <c r="G66" i="6" l="1"/>
  <c r="G67" i="6" s="1"/>
  <c r="D66" i="6"/>
  <c r="D67" i="6" s="1"/>
  <c r="E42" i="6"/>
  <c r="G34" i="2"/>
  <c r="F34" i="2"/>
  <c r="I34" i="2"/>
  <c r="H34" i="2"/>
  <c r="F41" i="6"/>
  <c r="E41" i="6"/>
  <c r="I41" i="6"/>
  <c r="J34" i="2"/>
  <c r="B34" i="2"/>
  <c r="D34" i="2"/>
  <c r="J41" i="6"/>
  <c r="H67" i="6"/>
  <c r="J66" i="6" l="1"/>
  <c r="E66" i="6"/>
  <c r="I66" i="6"/>
  <c r="F66" i="6"/>
  <c r="I67" i="6"/>
  <c r="J67" i="6"/>
  <c r="E67" i="6"/>
  <c r="F67" i="6"/>
  <c r="E32" i="8"/>
  <c r="E31" i="8"/>
  <c r="E30" i="8"/>
  <c r="E29" i="8"/>
  <c r="E28" i="8"/>
  <c r="E24" i="8"/>
  <c r="E23" i="8"/>
  <c r="E22" i="8"/>
  <c r="E21" i="8"/>
  <c r="E20" i="8"/>
  <c r="S28" i="8" l="1"/>
  <c r="S21" i="8"/>
  <c r="L38" i="8" s="1"/>
  <c r="S20" i="8"/>
  <c r="L37" i="8" s="1"/>
  <c r="S24" i="8"/>
  <c r="L41" i="8" s="1"/>
  <c r="S8" i="8"/>
  <c r="C41" i="8" s="1"/>
  <c r="S32" i="8"/>
  <c r="M41" i="8" s="1"/>
  <c r="S6" i="8"/>
  <c r="C39" i="8" s="1"/>
  <c r="S12" i="8"/>
  <c r="S13" i="8"/>
  <c r="D38" i="8" s="1"/>
  <c r="S15" i="8"/>
  <c r="D40" i="8" s="1"/>
  <c r="S29" i="8"/>
  <c r="M38" i="8" s="1"/>
  <c r="S30" i="8"/>
  <c r="M39" i="8" s="1"/>
  <c r="S23" i="8" l="1"/>
  <c r="L40" i="8" s="1"/>
  <c r="C40" i="8"/>
  <c r="S16" i="8"/>
  <c r="D41" i="8" s="1"/>
  <c r="N41" i="8" s="1"/>
  <c r="S5" i="8"/>
  <c r="C38" i="8" s="1"/>
  <c r="N38" i="8" s="1"/>
  <c r="S4" i="8"/>
  <c r="C37" i="8" s="1"/>
  <c r="S14" i="8"/>
  <c r="D39" i="8" s="1"/>
  <c r="S31" i="8"/>
  <c r="M40" i="8" s="1"/>
  <c r="S22" i="8"/>
  <c r="D37" i="8"/>
  <c r="M37" i="8"/>
  <c r="S25" i="8" l="1"/>
  <c r="H25" i="1" s="1"/>
  <c r="H24" i="1" s="1"/>
  <c r="N40" i="8"/>
  <c r="S33" i="8"/>
  <c r="I25" i="1" s="1"/>
  <c r="I24" i="1" s="1"/>
  <c r="I52" i="1" s="1"/>
  <c r="I77" i="1" s="1"/>
  <c r="I78" i="1" s="1"/>
  <c r="S9" i="8"/>
  <c r="F25" i="1" s="1"/>
  <c r="F24" i="1" s="1"/>
  <c r="F77" i="1" s="1"/>
  <c r="F78" i="1" s="1"/>
  <c r="S17" i="8"/>
  <c r="G25" i="1" s="1"/>
  <c r="G24" i="1" s="1"/>
  <c r="G52" i="1" s="1"/>
  <c r="G77" i="1" s="1"/>
  <c r="G78" i="1" s="1"/>
  <c r="L39" i="8"/>
  <c r="N39" i="8" s="1"/>
  <c r="N37" i="8"/>
  <c r="E25" i="1" l="1"/>
  <c r="H52" i="1"/>
  <c r="E24" i="1"/>
  <c r="H77" i="1" l="1"/>
  <c r="E52" i="1"/>
  <c r="H78" i="1" l="1"/>
  <c r="E78" i="1" s="1"/>
  <c r="E77" i="1"/>
</calcChain>
</file>

<file path=xl/sharedStrings.xml><?xml version="1.0" encoding="utf-8"?>
<sst xmlns="http://schemas.openxmlformats.org/spreadsheetml/2006/main" count="588" uniqueCount="269">
  <si>
    <t>Код рядка</t>
  </si>
  <si>
    <t>Факт мину-лого року</t>
  </si>
  <si>
    <t>Показники </t>
  </si>
  <si>
    <t>1 </t>
  </si>
  <si>
    <t>2 </t>
  </si>
  <si>
    <t>(підпис)</t>
  </si>
  <si>
    <t>І</t>
  </si>
  <si>
    <t>ІІ</t>
  </si>
  <si>
    <t>ІІІ</t>
  </si>
  <si>
    <t>ІV</t>
  </si>
  <si>
    <t>Штатна чисельність працівників</t>
  </si>
  <si>
    <t>Плановий рік, усього  </t>
  </si>
  <si>
    <t xml:space="preserve">   благодійні внески, гранти та дарунки </t>
  </si>
  <si>
    <t>Фінансовий результат, у тому числі:</t>
  </si>
  <si>
    <t xml:space="preserve">нерозподілені доходи </t>
  </si>
  <si>
    <t xml:space="preserve">резервний фонд </t>
  </si>
  <si>
    <t>на 01.04</t>
  </si>
  <si>
    <t>на 01.07</t>
  </si>
  <si>
    <t>на 01.10</t>
  </si>
  <si>
    <t>(назва підприємства)</t>
  </si>
  <si>
    <t xml:space="preserve">                  (П.І.Б.)</t>
  </si>
  <si>
    <t>капітальний ремонт</t>
  </si>
  <si>
    <t>Дані про  персонал та витрати на оплату праці</t>
  </si>
  <si>
    <t>Найменування показника</t>
  </si>
  <si>
    <t>Дані минулого року</t>
  </si>
  <si>
    <t>на       початок   року</t>
  </si>
  <si>
    <t xml:space="preserve">на кінець  звітного  періоду </t>
  </si>
  <si>
    <t>середньорічна</t>
  </si>
  <si>
    <t>Штатна чисельність працівників (од.),  у тому числі:</t>
  </si>
  <si>
    <t>лікарі</t>
  </si>
  <si>
    <t>фахівці з базовою та неповною вищою медичною освітою</t>
  </si>
  <si>
    <t>молодший медичний персонал</t>
  </si>
  <si>
    <t>спеціалісти  (немедики)</t>
  </si>
  <si>
    <t>Фізичні особи, у тому числі:</t>
  </si>
  <si>
    <t>Середньомісячні витрати на оплату праці одного працівника (грн.), усього, у тому числі:</t>
  </si>
  <si>
    <t>Керівник</t>
  </si>
  <si>
    <t xml:space="preserve">              (П.І.Б.)</t>
  </si>
  <si>
    <t xml:space="preserve">   плата за послуги, що надаються згідно з основною діяльністю (платні послуги)</t>
  </si>
  <si>
    <t>АМОРТИЗАЦІЯ</t>
  </si>
  <si>
    <t>Вікова група,років</t>
  </si>
  <si>
    <t>Вікова група, коефіцієнт</t>
  </si>
  <si>
    <t>Загальний тариф за рік</t>
  </si>
  <si>
    <t>Тариф з урахуванням вікового коефіцієнту</t>
  </si>
  <si>
    <t>Сума фінансування від НСЗУ за квартал, грн</t>
  </si>
  <si>
    <t>кількість пацієнтів відповідного віку, чол</t>
  </si>
  <si>
    <t>0-5</t>
  </si>
  <si>
    <t>6-17</t>
  </si>
  <si>
    <t>18-39</t>
  </si>
  <si>
    <t>40-64</t>
  </si>
  <si>
    <t>понад 65</t>
  </si>
  <si>
    <t>Тариф з урахуванням вікового коефіцієнту понижувальний від100%+1 до 110%</t>
  </si>
  <si>
    <t>Тариф з урахуванням вікового коефіцієнту понижувальний від 110% + 1 до  120%</t>
  </si>
  <si>
    <t>Тариф з урахуванням вікового коефіцієнту понижувальний від 120%+1 до 130%</t>
  </si>
  <si>
    <t>Тариф з урахуванням вікового коефіцієнту понижувальний від 130% +1 до 140%</t>
  </si>
  <si>
    <t xml:space="preserve">Тариф з урахуванням вікового коефіцієнту понижувальний від 140% +1 до 150% </t>
  </si>
  <si>
    <t xml:space="preserve">Тариф з урахуванням вікового коефіцієнту понижувальний понад 150% </t>
  </si>
  <si>
    <t>1 КВАРТАЛ</t>
  </si>
  <si>
    <t>2 КВАРТАЛ</t>
  </si>
  <si>
    <t>3 КВАРТАЛ</t>
  </si>
  <si>
    <t>4 КВАРТАЛ</t>
  </si>
  <si>
    <t>РІК</t>
  </si>
  <si>
    <t>1 квартал</t>
  </si>
  <si>
    <t>Адміністративно-управлінський персонал</t>
  </si>
  <si>
    <t>Допоміжний персонал</t>
  </si>
  <si>
    <t>Проект</t>
  </si>
  <si>
    <t>зробити позначку "Х"</t>
  </si>
  <si>
    <t>грн.</t>
  </si>
  <si>
    <t>Фонд оплати праці, (грн.), у тому числі:</t>
  </si>
  <si>
    <t>Заступник директора департаменту- начальник управління фінансово-економічного забезпечення- головний бухгалтер</t>
  </si>
  <si>
    <t>О.І.Воронько</t>
  </si>
  <si>
    <t>Ю.І.Віклієнко</t>
  </si>
  <si>
    <t>Заступник директора-начальник управління організації медичної допомоги департаменту охорони здоров'я населення Дніпровської міської ради</t>
  </si>
  <si>
    <t>надходження коштів як компенсація орендарем комунальних послуг</t>
  </si>
  <si>
    <t>кількість пацієнтів відповідного віку,від100%+1 до 110% ліміту включно, чол</t>
  </si>
  <si>
    <t>кількість пацієнтів відповідного віку,від 110% + 1 до  120% включно, чол</t>
  </si>
  <si>
    <t>кількість пацієнтів відповідного віку,від 120%+1 до 130% включно, чол</t>
  </si>
  <si>
    <t>кількість пацієнтів відповідного віку, від 130% +1 до 140% включно, чол</t>
  </si>
  <si>
    <t>кількість пацієнтів відповідного віку,від 140% +1 до 150% включно , чол</t>
  </si>
  <si>
    <t>кількість пацієнтів відповідного віку,  від 150% +1 та всі наступні,чол</t>
  </si>
  <si>
    <t>Фактична чисельність працівників (зайняті посади, од), у тому числі:</t>
  </si>
  <si>
    <t>на 2021 рік</t>
  </si>
  <si>
    <t>Інвестиційна діяльність підприємства у плановому році (ПЛАНОВІ ПРИЗНАЧЕННЯ)</t>
  </si>
  <si>
    <t>Назва</t>
  </si>
  <si>
    <t>Од.виміру</t>
  </si>
  <si>
    <t>Кількість</t>
  </si>
  <si>
    <t>Вартість</t>
  </si>
  <si>
    <t>Джерела інвестицій</t>
  </si>
  <si>
    <t>Кошти НСЗУ</t>
  </si>
  <si>
    <t>Інші джерела (розписати)</t>
  </si>
  <si>
    <t>капітальне будівництво, реконструкція всього, в тому числі:</t>
  </si>
  <si>
    <t>придбання (виготовлення) основних засобів всього, в тому числі:</t>
  </si>
  <si>
    <t>придбання (виготовлення) інших необоротних матеріальних активів всього, в тому числі:</t>
  </si>
  <si>
    <t>придбання (виготовлення) нематеріальних активів всього, в тому числі:</t>
  </si>
  <si>
    <t>модернізація, модифікація (добудова, дообладнання, реконструкція) основних засобів всього, в тому числі:</t>
  </si>
  <si>
    <t>капітальний ремонт всього, в тому числі:</t>
  </si>
  <si>
    <t>Керівник підприємства</t>
  </si>
  <si>
    <t>Заступник керівника</t>
  </si>
  <si>
    <t>Інвестиційна діяльність підприємства у звітному кварталі (ЗВІТ)</t>
  </si>
  <si>
    <t>Інші надходження (дохід) (розписати)</t>
  </si>
  <si>
    <t>відхилення, +/-</t>
  </si>
  <si>
    <t>відхилення, %</t>
  </si>
  <si>
    <t>в т.ч. амортизація, яка відноситься на фін результат</t>
  </si>
  <si>
    <t>Додаток 1</t>
  </si>
  <si>
    <t>до Порядку складання фінансового плану комунальним некомерційним підприємством та контролю за його виконанням</t>
  </si>
  <si>
    <t>ПОГОДЖЕНО:</t>
  </si>
  <si>
    <t>ЗАТВЕРДЖУЮ:</t>
  </si>
  <si>
    <t>(Посада, П.І.Б.  підпис)</t>
  </si>
  <si>
    <t>Одиниця виміру             грн.</t>
  </si>
  <si>
    <t xml:space="preserve">Уточнений </t>
  </si>
  <si>
    <t>ФІНАНСОВИЙ ПЛАН</t>
  </si>
  <si>
    <t>Прогноз на наступний рік</t>
  </si>
  <si>
    <t>У тому числі за кварталами планового року</t>
  </si>
  <si>
    <t>I. Формування фінансових результатів</t>
  </si>
  <si>
    <t>Доходи</t>
  </si>
  <si>
    <t>Надходження (дохід)  від реалізації продукції (товарів, робіт, послуг), у т.ч.:</t>
  </si>
  <si>
    <t>1010</t>
  </si>
  <si>
    <t xml:space="preserve">   доходи надавача за програмою медичних гарантій від НСЗУ</t>
  </si>
  <si>
    <t>1011</t>
  </si>
  <si>
    <t xml:space="preserve">   медична субвенція та інши субвенції</t>
  </si>
  <si>
    <t>1012</t>
  </si>
  <si>
    <t>очікувані фактичні видатки, які будуть зазначені у ф-2 (казначейська форма)</t>
  </si>
  <si>
    <t xml:space="preserve">Надходження (дохід) за рахунок коштів бюджету міста </t>
  </si>
  <si>
    <t>1020</t>
  </si>
  <si>
    <r>
      <t xml:space="preserve">очікувані фактичні видатки, які будуть зазначені у ф-2 (казначейська форма)+ф 3-4. </t>
    </r>
    <r>
      <rPr>
        <b/>
        <sz val="13.5"/>
        <rFont val="Calibri"/>
        <family val="2"/>
        <charset val="204"/>
      </rPr>
      <t>Отримання цільового фінансування по бюджетним програмам (наприклад, по цільовій програмі місцевого бюджету по лікуванню і реабілітації учасників АТО, осіб з інвалідністю): Дт 311 Кт 481 (отримання коштів з бюджету); Дт 481 Кт 718 (визнання доходу по коштам цільового фінансування)</t>
    </r>
    <r>
      <rPr>
        <sz val="13.5"/>
        <rFont val="Calibri"/>
        <family val="2"/>
        <charset val="204"/>
      </rPr>
      <t xml:space="preserve">
</t>
    </r>
  </si>
  <si>
    <t xml:space="preserve">Дохід з місцевого бюджету </t>
  </si>
  <si>
    <t>1021</t>
  </si>
  <si>
    <t>Інші надходження (доходи) , у т.ч.:</t>
  </si>
  <si>
    <t xml:space="preserve">   кошти, що отримуються підприємством на окремі доручення (кошти від депутатів міської, обласної, державної ради)</t>
  </si>
  <si>
    <t>платні послуги, очикувані доходи</t>
  </si>
  <si>
    <r>
      <t xml:space="preserve">якщо подарунок актив тривалого викоритання, то доходи від такої операції треба визначати поступово (у розмірі амортизації), по мірі використання такого активу. Так само це працює й щодо отриманих наперед платежів, наприклад з оренди. Їх треба визнавати доходами періоду частинами. Отримання коштів, подарунків, гуманітарної допомоги від благодійної допомоги без визначеної мети використання. </t>
    </r>
    <r>
      <rPr>
        <b/>
        <sz val="13.5"/>
        <color indexed="8"/>
        <rFont val="Calibri"/>
        <family val="2"/>
        <charset val="204"/>
      </rPr>
      <t>Це уже не цільове фінансування, а просто дохід від безоплатно отриманих активів: обліковуємо за Кт рахунку 718 (якщо отримано гроші або інші оборотні активи) або Кт рахунку 424 (якщо це основні засоби)</t>
    </r>
  </si>
  <si>
    <t>надходження (доходи) від реалізації майна</t>
  </si>
  <si>
    <t>реалізація дров, ганчірря та інше</t>
  </si>
  <si>
    <t>надходження (дохід) майбутніх періодов (від оренди майна та інше)</t>
  </si>
  <si>
    <t xml:space="preserve">отримання грошей як попередньої оплати щодо послуг, які надаються тривалий час (наприклад, за оренду). Окрім авансового рахунку 681 також часто використовується рахунок 69 “Доходи майбутніх періодів”.
</t>
  </si>
  <si>
    <t>відшкодування (очикуване)</t>
  </si>
  <si>
    <t>надходження (дохід) від централізованого постачання</t>
  </si>
  <si>
    <t>ІІ. Видатки</t>
  </si>
  <si>
    <t>Оплата праці</t>
  </si>
  <si>
    <t>Нарахування на оплату праці</t>
  </si>
  <si>
    <t>Предмети, матеріали, обладнання та інвентар</t>
  </si>
  <si>
    <t>Медикаменти та перев'язувальні матеріали</t>
  </si>
  <si>
    <t>Продукти харчування</t>
  </si>
  <si>
    <t>Оплата послуг (крім комунальних)</t>
  </si>
  <si>
    <t xml:space="preserve">Видатки на відрядження </t>
  </si>
  <si>
    <t>Оплата комунальних послуг та енергоносіїв</t>
  </si>
  <si>
    <t xml:space="preserve">Окремі заходи по реалізації державних (регіональних) програм, не віднесені до заходів розвитку </t>
  </si>
  <si>
    <t>Соціальне забезпечення</t>
  </si>
  <si>
    <t>Інші поточні видатки</t>
  </si>
  <si>
    <t>Усього доходів</t>
  </si>
  <si>
    <t>Усього видатків</t>
  </si>
  <si>
    <t>ІІІ. Інвестиційна діяльність</t>
  </si>
  <si>
    <t>Доходи від інвестиційної діяльності, у т.ч.:</t>
  </si>
  <si>
    <t>доходи з місцевого бюджету цільового фінансування по капітальних видатках</t>
  </si>
  <si>
    <t>дохід з інших джерел по капітальних видатках</t>
  </si>
  <si>
    <t>капітальне будівництво</t>
  </si>
  <si>
    <t>придбання (виготовлення) основних засобів</t>
  </si>
  <si>
    <t>придбання (виготовлення) інших необоротних матеріальних активів</t>
  </si>
  <si>
    <t>придбання (виготовлення) нематеріальних активів</t>
  </si>
  <si>
    <t>модернізація, модифікація (добудова, дообладнання, реконструкція) основних засобів</t>
  </si>
  <si>
    <t>ІV. Фінансова діяльність</t>
  </si>
  <si>
    <t>Доходи від фінансової діяльності за зобов'язаннями, у т.ч.:</t>
  </si>
  <si>
    <t xml:space="preserve">   кредити</t>
  </si>
  <si>
    <t xml:space="preserve">   позики</t>
  </si>
  <si>
    <t xml:space="preserve">   депозити</t>
  </si>
  <si>
    <t>Інші надходження</t>
  </si>
  <si>
    <t>Витрати від фінансової діяльності та зобов'язання, у т.ч.:</t>
  </si>
  <si>
    <t>Інші витрати</t>
  </si>
  <si>
    <t>V.  Фінансовий результат діяльності </t>
  </si>
  <si>
    <t>VI. Розрахунки з бюджетом</t>
  </si>
  <si>
    <t>Податки, збори та платежі до бюджету, у т.ч.:</t>
  </si>
  <si>
    <t xml:space="preserve">   податок на додану вартість</t>
  </si>
  <si>
    <t xml:space="preserve">   військовий збір</t>
  </si>
  <si>
    <t xml:space="preserve">   плата за землю</t>
  </si>
  <si>
    <t xml:space="preserve">   податок на дохід фізичних осіб</t>
  </si>
  <si>
    <t xml:space="preserve">   єдиний внесок на загальнообов'язкове державне соціальне страхування               </t>
  </si>
  <si>
    <t xml:space="preserve">   інші (розшифрувати)</t>
  </si>
  <si>
    <t>VIІ. Додаткова інформація</t>
  </si>
  <si>
    <t>на 01.01</t>
  </si>
  <si>
    <t>Вартість основних засобів</t>
  </si>
  <si>
    <t>Податкова заборгованість</t>
  </si>
  <si>
    <t>Заборгованість перед працівниками за заробітною платою</t>
  </si>
  <si>
    <t>Дебіторська заборгованість</t>
  </si>
  <si>
    <t>Кредиторська заборгованість</t>
  </si>
  <si>
    <t>Додаток 2</t>
  </si>
  <si>
    <t>ЗВІТ ПРО ВИКОНАННЯ ФІНАНСОВОГО ПЛАНУ</t>
  </si>
  <si>
    <t>Звітний період наростаючим підсумком з початку року</t>
  </si>
  <si>
    <t>план</t>
  </si>
  <si>
    <t>факт</t>
  </si>
  <si>
    <t>Дохід (виручка) від реалізації продукції (товарів, робіт, послуг), у т.ч.:</t>
  </si>
  <si>
    <t>Дохід (виручка) за рахунок коштів бюджету міста</t>
  </si>
  <si>
    <t>Інші доходи, у т.ч.:</t>
  </si>
  <si>
    <r>
      <rPr>
        <b/>
        <sz val="12"/>
        <color indexed="8"/>
        <rFont val="Times New Roman"/>
        <family val="1"/>
        <charset val="204"/>
      </rPr>
      <t>Адміністративно-господарські  видатки</t>
    </r>
    <r>
      <rPr>
        <sz val="12"/>
        <color indexed="8"/>
        <rFont val="Times New Roman"/>
        <family val="1"/>
        <charset val="204"/>
      </rPr>
      <t xml:space="preserve"> за джерелами надходження коштів на плановий рік</t>
    </r>
  </si>
  <si>
    <t>це витрати на утримання управлінського, господарського і допоміжного персоналу, на відрядження, придбання інвентарю, оплату комунальних послуг і т. ін.</t>
  </si>
  <si>
    <t>Видатки</t>
  </si>
  <si>
    <t>За рахунок коштів медичної субвенції та інших субвенцій</t>
  </si>
  <si>
    <t>За рахунок коштів НСЗУ</t>
  </si>
  <si>
    <t>За рахунок коштів за міського бюджету (програмні та не програмні видатки)</t>
  </si>
  <si>
    <t>За рахунок інших надходжень</t>
  </si>
  <si>
    <t>Всього</t>
  </si>
  <si>
    <t>Пояснення</t>
  </si>
  <si>
    <t>Резерв відпусток</t>
  </si>
  <si>
    <t>Оплата комунальних послуг та енергоносіїв, у т.ч.:</t>
  </si>
  <si>
    <t xml:space="preserve">   теплопостачання</t>
  </si>
  <si>
    <t xml:space="preserve">   водопостачання та водовідведення</t>
  </si>
  <si>
    <t xml:space="preserve">   електроенергія</t>
  </si>
  <si>
    <t xml:space="preserve">   природний газ</t>
  </si>
  <si>
    <t xml:space="preserve">   інші енергоносії</t>
  </si>
  <si>
    <t xml:space="preserve">   енергосервіс</t>
  </si>
  <si>
    <t xml:space="preserve">Капітальні видатки </t>
  </si>
  <si>
    <t>Інше (розписати)</t>
  </si>
  <si>
    <t>Елементи операційних витрат</t>
  </si>
  <si>
    <t>Матеріальні затрати</t>
  </si>
  <si>
    <t>Витрати на оплату праці</t>
  </si>
  <si>
    <t>Відрахування на соціальні заходи</t>
  </si>
  <si>
    <t>Амортизація</t>
  </si>
  <si>
    <t>Інші операційні витрати</t>
  </si>
  <si>
    <r>
      <rPr>
        <b/>
        <sz val="12"/>
        <color indexed="8"/>
        <rFont val="Times New Roman"/>
        <family val="1"/>
        <charset val="204"/>
      </rPr>
      <t>Видатки</t>
    </r>
    <r>
      <rPr>
        <sz val="12"/>
        <color indexed="8"/>
        <rFont val="Times New Roman"/>
        <family val="1"/>
        <charset val="204"/>
      </rPr>
      <t xml:space="preserve"> за джерелами надходження коштів на плановий рік</t>
    </r>
  </si>
  <si>
    <t>розраховується на заклад в цілому</t>
  </si>
  <si>
    <t>1050/1</t>
  </si>
  <si>
    <t>Соціальне забезпечення, у т.ч.:</t>
  </si>
  <si>
    <t>виплати пенсій та допомоги</t>
  </si>
  <si>
    <t>інші поточні трансферти населенню</t>
  </si>
  <si>
    <t>1/1</t>
  </si>
  <si>
    <t>1/2</t>
  </si>
  <si>
    <t>1/3</t>
  </si>
  <si>
    <t>1/4</t>
  </si>
  <si>
    <t>1/5</t>
  </si>
  <si>
    <t>Збиток не може бути!!! Фінансовий результат має бути позитивним!!!</t>
  </si>
  <si>
    <t>Створюється для покриття в наступних періодах непередбачених витратат</t>
  </si>
  <si>
    <t>Кошти міськими бюджету</t>
  </si>
  <si>
    <t>Плановий рік 2021</t>
  </si>
  <si>
    <t>Прогноз на наступний рік (заповнюється коли здається Проект)</t>
  </si>
  <si>
    <t xml:space="preserve">Фінансовий план містить інформацію щодо прогнозних показників на поточний рік, яка складається, виходячи з фактичної проміжної </t>
  </si>
  <si>
    <t>інформації та очикувань стосовно господарської діяльності підприємства в поточному році. (з Наказу " 205 від 02.03.2015)</t>
  </si>
  <si>
    <t>Відображаються обсяги інвестицій, які підприємство планує спрямувати протягом планового періоду на капітальне будивництво, придбання (виготовлення) ОЗ, придбання (виготовлення) інших НМА, придбання (створення) НА, модернізацію, модифікацію (добудову, дообладнання, реконструкцію) ОС та капітальний ремонт (без суми амортизації)</t>
  </si>
  <si>
    <t>усі суми амортизацій (для прикладу! 2610+3210)</t>
  </si>
  <si>
    <t>Відображаються обсяги інвестицій, які підприємство спрямувало протягом звітного періоду на капітальне будивництво, придбання (виготовлення) ОЗ, придбання (виготовлення) інших НМА, придбання (створення) НА, модернізацію, модифікацію (добудову, дообладнання, реконструкцію) ОС та капітальний ремонт (без суми амортизації)</t>
  </si>
  <si>
    <t>в т.ч. амортизація</t>
  </si>
  <si>
    <r>
      <t xml:space="preserve">очикувані доходи (сума договору з НСЗУ) з поквартальною розбивкою. </t>
    </r>
    <r>
      <rPr>
        <b/>
        <sz val="13.5"/>
        <color indexed="8"/>
        <rFont val="Calibri"/>
        <family val="2"/>
        <charset val="204"/>
      </rPr>
      <t>Отримання доходу по наданню послуг НСЗУ: Дт 311 Кт 703. Якщо кошти отримані наперед, то це аванс, а не цільове фінансування, тобто Дт 311 Кт 681</t>
    </r>
    <r>
      <rPr>
        <sz val="13.5"/>
        <color indexed="8"/>
        <rFont val="Calibri"/>
        <family val="2"/>
        <charset val="204"/>
      </rPr>
      <t xml:space="preserve">
</t>
    </r>
  </si>
  <si>
    <t>Видатки від інвестиційної діяльності, у т.ч.:</t>
  </si>
  <si>
    <t>Відображаються обсяги інвестицій, які підприємство планує витратити протягом планового періоду на капітальне будивництво, придбання (виготовлення) ОЗ, придбання (виготовлення) інших НМА, придбання (створення) НА, модернізацію, модифікацію (добудову, дообладнання, реконструкцію) ОС та капітальний ремонт (без суми амортизації)</t>
  </si>
  <si>
    <t>(наприклад, залишки пепередніх періодів)</t>
  </si>
  <si>
    <t>ФІНАНСОВИЙ РЕЗУЛЬТАТ ПОВИНЕН СПІВПОДАТИ З ФІНАНСОВИМ РЕЗУЛЬТАТОМ ФОРМИ 2-М</t>
  </si>
  <si>
    <t>Мартишкін О.В.</t>
  </si>
  <si>
    <t>Кушнір Н.І.</t>
  </si>
  <si>
    <t>Виконавець, тел. Кушнір Н.І. 0667001573</t>
  </si>
  <si>
    <t>КНП "ДЦПМСД №10" ДМР</t>
  </si>
  <si>
    <t>робити</t>
  </si>
  <si>
    <t>кисневий концентратор 10 л.</t>
  </si>
  <si>
    <t>штуки</t>
  </si>
  <si>
    <t>Розрахунок доходів від НСЗУ по КНП "ДЦПМСД №10" ДМР на 2021 рік</t>
  </si>
  <si>
    <t>РАЗОМ</t>
  </si>
  <si>
    <t>Комунального некомерційного підприємства "Дніпровський центр первинної медико-санітарної допомоги №10" Дніпровської міської ради</t>
  </si>
  <si>
    <r>
      <t xml:space="preserve">на </t>
    </r>
    <r>
      <rPr>
        <u/>
        <sz val="14"/>
        <rFont val="Times New Roman"/>
        <family val="1"/>
        <charset val="204"/>
      </rPr>
      <t>2021</t>
    </r>
    <r>
      <rPr>
        <sz val="13.5"/>
        <rFont val="Times New Roman"/>
        <family val="1"/>
        <charset val="204"/>
      </rPr>
      <t xml:space="preserve"> рік</t>
    </r>
  </si>
  <si>
    <t>Х</t>
  </si>
  <si>
    <t>Інші надходження (дохід) (неопераційний дохід від амортизації по НА та ОЗ)</t>
  </si>
  <si>
    <t>Капітальний ремонт по заміні ліфта</t>
  </si>
  <si>
    <t>роботи</t>
  </si>
  <si>
    <r>
      <t xml:space="preserve">за </t>
    </r>
    <r>
      <rPr>
        <u/>
        <sz val="13.5"/>
        <rFont val="Times New Roman"/>
        <family val="1"/>
        <charset val="204"/>
      </rPr>
      <t xml:space="preserve">І квартал 2021 </t>
    </r>
    <r>
      <rPr>
        <sz val="13.5"/>
        <rFont val="Times New Roman"/>
        <family val="1"/>
        <charset val="204"/>
      </rPr>
      <t>року  (квартал, рік)</t>
    </r>
  </si>
  <si>
    <t>Звітний період (І квартал 2021 року)</t>
  </si>
  <si>
    <t>Мартишкін О. В.</t>
  </si>
  <si>
    <t xml:space="preserve">                            (П.І.Б.)</t>
  </si>
  <si>
    <t xml:space="preserve">                             (П.І.Б.)</t>
  </si>
  <si>
    <t>2 квартал</t>
  </si>
  <si>
    <t>3 квартал</t>
  </si>
  <si>
    <t>4 квартал</t>
  </si>
  <si>
    <t>Місцезнаходження:  м. Дніпро, вул. 20-річчя Перемоги,12</t>
  </si>
  <si>
    <t>Телефон:  +380667001573</t>
  </si>
  <si>
    <t>Середньооблікова кількість штатних працівників   183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</si>
</sst>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_(&quot;$&quot;* #,##0.00_);_(&quot;$&quot;* \(#,##0.00\);_(&quot;$&quot;* &quot;-&quot;??_);_(@_)"/>
    <numFmt numFmtId="166" formatCode="0.000"/>
    <numFmt numFmtId="167" formatCode="#,##0.0"/>
    <numFmt numFmtId="168" formatCode="0.0000"/>
  </numFmts>
  <fonts count="42" x14ac:knownFonts="1">
    <font>
      <sz val="11"/>
      <color theme="1"/>
      <name val="Calibri"/>
      <family val="2"/>
      <charset val="204"/>
      <scheme val="minor"/>
    </font>
    <font>
      <sz val="13.5"/>
      <color theme="1"/>
      <name val="Calibri"/>
      <family val="2"/>
      <charset val="204"/>
      <scheme val="minor"/>
    </font>
    <font>
      <sz val="12"/>
      <name val="Times New Roman"/>
      <family val="1"/>
      <charset val="204"/>
    </font>
    <font>
      <sz val="13.5"/>
      <name val="Times New Roman"/>
      <family val="1"/>
      <charset val="204"/>
    </font>
    <font>
      <sz val="13.5"/>
      <name val="Calibri"/>
      <family val="2"/>
      <charset val="204"/>
      <scheme val="minor"/>
    </font>
    <font>
      <b/>
      <sz val="12"/>
      <name val="Times New Roman"/>
      <family val="1"/>
      <charset val="204"/>
    </font>
    <font>
      <sz val="10"/>
      <name val="Times New Roman"/>
      <family val="1"/>
      <charset val="204"/>
    </font>
    <font>
      <sz val="10"/>
      <name val="Calibri"/>
      <family val="2"/>
      <charset val="204"/>
      <scheme val="minor"/>
    </font>
    <font>
      <sz val="8"/>
      <name val="Times New Roman"/>
      <family val="1"/>
      <charset val="204"/>
    </font>
    <font>
      <b/>
      <sz val="14"/>
      <name val="Times New Roman"/>
      <family val="1"/>
      <charset val="204"/>
    </font>
    <font>
      <sz val="14"/>
      <name val="Times New Roman"/>
      <family val="1"/>
      <charset val="204"/>
    </font>
    <font>
      <sz val="13.5"/>
      <name val="Arial Cyr"/>
      <charset val="204"/>
    </font>
    <font>
      <sz val="11.5"/>
      <name val="Times New Roman"/>
      <family val="1"/>
      <charset val="204"/>
    </font>
    <font>
      <sz val="12"/>
      <color theme="1"/>
      <name val="Times New Roman"/>
      <family val="1"/>
      <charset val="204"/>
    </font>
    <font>
      <b/>
      <sz val="12"/>
      <color rgb="FF000000"/>
      <name val="Times New Roman"/>
      <family val="1"/>
      <charset val="204"/>
    </font>
    <font>
      <sz val="12"/>
      <color rgb="FF000000"/>
      <name val="Times New Roman"/>
      <family val="1"/>
      <charset val="204"/>
    </font>
    <font>
      <sz val="10"/>
      <color rgb="FF000000"/>
      <name val="Times New Roman"/>
      <family val="1"/>
      <charset val="204"/>
    </font>
    <font>
      <i/>
      <sz val="12"/>
      <name val="Times New Roman"/>
      <family val="1"/>
      <charset val="204"/>
    </font>
    <font>
      <b/>
      <sz val="11"/>
      <color theme="1"/>
      <name val="Calibri"/>
      <family val="2"/>
      <charset val="204"/>
      <scheme val="minor"/>
    </font>
    <font>
      <sz val="13.5"/>
      <color rgb="FFFF0000"/>
      <name val="Calibri"/>
      <family val="2"/>
      <charset val="204"/>
      <scheme val="minor"/>
    </font>
    <font>
      <sz val="11"/>
      <color theme="1"/>
      <name val="Calibri"/>
      <family val="2"/>
      <scheme val="minor"/>
    </font>
    <font>
      <sz val="10"/>
      <name val="Arial Cyr"/>
      <charset val="204"/>
    </font>
    <font>
      <sz val="11"/>
      <color theme="1"/>
      <name val="Calibri"/>
      <family val="2"/>
      <charset val="204"/>
      <scheme val="minor"/>
    </font>
    <font>
      <sz val="10"/>
      <name val="Arial Cyr"/>
      <family val="2"/>
      <charset val="204"/>
    </font>
    <font>
      <sz val="9"/>
      <color rgb="FF000000"/>
      <name val="Arial"/>
      <family val="2"/>
      <charset val="204"/>
    </font>
    <font>
      <sz val="13.5"/>
      <color rgb="FF000000"/>
      <name val="Calibri"/>
      <family val="2"/>
      <charset val="204"/>
      <scheme val="minor"/>
    </font>
    <font>
      <b/>
      <sz val="13.5"/>
      <color indexed="8"/>
      <name val="Calibri"/>
      <family val="2"/>
      <charset val="204"/>
    </font>
    <font>
      <sz val="13.5"/>
      <color indexed="8"/>
      <name val="Calibri"/>
      <family val="2"/>
      <charset val="204"/>
    </font>
    <font>
      <b/>
      <sz val="13.5"/>
      <name val="Calibri"/>
      <family val="2"/>
      <charset val="204"/>
    </font>
    <font>
      <sz val="13.5"/>
      <name val="Calibri"/>
      <family val="2"/>
      <charset val="204"/>
    </font>
    <font>
      <b/>
      <sz val="13.5"/>
      <color theme="1"/>
      <name val="Calibri"/>
      <family val="2"/>
      <charset val="204"/>
      <scheme val="minor"/>
    </font>
    <font>
      <sz val="12"/>
      <color indexed="8"/>
      <name val="Times New Roman"/>
      <family val="1"/>
      <charset val="204"/>
    </font>
    <font>
      <b/>
      <sz val="12"/>
      <color indexed="8"/>
      <name val="Times New Roman"/>
      <family val="1"/>
      <charset val="204"/>
    </font>
    <font>
      <b/>
      <sz val="14"/>
      <color theme="1"/>
      <name val="Times New Roman"/>
      <family val="1"/>
      <charset val="204"/>
    </font>
    <font>
      <sz val="12"/>
      <color theme="1"/>
      <name val="Calibri"/>
      <family val="2"/>
      <charset val="204"/>
      <scheme val="minor"/>
    </font>
    <font>
      <b/>
      <sz val="13.5"/>
      <color rgb="FFFF0000"/>
      <name val="Calibri"/>
      <family val="2"/>
      <charset val="204"/>
      <scheme val="minor"/>
    </font>
    <font>
      <sz val="14"/>
      <color theme="1"/>
      <name val="Calibri"/>
      <family val="2"/>
      <charset val="204"/>
      <scheme val="minor"/>
    </font>
    <font>
      <b/>
      <sz val="12"/>
      <color theme="1"/>
      <name val="Calibri"/>
      <family val="2"/>
      <charset val="204"/>
      <scheme val="minor"/>
    </font>
    <font>
      <u/>
      <sz val="14"/>
      <name val="Times New Roman"/>
      <family val="1"/>
      <charset val="204"/>
    </font>
    <font>
      <sz val="14"/>
      <color rgb="FF000000"/>
      <name val="Times New Roman"/>
      <family val="1"/>
      <charset val="204"/>
    </font>
    <font>
      <u/>
      <sz val="13.5"/>
      <name val="Times New Roman"/>
      <family val="1"/>
      <charset val="204"/>
    </font>
    <font>
      <sz val="11"/>
      <color theme="0"/>
      <name val="Calibri"/>
      <family val="2"/>
      <charset val="204"/>
      <scheme val="minor"/>
    </font>
  </fonts>
  <fills count="6">
    <fill>
      <patternFill patternType="none"/>
    </fill>
    <fill>
      <patternFill patternType="gray125"/>
    </fill>
    <fill>
      <patternFill patternType="solid">
        <fgColor rgb="FFFFFFFF"/>
        <bgColor rgb="FFFFFFFF"/>
      </patternFill>
    </fill>
    <fill>
      <patternFill patternType="solid">
        <fgColor rgb="FFFFFF00"/>
        <bgColor indexed="64"/>
      </patternFill>
    </fill>
    <fill>
      <patternFill patternType="solid">
        <fgColor rgb="FF00B0F0"/>
        <bgColor indexed="64"/>
      </patternFill>
    </fill>
    <fill>
      <patternFill patternType="solid">
        <fgColor theme="0"/>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diagonal/>
    </border>
    <border>
      <left style="thin">
        <color rgb="FF000000"/>
      </left>
      <right/>
      <top/>
      <bottom style="thin">
        <color rgb="FF000000"/>
      </bottom>
      <diagonal/>
    </border>
    <border>
      <left/>
      <right style="thin">
        <color indexed="64"/>
      </right>
      <top/>
      <bottom/>
      <diagonal/>
    </border>
    <border>
      <left style="thin">
        <color indexed="64"/>
      </left>
      <right style="thin">
        <color indexed="64"/>
      </right>
      <top/>
      <bottom/>
      <diagonal/>
    </border>
    <border>
      <left/>
      <right style="thin">
        <color rgb="FF000000"/>
      </right>
      <top style="thin">
        <color rgb="FF000000"/>
      </top>
      <bottom style="thin">
        <color rgb="FF000000"/>
      </bottom>
      <diagonal/>
    </border>
    <border>
      <left style="thin">
        <color indexed="64"/>
      </left>
      <right/>
      <top/>
      <bottom/>
      <diagonal/>
    </border>
    <border>
      <left/>
      <right style="thin">
        <color rgb="FF000000"/>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top style="thin">
        <color indexed="64"/>
      </top>
      <bottom/>
      <diagonal/>
    </border>
  </borders>
  <cellStyleXfs count="5">
    <xf numFmtId="0" fontId="0" fillId="0" borderId="0"/>
    <xf numFmtId="165" fontId="20" fillId="0" borderId="0" applyFont="0" applyFill="0" applyBorder="0" applyAlignment="0" applyProtection="0"/>
    <xf numFmtId="0" fontId="21" fillId="0" borderId="0"/>
    <xf numFmtId="0" fontId="22" fillId="0" borderId="0"/>
    <xf numFmtId="0" fontId="23" fillId="0" borderId="0"/>
  </cellStyleXfs>
  <cellXfs count="309">
    <xf numFmtId="0" fontId="0" fillId="0" borderId="0" xfId="0"/>
    <xf numFmtId="0" fontId="5" fillId="0" borderId="8" xfId="0" applyFont="1" applyBorder="1" applyAlignment="1" applyProtection="1">
      <alignment horizontal="justify" vertical="top" wrapText="1"/>
      <protection locked="0"/>
    </xf>
    <xf numFmtId="0" fontId="1" fillId="0" borderId="0" xfId="0" applyFont="1" applyProtection="1">
      <protection locked="0"/>
    </xf>
    <xf numFmtId="0" fontId="1" fillId="0" borderId="0" xfId="0" applyFont="1" applyBorder="1" applyProtection="1">
      <protection locked="0"/>
    </xf>
    <xf numFmtId="0" fontId="2" fillId="2" borderId="0" xfId="0" applyFont="1" applyFill="1" applyBorder="1" applyAlignment="1" applyProtection="1">
      <alignment horizontal="center"/>
      <protection locked="0"/>
    </xf>
    <xf numFmtId="0" fontId="5" fillId="2" borderId="1" xfId="0" applyFont="1" applyFill="1" applyBorder="1" applyAlignment="1" applyProtection="1">
      <alignment horizontal="justify" vertical="center" wrapText="1"/>
      <protection locked="0"/>
    </xf>
    <xf numFmtId="0" fontId="2" fillId="2" borderId="1" xfId="0" applyFont="1" applyFill="1" applyBorder="1" applyAlignment="1" applyProtection="1">
      <alignment horizontal="justify" vertical="center" wrapText="1"/>
      <protection locked="0"/>
    </xf>
    <xf numFmtId="0" fontId="19" fillId="0" borderId="0" xfId="0" applyFont="1" applyProtection="1">
      <protection locked="0"/>
    </xf>
    <xf numFmtId="0" fontId="2" fillId="2" borderId="5" xfId="0" applyFont="1" applyFill="1" applyBorder="1" applyAlignment="1" applyProtection="1">
      <alignment horizontal="justify" vertical="center" wrapText="1"/>
      <protection locked="0"/>
    </xf>
    <xf numFmtId="0" fontId="5" fillId="2" borderId="0" xfId="0" applyFont="1" applyFill="1" applyBorder="1" applyAlignment="1" applyProtection="1">
      <alignment vertical="center" wrapText="1"/>
      <protection locked="0"/>
    </xf>
    <xf numFmtId="0" fontId="5" fillId="2" borderId="0" xfId="0" applyFont="1" applyFill="1" applyBorder="1" applyAlignment="1" applyProtection="1">
      <alignment horizontal="justify" vertical="center" wrapText="1"/>
      <protection locked="0"/>
    </xf>
    <xf numFmtId="0" fontId="13" fillId="0" borderId="0" xfId="0" applyFont="1" applyBorder="1" applyProtection="1">
      <protection locked="0"/>
    </xf>
    <xf numFmtId="0" fontId="16" fillId="0" borderId="0" xfId="0" applyFont="1" applyFill="1" applyBorder="1" applyAlignment="1" applyProtection="1">
      <alignment vertical="center" wrapText="1"/>
      <protection locked="0"/>
    </xf>
    <xf numFmtId="0" fontId="2" fillId="0" borderId="8"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2" fillId="0" borderId="8" xfId="0" applyFont="1" applyBorder="1" applyAlignment="1" applyProtection="1">
      <alignment horizontal="center" vertical="center"/>
      <protection locked="0"/>
    </xf>
    <xf numFmtId="0" fontId="16" fillId="0" borderId="0" xfId="0" applyFont="1" applyFill="1" applyBorder="1" applyAlignment="1" applyProtection="1">
      <alignment horizontal="center" vertical="center" wrapText="1"/>
      <protection locked="0"/>
    </xf>
    <xf numFmtId="0" fontId="17" fillId="0" borderId="8" xfId="0" applyFont="1" applyBorder="1" applyAlignment="1" applyProtection="1">
      <alignment horizontal="justify" vertical="top" wrapText="1"/>
      <protection locked="0"/>
    </xf>
    <xf numFmtId="0" fontId="2" fillId="2" borderId="0" xfId="0" applyFont="1" applyFill="1" applyBorder="1" applyAlignment="1" applyProtection="1">
      <alignment vertical="center" wrapText="1"/>
      <protection locked="0"/>
    </xf>
    <xf numFmtId="0" fontId="15" fillId="2" borderId="0" xfId="0" applyFont="1" applyFill="1" applyBorder="1" applyAlignment="1" applyProtection="1">
      <alignment vertical="center" wrapText="1"/>
      <protection locked="0"/>
    </xf>
    <xf numFmtId="0" fontId="14" fillId="2" borderId="0" xfId="0" applyFont="1" applyFill="1" applyBorder="1" applyAlignment="1" applyProtection="1">
      <alignment horizontal="center" vertical="center" wrapText="1"/>
      <protection locked="0"/>
    </xf>
    <xf numFmtId="0" fontId="13" fillId="0" borderId="0" xfId="0" applyFont="1" applyProtection="1">
      <protection locked="0"/>
    </xf>
    <xf numFmtId="0" fontId="2" fillId="2" borderId="0" xfId="0" applyFont="1" applyFill="1" applyBorder="1" applyProtection="1">
      <protection locked="0"/>
    </xf>
    <xf numFmtId="0" fontId="2" fillId="2" borderId="4" xfId="0" applyFont="1" applyFill="1" applyBorder="1" applyProtection="1">
      <protection locked="0"/>
    </xf>
    <xf numFmtId="0" fontId="15" fillId="2" borderId="0" xfId="0" applyFont="1" applyFill="1" applyBorder="1" applyProtection="1">
      <protection locked="0"/>
    </xf>
    <xf numFmtId="0" fontId="2" fillId="0" borderId="0" xfId="0" applyFont="1" applyProtection="1">
      <protection locked="0"/>
    </xf>
    <xf numFmtId="0" fontId="5" fillId="2" borderId="8" xfId="0" applyFont="1" applyFill="1" applyBorder="1" applyAlignment="1" applyProtection="1">
      <alignment horizontal="center" vertical="center" wrapText="1"/>
    </xf>
    <xf numFmtId="0" fontId="0" fillId="0" borderId="0" xfId="0" applyProtection="1">
      <protection locked="0"/>
    </xf>
    <xf numFmtId="0" fontId="0" fillId="0" borderId="8" xfId="0" applyBorder="1" applyProtection="1">
      <protection locked="0"/>
    </xf>
    <xf numFmtId="49" fontId="0" fillId="0" borderId="8" xfId="0" applyNumberFormat="1" applyBorder="1" applyProtection="1">
      <protection locked="0"/>
    </xf>
    <xf numFmtId="4" fontId="5" fillId="2" borderId="8" xfId="0" applyNumberFormat="1"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protection locked="0"/>
    </xf>
    <xf numFmtId="0" fontId="15" fillId="0" borderId="8" xfId="0" applyFont="1" applyFill="1" applyBorder="1" applyAlignment="1" applyProtection="1">
      <alignment horizontal="center" vertical="center" wrapText="1"/>
      <protection locked="0"/>
    </xf>
    <xf numFmtId="0" fontId="1" fillId="5" borderId="0" xfId="3" applyFont="1" applyFill="1"/>
    <xf numFmtId="0" fontId="1" fillId="5" borderId="0" xfId="3" applyFont="1" applyFill="1" applyAlignment="1">
      <alignment horizontal="right"/>
    </xf>
    <xf numFmtId="164" fontId="2" fillId="0" borderId="8" xfId="0" applyNumberFormat="1" applyFont="1" applyFill="1" applyBorder="1" applyAlignment="1">
      <alignment horizontal="center" vertical="center" wrapText="1"/>
    </xf>
    <xf numFmtId="0" fontId="2" fillId="0" borderId="8" xfId="0" applyFont="1" applyFill="1" applyBorder="1" applyAlignment="1">
      <alignment horizontal="justify" vertical="center" wrapText="1"/>
    </xf>
    <xf numFmtId="0" fontId="2" fillId="0" borderId="8" xfId="0" applyFont="1" applyFill="1" applyBorder="1" applyAlignment="1">
      <alignment horizontal="center" vertical="center" wrapText="1"/>
    </xf>
    <xf numFmtId="164" fontId="2" fillId="0" borderId="8" xfId="0" applyNumberFormat="1" applyFont="1" applyFill="1" applyBorder="1" applyAlignment="1">
      <alignment horizontal="center"/>
    </xf>
    <xf numFmtId="0" fontId="1" fillId="5" borderId="8" xfId="3" applyFont="1" applyFill="1" applyBorder="1"/>
    <xf numFmtId="0" fontId="2" fillId="0" borderId="0" xfId="0" applyFont="1" applyFill="1" applyBorder="1" applyAlignment="1">
      <alignment horizontal="justify" vertical="center" wrapText="1"/>
    </xf>
    <xf numFmtId="0" fontId="2" fillId="0" borderId="0" xfId="0"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164" fontId="2" fillId="0" borderId="0" xfId="0" applyNumberFormat="1" applyFont="1" applyFill="1" applyBorder="1" applyAlignment="1">
      <alignment horizontal="center"/>
    </xf>
    <xf numFmtId="0" fontId="3" fillId="0" borderId="0" xfId="3" applyFont="1" applyFill="1" applyBorder="1"/>
    <xf numFmtId="0" fontId="3" fillId="0" borderId="0" xfId="3" applyFont="1" applyFill="1" applyBorder="1" applyAlignment="1">
      <alignment horizontal="center"/>
    </xf>
    <xf numFmtId="0" fontId="3" fillId="0" borderId="4" xfId="3" applyFont="1" applyFill="1" applyBorder="1" applyAlignment="1">
      <alignment horizontal="center"/>
    </xf>
    <xf numFmtId="164" fontId="3" fillId="0" borderId="0" xfId="3" applyNumberFormat="1" applyFont="1" applyFill="1" applyBorder="1" applyAlignment="1">
      <alignment horizontal="center"/>
    </xf>
    <xf numFmtId="164" fontId="4" fillId="0" borderId="0" xfId="3" applyNumberFormat="1" applyFont="1" applyFill="1" applyAlignment="1">
      <alignment horizontal="center"/>
    </xf>
    <xf numFmtId="0" fontId="3" fillId="2" borderId="0" xfId="3" applyFont="1" applyFill="1" applyBorder="1"/>
    <xf numFmtId="0" fontId="3" fillId="2" borderId="0" xfId="3" applyFont="1" applyFill="1" applyBorder="1" applyAlignment="1">
      <alignment horizontal="center"/>
    </xf>
    <xf numFmtId="0" fontId="6" fillId="2" borderId="0" xfId="3" applyFont="1" applyFill="1" applyBorder="1" applyAlignment="1">
      <alignment horizontal="center"/>
    </xf>
    <xf numFmtId="0" fontId="4" fillId="0" borderId="0" xfId="3" applyFont="1" applyAlignment="1">
      <alignment horizontal="center"/>
    </xf>
    <xf numFmtId="0" fontId="3" fillId="2" borderId="4" xfId="3" applyFont="1" applyFill="1" applyBorder="1" applyAlignment="1">
      <alignment horizontal="center"/>
    </xf>
    <xf numFmtId="0" fontId="4" fillId="0" borderId="0" xfId="3" applyFont="1"/>
    <xf numFmtId="0" fontId="12" fillId="2" borderId="1" xfId="3" applyFont="1" applyFill="1" applyBorder="1" applyAlignment="1">
      <alignment horizontal="center" vertical="center" wrapText="1"/>
    </xf>
    <xf numFmtId="0" fontId="12" fillId="2" borderId="11" xfId="3" applyFont="1" applyFill="1" applyBorder="1" applyAlignment="1">
      <alignment horizontal="center" vertical="center" wrapText="1"/>
    </xf>
    <xf numFmtId="0" fontId="12" fillId="2" borderId="5" xfId="3" applyFont="1" applyFill="1" applyBorder="1" applyAlignment="1">
      <alignment horizontal="center" vertical="center" wrapText="1"/>
    </xf>
    <xf numFmtId="0" fontId="12" fillId="2" borderId="8" xfId="3" applyFont="1" applyFill="1" applyBorder="1" applyAlignment="1">
      <alignment horizontal="center" vertical="center" wrapText="1"/>
    </xf>
    <xf numFmtId="0" fontId="3" fillId="0" borderId="4" xfId="3" applyFont="1" applyFill="1" applyBorder="1" applyAlignment="1">
      <alignment horizontal="center"/>
    </xf>
    <xf numFmtId="0" fontId="3" fillId="2" borderId="4" xfId="3" applyFont="1" applyFill="1" applyBorder="1" applyAlignment="1">
      <alignment horizontal="center"/>
    </xf>
    <xf numFmtId="0" fontId="5" fillId="0" borderId="8" xfId="0" applyFont="1" applyFill="1" applyBorder="1" applyAlignment="1">
      <alignment horizontal="center" vertical="center" wrapText="1"/>
    </xf>
    <xf numFmtId="0" fontId="3" fillId="0" borderId="0" xfId="3" applyFont="1"/>
    <xf numFmtId="0" fontId="3" fillId="0" borderId="0" xfId="3" applyFont="1" applyAlignment="1">
      <alignment horizontal="center"/>
    </xf>
    <xf numFmtId="0" fontId="5" fillId="0" borderId="0" xfId="3" applyFont="1" applyAlignment="1" applyProtection="1">
      <alignment horizontal="center" vertical="center" wrapText="1"/>
      <protection locked="0"/>
    </xf>
    <xf numFmtId="0" fontId="6" fillId="0" borderId="0" xfId="3" applyFont="1" applyAlignment="1" applyProtection="1">
      <alignment horizontal="center" vertical="center" wrapText="1"/>
      <protection locked="0"/>
    </xf>
    <xf numFmtId="0" fontId="7" fillId="0" borderId="0" xfId="3" applyFont="1" applyAlignment="1" applyProtection="1">
      <alignment horizontal="center" vertical="center"/>
      <protection locked="0"/>
    </xf>
    <xf numFmtId="0" fontId="3" fillId="0" borderId="0" xfId="3" applyFont="1" applyAlignment="1" applyProtection="1">
      <alignment horizontal="left" vertical="center" wrapText="1"/>
      <protection locked="0"/>
    </xf>
    <xf numFmtId="0" fontId="4" fillId="0" borderId="0" xfId="3" applyFont="1" applyAlignment="1" applyProtection="1">
      <alignment horizontal="left" vertical="center"/>
      <protection locked="0"/>
    </xf>
    <xf numFmtId="0" fontId="4" fillId="0" borderId="0" xfId="3" applyFont="1" applyAlignment="1">
      <alignment horizontal="left"/>
    </xf>
    <xf numFmtId="0" fontId="5" fillId="0" borderId="0" xfId="3" applyFont="1" applyAlignment="1" applyProtection="1">
      <alignment vertical="center" wrapText="1"/>
      <protection locked="0"/>
    </xf>
    <xf numFmtId="0" fontId="2" fillId="0" borderId="0" xfId="3" applyFont="1" applyBorder="1" applyAlignment="1" applyProtection="1">
      <alignment vertical="center" wrapText="1"/>
      <protection locked="0"/>
    </xf>
    <xf numFmtId="0" fontId="2" fillId="0" borderId="6" xfId="3" applyFont="1" applyBorder="1" applyAlignment="1" applyProtection="1">
      <alignment horizontal="right" wrapText="1"/>
      <protection locked="0"/>
    </xf>
    <xf numFmtId="0" fontId="3" fillId="0" borderId="0" xfId="3" applyFont="1" applyAlignment="1"/>
    <xf numFmtId="0" fontId="8" fillId="0" borderId="0" xfId="3" applyFont="1" applyAlignment="1" applyProtection="1">
      <alignment horizontal="center" vertical="center" wrapText="1"/>
      <protection locked="0"/>
    </xf>
    <xf numFmtId="0" fontId="8" fillId="0" borderId="0" xfId="3" applyFont="1" applyAlignment="1" applyProtection="1">
      <alignment vertical="center" wrapText="1"/>
      <protection locked="0"/>
    </xf>
    <xf numFmtId="0" fontId="8" fillId="0" borderId="0" xfId="3" applyFont="1" applyAlignment="1" applyProtection="1">
      <alignment horizontal="left" vertical="center" wrapText="1"/>
      <protection locked="0"/>
    </xf>
    <xf numFmtId="0" fontId="8" fillId="0" borderId="8" xfId="3" applyFont="1" applyBorder="1" applyAlignment="1" applyProtection="1">
      <alignment vertical="center" wrapText="1"/>
      <protection locked="0"/>
    </xf>
    <xf numFmtId="0" fontId="8" fillId="0" borderId="8" xfId="3" applyFont="1" applyBorder="1" applyAlignment="1" applyProtection="1">
      <alignment horizontal="left" vertical="center" wrapText="1"/>
      <protection locked="0"/>
    </xf>
    <xf numFmtId="0" fontId="11" fillId="2" borderId="0" xfId="3" applyFont="1" applyFill="1" applyBorder="1"/>
    <xf numFmtId="0" fontId="11" fillId="2" borderId="0" xfId="3" applyFont="1" applyFill="1" applyBorder="1" applyAlignment="1">
      <alignment horizontal="center"/>
    </xf>
    <xf numFmtId="0" fontId="2" fillId="2" borderId="0" xfId="3" applyFont="1" applyFill="1" applyBorder="1" applyAlignment="1">
      <alignment horizontal="center"/>
    </xf>
    <xf numFmtId="0" fontId="4" fillId="0" borderId="8" xfId="3" applyFont="1" applyBorder="1" applyAlignment="1">
      <alignment horizontal="center" vertical="center"/>
    </xf>
    <xf numFmtId="0" fontId="2" fillId="2" borderId="1" xfId="3" applyFont="1" applyFill="1" applyBorder="1" applyAlignment="1">
      <alignment horizontal="center" vertical="center" wrapText="1"/>
    </xf>
    <xf numFmtId="0" fontId="2" fillId="2" borderId="5" xfId="3" applyFont="1" applyFill="1" applyBorder="1" applyAlignment="1">
      <alignment horizontal="center" vertical="center" wrapText="1"/>
    </xf>
    <xf numFmtId="0" fontId="2" fillId="2" borderId="8" xfId="3" applyFont="1" applyFill="1" applyBorder="1" applyAlignment="1">
      <alignment horizontal="center" vertical="center" wrapText="1"/>
    </xf>
    <xf numFmtId="0" fontId="2" fillId="0" borderId="8" xfId="3" applyFont="1" applyBorder="1" applyAlignment="1">
      <alignment horizontal="center"/>
    </xf>
    <xf numFmtId="166" fontId="1" fillId="5" borderId="0" xfId="3" applyNumberFormat="1" applyFont="1" applyFill="1"/>
    <xf numFmtId="0" fontId="5" fillId="2" borderId="1" xfId="0" applyFont="1" applyFill="1" applyBorder="1" applyAlignment="1">
      <alignment horizontal="justify" vertical="center" wrapText="1"/>
    </xf>
    <xf numFmtId="49" fontId="5" fillId="2" borderId="1" xfId="0" applyNumberFormat="1" applyFont="1" applyFill="1" applyBorder="1" applyAlignment="1">
      <alignment horizontal="center" vertical="center" wrapText="1"/>
    </xf>
    <xf numFmtId="4" fontId="5" fillId="0" borderId="5" xfId="0" applyNumberFormat="1" applyFont="1" applyFill="1" applyBorder="1" applyAlignment="1">
      <alignment horizontal="center" vertical="center" wrapText="1"/>
    </xf>
    <xf numFmtId="0" fontId="24" fillId="5" borderId="0" xfId="3" applyFont="1" applyFill="1" applyAlignment="1">
      <alignment horizontal="left" vertical="center" wrapText="1"/>
    </xf>
    <xf numFmtId="0" fontId="2" fillId="2" borderId="1" xfId="0" applyFont="1" applyFill="1" applyBorder="1" applyAlignment="1">
      <alignment horizontal="justify" vertical="center" wrapText="1"/>
    </xf>
    <xf numFmtId="49" fontId="2" fillId="2"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0" fontId="25" fillId="5" borderId="14" xfId="3" applyFont="1" applyFill="1" applyBorder="1" applyAlignment="1">
      <alignment horizontal="left" vertical="center" wrapText="1"/>
    </xf>
    <xf numFmtId="0" fontId="2" fillId="2" borderId="8" xfId="0" applyFont="1" applyFill="1" applyBorder="1" applyAlignment="1">
      <alignment horizontal="justify" vertical="center" wrapText="1"/>
    </xf>
    <xf numFmtId="49" fontId="2" fillId="2" borderId="18" xfId="0" applyNumberFormat="1" applyFont="1" applyFill="1" applyBorder="1" applyAlignment="1">
      <alignment horizontal="center" vertical="center" wrapText="1"/>
    </xf>
    <xf numFmtId="0" fontId="4" fillId="5" borderId="0" xfId="3" applyFont="1" applyFill="1"/>
    <xf numFmtId="0" fontId="5" fillId="0" borderId="0" xfId="0" applyFont="1" applyFill="1" applyBorder="1" applyAlignment="1">
      <alignment horizontal="justify" vertical="center" wrapText="1"/>
    </xf>
    <xf numFmtId="49" fontId="5" fillId="2" borderId="3" xfId="0" applyNumberFormat="1" applyFont="1" applyFill="1" applyBorder="1" applyAlignment="1">
      <alignment horizontal="center" vertical="center" wrapText="1"/>
    </xf>
    <xf numFmtId="0" fontId="4" fillId="5" borderId="14" xfId="3" applyFont="1" applyFill="1" applyBorder="1" applyAlignment="1">
      <alignment horizontal="left" vertical="center" wrapText="1"/>
    </xf>
    <xf numFmtId="49" fontId="2" fillId="2" borderId="8" xfId="0" applyNumberFormat="1" applyFont="1" applyFill="1" applyBorder="1" applyAlignment="1">
      <alignment horizontal="center" vertical="center" wrapText="1"/>
    </xf>
    <xf numFmtId="0" fontId="4" fillId="5" borderId="19" xfId="3" applyFont="1" applyFill="1" applyBorder="1" applyAlignment="1">
      <alignment horizontal="left" wrapText="1"/>
    </xf>
    <xf numFmtId="0" fontId="5" fillId="0" borderId="8" xfId="0" applyFont="1" applyFill="1" applyBorder="1"/>
    <xf numFmtId="0" fontId="2" fillId="0" borderId="8" xfId="0" applyFont="1" applyFill="1" applyBorder="1" applyAlignment="1">
      <alignment wrapText="1"/>
    </xf>
    <xf numFmtId="4" fontId="2" fillId="0" borderId="8" xfId="0" applyNumberFormat="1" applyFont="1" applyFill="1" applyBorder="1" applyAlignment="1">
      <alignment horizontal="center" vertical="center" wrapText="1"/>
    </xf>
    <xf numFmtId="4" fontId="2" fillId="0" borderId="8" xfId="0" applyNumberFormat="1" applyFont="1" applyFill="1" applyBorder="1" applyAlignment="1">
      <alignment horizontal="center"/>
    </xf>
    <xf numFmtId="0" fontId="2" fillId="0" borderId="8" xfId="0" applyFont="1" applyFill="1" applyBorder="1" applyAlignment="1">
      <alignment horizontal="left" vertical="center"/>
    </xf>
    <xf numFmtId="0" fontId="1" fillId="5" borderId="19" xfId="3" applyFont="1" applyFill="1" applyBorder="1" applyAlignment="1">
      <alignment horizontal="left" wrapText="1"/>
    </xf>
    <xf numFmtId="0" fontId="2" fillId="0" borderId="8" xfId="0" applyFont="1" applyFill="1" applyBorder="1" applyAlignment="1">
      <alignment vertical="center"/>
    </xf>
    <xf numFmtId="0" fontId="2" fillId="0" borderId="1" xfId="0" applyFont="1" applyFill="1" applyBorder="1" applyAlignment="1">
      <alignment horizontal="justify" vertical="center" wrapText="1"/>
    </xf>
    <xf numFmtId="0" fontId="2" fillId="0" borderId="2" xfId="0"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4" fontId="2" fillId="0" borderId="15"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4" fontId="2" fillId="0" borderId="8" xfId="0" applyNumberFormat="1" applyFont="1" applyFill="1" applyBorder="1" applyAlignment="1">
      <alignment horizontal="center" vertical="center"/>
    </xf>
    <xf numFmtId="0" fontId="5" fillId="0"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2" fillId="0" borderId="8"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justify" vertical="center" wrapText="1"/>
    </xf>
    <xf numFmtId="0" fontId="2" fillId="0" borderId="2" xfId="0" applyFont="1" applyFill="1" applyBorder="1" applyAlignment="1">
      <alignment vertical="center" wrapText="1"/>
    </xf>
    <xf numFmtId="0" fontId="2" fillId="0" borderId="1" xfId="0" applyFont="1" applyFill="1" applyBorder="1" applyAlignment="1">
      <alignment vertical="center" wrapText="1"/>
    </xf>
    <xf numFmtId="0" fontId="2" fillId="0" borderId="3" xfId="0" applyFont="1" applyFill="1" applyBorder="1" applyAlignment="1">
      <alignment horizontal="justify" vertical="center" wrapText="1"/>
    </xf>
    <xf numFmtId="0" fontId="2" fillId="0" borderId="8" xfId="0" applyFont="1" applyFill="1" applyBorder="1" applyAlignment="1">
      <alignment vertical="center" wrapText="1"/>
    </xf>
    <xf numFmtId="3" fontId="2" fillId="0" borderId="2"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30" fillId="5" borderId="0" xfId="3" applyFont="1" applyFill="1"/>
    <xf numFmtId="0" fontId="4" fillId="0" borderId="0" xfId="3" applyFont="1" applyFill="1" applyAlignment="1">
      <alignment horizontal="center"/>
    </xf>
    <xf numFmtId="167" fontId="5" fillId="0" borderId="5" xfId="0" applyNumberFormat="1" applyFont="1" applyFill="1" applyBorder="1" applyAlignment="1">
      <alignment horizontal="center" vertical="center" wrapText="1"/>
    </xf>
    <xf numFmtId="167" fontId="5" fillId="0" borderId="8" xfId="0" applyNumberFormat="1" applyFont="1" applyFill="1" applyBorder="1" applyAlignment="1">
      <alignment horizontal="center" vertical="center" wrapText="1"/>
    </xf>
    <xf numFmtId="167" fontId="5" fillId="0" borderId="11" xfId="0" applyNumberFormat="1" applyFont="1" applyFill="1" applyBorder="1" applyAlignment="1">
      <alignment horizontal="center" vertical="center" wrapText="1"/>
    </xf>
    <xf numFmtId="167" fontId="5" fillId="0" borderId="12" xfId="0" applyNumberFormat="1" applyFont="1" applyFill="1" applyBorder="1" applyAlignment="1">
      <alignment horizontal="center" vertical="center" wrapText="1"/>
    </xf>
    <xf numFmtId="0" fontId="5" fillId="0" borderId="13" xfId="0" applyFont="1" applyFill="1" applyBorder="1"/>
    <xf numFmtId="0" fontId="5" fillId="0" borderId="13" xfId="0" applyFont="1" applyFill="1" applyBorder="1" applyAlignment="1">
      <alignment horizontal="center" vertical="center" wrapText="1"/>
    </xf>
    <xf numFmtId="0" fontId="2" fillId="0" borderId="8" xfId="0" applyFont="1" applyFill="1" applyBorder="1"/>
    <xf numFmtId="0" fontId="2" fillId="0" borderId="12" xfId="0" applyFont="1" applyFill="1" applyBorder="1" applyAlignment="1">
      <alignment wrapText="1"/>
    </xf>
    <xf numFmtId="0" fontId="2" fillId="0" borderId="12" xfId="0" applyFont="1" applyFill="1" applyBorder="1" applyAlignment="1">
      <alignment horizontal="center" vertical="center" wrapText="1"/>
    </xf>
    <xf numFmtId="0" fontId="2" fillId="0" borderId="2" xfId="0" applyFont="1" applyFill="1" applyBorder="1" applyAlignment="1">
      <alignment horizontal="justify" vertical="center" wrapText="1"/>
    </xf>
    <xf numFmtId="0" fontId="0" fillId="0" borderId="0" xfId="0" applyAlignment="1">
      <alignment wrapText="1"/>
    </xf>
    <xf numFmtId="0" fontId="13" fillId="0" borderId="0" xfId="0" applyFont="1"/>
    <xf numFmtId="0" fontId="13" fillId="0" borderId="0" xfId="0" applyFont="1" applyAlignment="1">
      <alignment horizontal="right"/>
    </xf>
    <xf numFmtId="0" fontId="2" fillId="0" borderId="9" xfId="0" applyFont="1" applyFill="1" applyBorder="1" applyAlignment="1">
      <alignment horizontal="center" vertical="center" wrapText="1"/>
    </xf>
    <xf numFmtId="0" fontId="0" fillId="0" borderId="8" xfId="0" applyBorder="1"/>
    <xf numFmtId="4" fontId="13" fillId="0" borderId="8" xfId="0" applyNumberFormat="1" applyFont="1" applyBorder="1"/>
    <xf numFmtId="49" fontId="13" fillId="0" borderId="8" xfId="0" applyNumberFormat="1" applyFont="1" applyBorder="1" applyAlignment="1">
      <alignment horizontal="center"/>
    </xf>
    <xf numFmtId="0" fontId="19" fillId="5" borderId="0" xfId="3" applyFont="1" applyFill="1"/>
    <xf numFmtId="0" fontId="34" fillId="0" borderId="8" xfId="0" applyFont="1" applyBorder="1" applyAlignment="1" applyProtection="1">
      <alignment horizontal="center"/>
      <protection locked="0"/>
    </xf>
    <xf numFmtId="0" fontId="30" fillId="5" borderId="19" xfId="3" applyFont="1" applyFill="1" applyBorder="1" applyAlignment="1">
      <alignment horizontal="left" vertical="center" wrapText="1"/>
    </xf>
    <xf numFmtId="0" fontId="1" fillId="5" borderId="0" xfId="3" applyFont="1" applyFill="1" applyAlignment="1">
      <alignment vertical="top"/>
    </xf>
    <xf numFmtId="0" fontId="35" fillId="5" borderId="0" xfId="3" applyFont="1" applyFill="1"/>
    <xf numFmtId="168" fontId="0" fillId="0" borderId="8" xfId="0" applyNumberFormat="1" applyBorder="1" applyProtection="1">
      <protection locked="0"/>
    </xf>
    <xf numFmtId="2" fontId="2" fillId="0" borderId="8" xfId="0" applyNumberFormat="1" applyFont="1" applyFill="1" applyBorder="1" applyAlignment="1">
      <alignment horizontal="center" vertical="center" wrapText="1"/>
    </xf>
    <xf numFmtId="2" fontId="2" fillId="0" borderId="8" xfId="0" applyNumberFormat="1" applyFont="1" applyFill="1" applyBorder="1" applyAlignment="1">
      <alignment horizontal="center" vertical="center"/>
    </xf>
    <xf numFmtId="2" fontId="1" fillId="5" borderId="8" xfId="3" applyNumberFormat="1" applyFont="1" applyFill="1" applyBorder="1" applyAlignment="1">
      <alignment horizontal="center" vertical="center"/>
    </xf>
    <xf numFmtId="1" fontId="2" fillId="0" borderId="8" xfId="0" applyNumberFormat="1" applyFont="1" applyFill="1" applyBorder="1" applyAlignment="1">
      <alignment horizontal="center" vertical="center" wrapText="1"/>
    </xf>
    <xf numFmtId="4" fontId="1" fillId="5" borderId="8" xfId="3" applyNumberFormat="1" applyFont="1" applyFill="1" applyBorder="1" applyAlignment="1">
      <alignment horizontal="center" vertical="center"/>
    </xf>
    <xf numFmtId="4" fontId="1" fillId="5" borderId="8" xfId="3" applyNumberFormat="1" applyFont="1" applyFill="1" applyBorder="1" applyAlignment="1">
      <alignment horizontal="center"/>
    </xf>
    <xf numFmtId="0" fontId="0" fillId="0" borderId="8" xfId="0" applyBorder="1" applyAlignment="1" applyProtection="1">
      <alignment horizontal="center" vertical="center" wrapText="1"/>
      <protection locked="0"/>
    </xf>
    <xf numFmtId="0" fontId="36" fillId="0" borderId="0" xfId="0" applyFont="1" applyProtection="1">
      <protection locked="0"/>
    </xf>
    <xf numFmtId="1" fontId="0" fillId="0" borderId="8" xfId="0" applyNumberFormat="1" applyBorder="1" applyProtection="1">
      <protection locked="0"/>
    </xf>
    <xf numFmtId="3" fontId="34" fillId="0" borderId="8" xfId="0" applyNumberFormat="1" applyFont="1" applyBorder="1" applyProtection="1"/>
    <xf numFmtId="3" fontId="37" fillId="4" borderId="17" xfId="0" applyNumberFormat="1" applyFont="1" applyFill="1" applyBorder="1" applyProtection="1"/>
    <xf numFmtId="3" fontId="0" fillId="0" borderId="8" xfId="0" applyNumberFormat="1" applyBorder="1" applyProtection="1"/>
    <xf numFmtId="0" fontId="0" fillId="0" borderId="8" xfId="0" applyBorder="1" applyAlignment="1" applyProtection="1">
      <alignment horizontal="center" wrapText="1"/>
      <protection locked="0"/>
    </xf>
    <xf numFmtId="0" fontId="0" fillId="0" borderId="8" xfId="0" applyBorder="1" applyAlignment="1" applyProtection="1">
      <alignment horizontal="center"/>
      <protection locked="0"/>
    </xf>
    <xf numFmtId="0" fontId="0" fillId="0" borderId="0" xfId="0" applyAlignment="1" applyProtection="1">
      <alignment horizontal="center"/>
      <protection locked="0"/>
    </xf>
    <xf numFmtId="3" fontId="0" fillId="0" borderId="0" xfId="0" applyNumberFormat="1" applyProtection="1"/>
    <xf numFmtId="0" fontId="0" fillId="0" borderId="12" xfId="0" applyBorder="1" applyProtection="1">
      <protection locked="0"/>
    </xf>
    <xf numFmtId="3" fontId="0" fillId="0" borderId="12" xfId="0" applyNumberFormat="1" applyBorder="1" applyProtection="1"/>
    <xf numFmtId="0" fontId="37" fillId="0" borderId="8" xfId="0" applyFont="1" applyBorder="1" applyProtection="1">
      <protection locked="0"/>
    </xf>
    <xf numFmtId="3" fontId="37" fillId="0" borderId="8" xfId="0" applyNumberFormat="1" applyFont="1" applyBorder="1" applyProtection="1">
      <protection locked="0"/>
    </xf>
    <xf numFmtId="0" fontId="0" fillId="0" borderId="25" xfId="0" applyFill="1" applyBorder="1" applyProtection="1">
      <protection locked="0"/>
    </xf>
    <xf numFmtId="3" fontId="5" fillId="0" borderId="8"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5" xfId="0" applyNumberFormat="1" applyFont="1" applyFill="1" applyBorder="1" applyAlignment="1">
      <alignment horizontal="center" vertical="center" wrapText="1"/>
    </xf>
    <xf numFmtId="3" fontId="5" fillId="0" borderId="11" xfId="0" applyNumberFormat="1" applyFont="1" applyFill="1" applyBorder="1" applyAlignment="1">
      <alignment horizontal="center" vertical="center" wrapText="1"/>
    </xf>
    <xf numFmtId="3" fontId="2" fillId="0" borderId="11" xfId="0" applyNumberFormat="1" applyFont="1" applyFill="1" applyBorder="1" applyAlignment="1">
      <alignment horizontal="center" vertical="center" wrapText="1"/>
    </xf>
    <xf numFmtId="3" fontId="2" fillId="0" borderId="12" xfId="0" applyNumberFormat="1" applyFont="1" applyFill="1" applyBorder="1" applyAlignment="1">
      <alignment horizontal="center"/>
    </xf>
    <xf numFmtId="3" fontId="5" fillId="2" borderId="3" xfId="0" applyNumberFormat="1" applyFont="1" applyFill="1" applyBorder="1" applyAlignment="1">
      <alignment horizontal="center" vertical="center" wrapText="1"/>
    </xf>
    <xf numFmtId="3" fontId="2" fillId="0" borderId="8" xfId="0" applyNumberFormat="1" applyFont="1" applyFill="1" applyBorder="1" applyAlignment="1">
      <alignment horizontal="center" vertical="center" wrapText="1"/>
    </xf>
    <xf numFmtId="3" fontId="2" fillId="0" borderId="8" xfId="0" applyNumberFormat="1" applyFont="1" applyFill="1" applyBorder="1" applyAlignment="1">
      <alignment horizontal="center"/>
    </xf>
    <xf numFmtId="3" fontId="2" fillId="0" borderId="9" xfId="0" applyNumberFormat="1" applyFont="1" applyFill="1" applyBorder="1" applyAlignment="1">
      <alignment horizontal="center" vertical="center" wrapText="1"/>
    </xf>
    <xf numFmtId="3" fontId="2" fillId="0" borderId="15"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3" fontId="2" fillId="0" borderId="5" xfId="0" applyNumberFormat="1" applyFont="1" applyFill="1" applyBorder="1" applyAlignment="1">
      <alignment horizontal="center" vertical="center" wrapText="1"/>
    </xf>
    <xf numFmtId="3" fontId="2" fillId="0" borderId="8" xfId="0" applyNumberFormat="1" applyFont="1" applyFill="1" applyBorder="1" applyAlignment="1">
      <alignment horizontal="center" vertical="center"/>
    </xf>
    <xf numFmtId="3" fontId="5" fillId="0" borderId="2" xfId="0" applyNumberFormat="1" applyFont="1" applyFill="1" applyBorder="1" applyAlignment="1">
      <alignment horizontal="center" vertical="center" wrapText="1"/>
    </xf>
    <xf numFmtId="3" fontId="5" fillId="0" borderId="18" xfId="0" applyNumberFormat="1" applyFont="1" applyFill="1" applyBorder="1" applyAlignment="1">
      <alignment horizontal="center" vertical="center" wrapText="1"/>
    </xf>
    <xf numFmtId="3" fontId="2" fillId="0" borderId="13" xfId="0" applyNumberFormat="1" applyFont="1" applyFill="1" applyBorder="1" applyAlignment="1">
      <alignment horizontal="center" vertical="center" wrapText="1"/>
    </xf>
    <xf numFmtId="3" fontId="2" fillId="0" borderId="9" xfId="0" applyNumberFormat="1" applyFont="1" applyFill="1" applyBorder="1" applyAlignment="1">
      <alignment horizontal="center"/>
    </xf>
    <xf numFmtId="3" fontId="2" fillId="0" borderId="3" xfId="0" applyNumberFormat="1" applyFont="1" applyFill="1" applyBorder="1" applyAlignment="1">
      <alignment horizontal="center" vertical="center" wrapText="1"/>
    </xf>
    <xf numFmtId="0" fontId="8" fillId="0" borderId="8" xfId="3" applyFont="1" applyBorder="1" applyAlignment="1" applyProtection="1">
      <alignment horizontal="center" vertical="center" wrapText="1"/>
      <protection locked="0"/>
    </xf>
    <xf numFmtId="3" fontId="2" fillId="0" borderId="8" xfId="0" applyNumberFormat="1" applyFont="1" applyFill="1" applyBorder="1" applyAlignment="1">
      <alignment horizontal="center" wrapText="1"/>
    </xf>
    <xf numFmtId="3" fontId="2" fillId="2" borderId="8"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167" fontId="2" fillId="0" borderId="2" xfId="0" applyNumberFormat="1" applyFont="1" applyFill="1" applyBorder="1" applyAlignment="1">
      <alignment horizontal="center" vertical="center" wrapText="1"/>
    </xf>
    <xf numFmtId="0" fontId="4" fillId="0" borderId="25" xfId="3" applyFont="1" applyBorder="1" applyAlignment="1">
      <alignment horizontal="center"/>
    </xf>
    <xf numFmtId="0" fontId="4" fillId="0" borderId="6" xfId="3" applyFont="1" applyBorder="1" applyAlignment="1">
      <alignment horizontal="center"/>
    </xf>
    <xf numFmtId="0" fontId="10" fillId="2" borderId="0" xfId="0" applyFont="1" applyFill="1" applyBorder="1" applyProtection="1">
      <protection locked="0"/>
    </xf>
    <xf numFmtId="2" fontId="2" fillId="0" borderId="8" xfId="0" applyNumberFormat="1" applyFont="1" applyFill="1" applyBorder="1" applyAlignment="1">
      <alignment horizontal="center"/>
    </xf>
    <xf numFmtId="2" fontId="1" fillId="5" borderId="8" xfId="3" applyNumberFormat="1" applyFont="1" applyFill="1" applyBorder="1" applyAlignment="1">
      <alignment horizontal="center"/>
    </xf>
    <xf numFmtId="0" fontId="2" fillId="2" borderId="8"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13" fillId="0" borderId="8" xfId="0" applyFont="1" applyBorder="1" applyAlignment="1" applyProtection="1">
      <alignment horizontal="center"/>
      <protection locked="0"/>
    </xf>
    <xf numFmtId="0" fontId="13" fillId="0" borderId="8" xfId="0" applyFont="1" applyBorder="1" applyAlignment="1" applyProtection="1">
      <alignment horizontal="center" vertical="center"/>
      <protection locked="0"/>
    </xf>
    <xf numFmtId="3" fontId="5" fillId="2" borderId="8" xfId="0" applyNumberFormat="1" applyFont="1" applyFill="1" applyBorder="1" applyAlignment="1" applyProtection="1">
      <alignment horizontal="center" vertical="center" wrapText="1"/>
    </xf>
    <xf numFmtId="3" fontId="2" fillId="2" borderId="8" xfId="0" applyNumberFormat="1" applyFont="1" applyFill="1" applyBorder="1" applyAlignment="1" applyProtection="1">
      <alignment horizontal="center" vertical="center" wrapText="1"/>
      <protection locked="0"/>
    </xf>
    <xf numFmtId="3" fontId="2" fillId="0" borderId="8" xfId="0" applyNumberFormat="1" applyFont="1" applyBorder="1" applyAlignment="1" applyProtection="1">
      <alignment horizontal="center"/>
      <protection locked="0"/>
    </xf>
    <xf numFmtId="3" fontId="13" fillId="0" borderId="8" xfId="0" applyNumberFormat="1" applyFont="1" applyBorder="1" applyAlignment="1" applyProtection="1">
      <alignment horizontal="center"/>
      <protection locked="0"/>
    </xf>
    <xf numFmtId="0" fontId="5" fillId="0" borderId="0" xfId="3" applyFont="1" applyAlignment="1" applyProtection="1">
      <alignment horizontal="left" vertical="center" wrapText="1"/>
      <protection locked="0"/>
    </xf>
    <xf numFmtId="3" fontId="15" fillId="2" borderId="0" xfId="0" applyNumberFormat="1" applyFont="1" applyFill="1" applyBorder="1" applyAlignment="1" applyProtection="1">
      <alignment vertical="center" wrapText="1"/>
      <protection locked="0"/>
    </xf>
    <xf numFmtId="167" fontId="2" fillId="0" borderId="5" xfId="0" applyNumberFormat="1" applyFont="1" applyFill="1" applyBorder="1" applyAlignment="1">
      <alignment horizontal="center" vertical="center" wrapText="1"/>
    </xf>
    <xf numFmtId="167" fontId="2" fillId="0" borderId="15" xfId="0" applyNumberFormat="1" applyFont="1" applyFill="1" applyBorder="1" applyAlignment="1">
      <alignment horizontal="center" vertical="center" wrapText="1"/>
    </xf>
    <xf numFmtId="167" fontId="2" fillId="0" borderId="11" xfId="0" applyNumberFormat="1" applyFont="1" applyFill="1" applyBorder="1" applyAlignment="1">
      <alignment horizontal="center" vertical="center" wrapText="1"/>
    </xf>
    <xf numFmtId="167" fontId="2" fillId="0" borderId="8" xfId="0" applyNumberFormat="1" applyFont="1" applyFill="1" applyBorder="1" applyAlignment="1">
      <alignment horizontal="center" vertical="center" wrapText="1"/>
    </xf>
    <xf numFmtId="167" fontId="2" fillId="0" borderId="12" xfId="0" applyNumberFormat="1" applyFont="1" applyFill="1" applyBorder="1" applyAlignment="1">
      <alignment horizontal="center" vertical="center" wrapText="1"/>
    </xf>
    <xf numFmtId="167" fontId="2" fillId="0" borderId="13" xfId="0" applyNumberFormat="1" applyFont="1" applyFill="1" applyBorder="1" applyAlignment="1">
      <alignment horizontal="center" vertical="center" wrapText="1"/>
    </xf>
    <xf numFmtId="3" fontId="5" fillId="0" borderId="13" xfId="0" applyNumberFormat="1" applyFont="1" applyFill="1" applyBorder="1" applyAlignment="1">
      <alignment horizontal="center" vertical="center" wrapText="1"/>
    </xf>
    <xf numFmtId="4" fontId="5" fillId="0" borderId="8"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5" fillId="2" borderId="3" xfId="0" applyNumberFormat="1" applyFont="1" applyFill="1" applyBorder="1" applyAlignment="1">
      <alignment horizontal="center" vertical="center" wrapText="1"/>
    </xf>
    <xf numFmtId="4" fontId="2" fillId="2" borderId="8" xfId="0" applyNumberFormat="1" applyFont="1" applyFill="1" applyBorder="1" applyAlignment="1">
      <alignment horizontal="center" vertical="center" wrapText="1"/>
    </xf>
    <xf numFmtId="4" fontId="5" fillId="0" borderId="13" xfId="0" applyNumberFormat="1" applyFont="1" applyFill="1" applyBorder="1" applyAlignment="1">
      <alignment horizontal="center" vertical="center" wrapText="1"/>
    </xf>
    <xf numFmtId="4" fontId="2" fillId="0" borderId="12" xfId="0" applyNumberFormat="1" applyFont="1" applyFill="1" applyBorder="1" applyAlignment="1">
      <alignment horizontal="center" vertical="center" wrapText="1"/>
    </xf>
    <xf numFmtId="4" fontId="5" fillId="0" borderId="12" xfId="0" applyNumberFormat="1" applyFont="1" applyFill="1" applyBorder="1" applyAlignment="1">
      <alignment horizontal="center" vertical="center" wrapText="1"/>
    </xf>
    <xf numFmtId="4" fontId="2" fillId="0" borderId="12" xfId="0" applyNumberFormat="1" applyFont="1" applyFill="1" applyBorder="1" applyAlignment="1">
      <alignment horizontal="center"/>
    </xf>
    <xf numFmtId="4" fontId="5" fillId="0" borderId="18" xfId="0" applyNumberFormat="1" applyFont="1" applyFill="1" applyBorder="1" applyAlignment="1">
      <alignment horizontal="center" vertical="center" wrapText="1"/>
    </xf>
    <xf numFmtId="4" fontId="5" fillId="0" borderId="2" xfId="0" applyNumberFormat="1" applyFont="1" applyFill="1" applyBorder="1" applyAlignment="1">
      <alignment horizontal="center" vertical="center" wrapText="1"/>
    </xf>
    <xf numFmtId="4" fontId="2" fillId="0" borderId="13" xfId="0" applyNumberFormat="1" applyFont="1" applyFill="1" applyBorder="1" applyAlignment="1">
      <alignment horizontal="center" vertical="center" wrapText="1"/>
    </xf>
    <xf numFmtId="4" fontId="2" fillId="0" borderId="13" xfId="0" applyNumberFormat="1" applyFont="1" applyFill="1" applyBorder="1" applyAlignment="1">
      <alignment horizontal="center"/>
    </xf>
    <xf numFmtId="4" fontId="2" fillId="0" borderId="3" xfId="0" applyNumberFormat="1" applyFont="1" applyFill="1" applyBorder="1" applyAlignment="1">
      <alignment horizontal="center" vertical="center" wrapText="1"/>
    </xf>
    <xf numFmtId="1" fontId="5" fillId="0" borderId="8" xfId="0" applyNumberFormat="1" applyFont="1" applyFill="1" applyBorder="1" applyAlignment="1">
      <alignment horizontal="center" vertical="center" wrapText="1"/>
    </xf>
    <xf numFmtId="3" fontId="2" fillId="5" borderId="1" xfId="0" applyNumberFormat="1" applyFont="1" applyFill="1" applyBorder="1" applyAlignment="1">
      <alignment horizontal="center" vertical="center" wrapText="1"/>
    </xf>
    <xf numFmtId="14" fontId="8" fillId="0" borderId="8" xfId="3" applyNumberFormat="1" applyFont="1" applyBorder="1" applyAlignment="1" applyProtection="1">
      <alignment horizontal="center" vertical="center" wrapText="1"/>
      <protection locked="0"/>
    </xf>
    <xf numFmtId="4" fontId="41" fillId="0" borderId="0" xfId="0" applyNumberFormat="1" applyFont="1"/>
    <xf numFmtId="4" fontId="41" fillId="0" borderId="0" xfId="0" applyNumberFormat="1" applyFont="1" applyAlignment="1">
      <alignment horizontal="center"/>
    </xf>
    <xf numFmtId="0" fontId="9" fillId="0" borderId="0" xfId="3" applyFont="1" applyBorder="1" applyAlignment="1" applyProtection="1">
      <alignment horizontal="center" vertical="center" wrapText="1"/>
      <protection locked="0"/>
    </xf>
    <xf numFmtId="0" fontId="6" fillId="2" borderId="0" xfId="3" applyFont="1" applyFill="1" applyBorder="1" applyAlignment="1">
      <alignment horizontal="center"/>
    </xf>
    <xf numFmtId="0" fontId="3" fillId="2" borderId="0" xfId="3" applyFont="1" applyFill="1" applyBorder="1" applyAlignment="1">
      <alignment horizontal="center"/>
    </xf>
    <xf numFmtId="0" fontId="9" fillId="0" borderId="0" xfId="3" applyFont="1" applyAlignment="1" applyProtection="1">
      <alignment horizontal="center" vertical="center" wrapText="1"/>
      <protection locked="0"/>
    </xf>
    <xf numFmtId="0" fontId="10" fillId="0" borderId="6" xfId="3" applyFont="1" applyBorder="1" applyAlignment="1" applyProtection="1">
      <alignment horizontal="center" vertical="center" wrapText="1"/>
      <protection locked="0"/>
    </xf>
    <xf numFmtId="0" fontId="8" fillId="0" borderId="0" xfId="3" applyFont="1" applyAlignment="1" applyProtection="1">
      <alignment horizontal="left" vertical="center" wrapText="1"/>
      <protection locked="0"/>
    </xf>
    <xf numFmtId="0" fontId="5" fillId="0" borderId="0" xfId="3" applyFont="1" applyAlignment="1" applyProtection="1">
      <alignment horizontal="left" vertical="center" wrapText="1"/>
      <protection locked="0"/>
    </xf>
    <xf numFmtId="0" fontId="2" fillId="0" borderId="0" xfId="3" applyFont="1" applyAlignment="1" applyProtection="1">
      <alignment horizontal="left" vertical="center" wrapText="1"/>
      <protection locked="0"/>
    </xf>
    <xf numFmtId="0" fontId="2" fillId="0" borderId="6" xfId="3" applyFont="1" applyBorder="1" applyAlignment="1" applyProtection="1">
      <alignment horizontal="right" wrapText="1"/>
      <protection locked="0"/>
    </xf>
    <xf numFmtId="0" fontId="8" fillId="0" borderId="0" xfId="3" applyFont="1" applyAlignment="1" applyProtection="1">
      <alignment horizontal="center" vertical="center" wrapText="1"/>
      <protection locked="0"/>
    </xf>
    <xf numFmtId="0" fontId="8" fillId="0" borderId="9" xfId="3" applyFont="1" applyBorder="1" applyAlignment="1" applyProtection="1">
      <alignment horizontal="center" vertical="center" wrapText="1"/>
      <protection locked="0"/>
    </xf>
    <xf numFmtId="0" fontId="8" fillId="0" borderId="7" xfId="3" applyFont="1" applyBorder="1" applyAlignment="1" applyProtection="1">
      <alignment horizontal="center" vertical="center" wrapText="1"/>
      <protection locked="0"/>
    </xf>
    <xf numFmtId="0" fontId="8" fillId="0" borderId="10" xfId="3" applyFont="1" applyBorder="1" applyAlignment="1" applyProtection="1">
      <alignment horizontal="center" vertical="center" wrapText="1"/>
      <protection locked="0"/>
    </xf>
    <xf numFmtId="0" fontId="12" fillId="2" borderId="11" xfId="3" applyFont="1" applyFill="1" applyBorder="1" applyAlignment="1">
      <alignment horizontal="center" vertical="center" wrapText="1"/>
    </xf>
    <xf numFmtId="0" fontId="12" fillId="2" borderId="8" xfId="3" applyFont="1" applyFill="1" applyBorder="1" applyAlignment="1">
      <alignment horizontal="center" vertical="center" wrapText="1"/>
    </xf>
    <xf numFmtId="0" fontId="5" fillId="2" borderId="14" xfId="3" applyFont="1" applyFill="1" applyBorder="1" applyAlignment="1">
      <alignment horizontal="center" vertical="center" wrapText="1"/>
    </xf>
    <xf numFmtId="0" fontId="5" fillId="2" borderId="0" xfId="3" applyFont="1" applyFill="1" applyBorder="1" applyAlignment="1">
      <alignment horizontal="center" vertical="center" wrapText="1"/>
    </xf>
    <xf numFmtId="0" fontId="5" fillId="2" borderId="16" xfId="3"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2" fillId="2" borderId="1" xfId="3" applyFont="1" applyFill="1" applyBorder="1" applyAlignment="1">
      <alignment horizontal="center" vertical="center" wrapText="1"/>
    </xf>
    <xf numFmtId="0" fontId="1" fillId="5" borderId="19" xfId="3" applyFont="1" applyFill="1" applyBorder="1" applyAlignment="1">
      <alignment horizontal="left" wrapText="1"/>
    </xf>
    <xf numFmtId="0" fontId="6" fillId="0" borderId="0" xfId="3" applyFont="1" applyFill="1" applyBorder="1" applyAlignment="1">
      <alignment horizontal="center"/>
    </xf>
    <xf numFmtId="0" fontId="3" fillId="2" borderId="4" xfId="3" applyFont="1" applyFill="1" applyBorder="1" applyAlignment="1">
      <alignment horizontal="center"/>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3" fillId="0" borderId="4" xfId="3" applyFont="1" applyFill="1" applyBorder="1" applyAlignment="1">
      <alignment horizontal="center"/>
    </xf>
    <xf numFmtId="0" fontId="18" fillId="3" borderId="12" xfId="0" applyFont="1" applyFill="1" applyBorder="1" applyAlignment="1" applyProtection="1">
      <alignment horizontal="center" vertical="center" textRotation="255"/>
      <protection locked="0"/>
    </xf>
    <xf numFmtId="0" fontId="18" fillId="3" borderId="17" xfId="0" applyFont="1" applyFill="1" applyBorder="1" applyAlignment="1" applyProtection="1">
      <alignment horizontal="center" vertical="center" textRotation="255"/>
      <protection locked="0"/>
    </xf>
    <xf numFmtId="0" fontId="18" fillId="3" borderId="13" xfId="0" applyFont="1" applyFill="1" applyBorder="1" applyAlignment="1" applyProtection="1">
      <alignment horizontal="center" vertical="center" textRotation="255"/>
      <protection locked="0"/>
    </xf>
    <xf numFmtId="0" fontId="18" fillId="3" borderId="8" xfId="0" applyFont="1" applyFill="1" applyBorder="1" applyAlignment="1" applyProtection="1">
      <alignment horizontal="center" vertical="center" textRotation="255"/>
      <protection locked="0"/>
    </xf>
    <xf numFmtId="0" fontId="5" fillId="2" borderId="6" xfId="0" applyFont="1" applyFill="1" applyBorder="1" applyAlignment="1" applyProtection="1">
      <alignment horizontal="center" vertical="center" wrapText="1"/>
      <protection locked="0"/>
    </xf>
    <xf numFmtId="0" fontId="39" fillId="2" borderId="4" xfId="0" applyFont="1" applyFill="1" applyBorder="1" applyAlignment="1" applyProtection="1">
      <alignment horizontal="center"/>
      <protection locked="0"/>
    </xf>
    <xf numFmtId="0" fontId="15" fillId="0" borderId="9" xfId="0" applyFont="1" applyFill="1" applyBorder="1" applyAlignment="1" applyProtection="1">
      <alignment horizontal="center" vertical="center" wrapText="1"/>
      <protection locked="0"/>
    </xf>
    <xf numFmtId="0" fontId="15" fillId="0" borderId="7"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15" fillId="0" borderId="0" xfId="0" applyFont="1" applyFill="1" applyBorder="1" applyAlignment="1" applyProtection="1">
      <alignment horizontal="center"/>
      <protection locked="0"/>
    </xf>
    <xf numFmtId="0" fontId="2" fillId="2" borderId="7" xfId="0" applyFont="1" applyFill="1" applyBorder="1" applyAlignment="1" applyProtection="1">
      <alignment horizontal="center" vertical="top" wrapText="1"/>
      <protection locked="0"/>
    </xf>
    <xf numFmtId="0" fontId="2" fillId="0" borderId="12"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13" fillId="0" borderId="0" xfId="0" applyFont="1" applyAlignment="1">
      <alignment horizontal="center"/>
    </xf>
    <xf numFmtId="0" fontId="31" fillId="0" borderId="0" xfId="0" applyFont="1" applyAlignment="1">
      <alignment horizontal="center" vertical="center"/>
    </xf>
    <xf numFmtId="0" fontId="13" fillId="0" borderId="0" xfId="0" applyFont="1" applyAlignment="1">
      <alignment horizontal="center" vertical="center"/>
    </xf>
    <xf numFmtId="0" fontId="33" fillId="0" borderId="6" xfId="0" applyFont="1" applyBorder="1" applyAlignment="1">
      <alignment horizontal="center"/>
    </xf>
    <xf numFmtId="0" fontId="2" fillId="0" borderId="1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9" fillId="0" borderId="6" xfId="3" applyFont="1" applyBorder="1" applyAlignment="1" applyProtection="1">
      <alignment horizontal="center" vertical="center" wrapText="1"/>
      <protection locked="0"/>
    </xf>
    <xf numFmtId="0" fontId="5" fillId="0" borderId="8" xfId="0" applyFont="1" applyFill="1" applyBorder="1" applyAlignment="1">
      <alignment horizontal="center" vertical="center" wrapText="1"/>
    </xf>
    <xf numFmtId="164" fontId="5" fillId="0" borderId="8" xfId="0" applyNumberFormat="1" applyFont="1" applyFill="1" applyBorder="1" applyAlignment="1">
      <alignment horizontal="center" vertical="center" wrapText="1"/>
    </xf>
    <xf numFmtId="164" fontId="5" fillId="0" borderId="9"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center" wrapText="1"/>
    </xf>
    <xf numFmtId="164" fontId="5" fillId="0" borderId="10" xfId="0" applyNumberFormat="1" applyFont="1" applyFill="1" applyBorder="1" applyAlignment="1">
      <alignment horizontal="center" vertical="center" wrapText="1"/>
    </xf>
    <xf numFmtId="0" fontId="4" fillId="0" borderId="7" xfId="3" applyFont="1" applyBorder="1" applyAlignment="1">
      <alignment horizontal="center"/>
    </xf>
    <xf numFmtId="0" fontId="9" fillId="0" borderId="0" xfId="3" applyFont="1" applyBorder="1" applyAlignment="1" applyProtection="1">
      <alignment horizontal="center" vertical="center" wrapText="1"/>
      <protection locked="0"/>
    </xf>
    <xf numFmtId="0" fontId="12" fillId="2" borderId="5" xfId="3" applyFont="1" applyFill="1" applyBorder="1" applyAlignment="1">
      <alignment horizontal="center" vertical="center" wrapText="1"/>
    </xf>
    <xf numFmtId="0" fontId="12" fillId="2" borderId="23" xfId="3" applyFont="1" applyFill="1" applyBorder="1" applyAlignment="1">
      <alignment horizontal="center" vertical="center" wrapText="1"/>
    </xf>
    <xf numFmtId="0" fontId="12" fillId="2" borderId="24" xfId="3" applyFont="1" applyFill="1" applyBorder="1" applyAlignment="1">
      <alignment horizontal="center" vertical="center" wrapText="1"/>
    </xf>
    <xf numFmtId="0" fontId="1" fillId="5" borderId="0" xfId="3" applyFont="1" applyFill="1" applyBorder="1" applyAlignment="1">
      <alignment horizontal="left" wrapText="1"/>
    </xf>
    <xf numFmtId="0" fontId="1" fillId="5" borderId="19" xfId="3" applyFont="1" applyFill="1" applyBorder="1" applyAlignment="1">
      <alignment horizontal="left" vertical="center" wrapText="1"/>
    </xf>
    <xf numFmtId="0" fontId="1" fillId="5" borderId="0" xfId="3" applyFont="1" applyFill="1" applyAlignment="1">
      <alignment horizontal="left" vertical="center" wrapText="1"/>
    </xf>
  </cellXfs>
  <cellStyles count="5">
    <cellStyle name="Денежный 2" xfId="1"/>
    <cellStyle name="Звичайний 2" xfId="4"/>
    <cellStyle name="Звичайний 2 2" xfId="3"/>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M135"/>
  <sheetViews>
    <sheetView view="pageBreakPreview" zoomScaleNormal="89" zoomScaleSheetLayoutView="100" workbookViewId="0">
      <selection activeCell="C12" sqref="C12"/>
    </sheetView>
  </sheetViews>
  <sheetFormatPr defaultColWidth="9.140625" defaultRowHeight="18" x14ac:dyDescent="0.3"/>
  <cols>
    <col min="1" max="1" width="72.5703125" style="54" customWidth="1"/>
    <col min="2" max="2" width="7.140625" style="54" customWidth="1"/>
    <col min="3" max="3" width="16.85546875" style="52" customWidth="1"/>
    <col min="4" max="4" width="15.5703125" style="52" customWidth="1"/>
    <col min="5" max="5" width="15" style="52" customWidth="1"/>
    <col min="6" max="6" width="15.140625" style="52" customWidth="1"/>
    <col min="7" max="7" width="15" style="52" customWidth="1"/>
    <col min="8" max="8" width="12.85546875" style="52" customWidth="1"/>
    <col min="9" max="9" width="13.42578125" style="52" customWidth="1"/>
    <col min="10" max="10" width="159.5703125" style="33" customWidth="1"/>
    <col min="11" max="16384" width="9.140625" style="2"/>
  </cols>
  <sheetData>
    <row r="1" spans="1:13" ht="18.75" customHeight="1" x14ac:dyDescent="0.3">
      <c r="A1" s="62"/>
      <c r="B1" s="62"/>
      <c r="C1" s="63"/>
      <c r="D1" s="64" t="s">
        <v>102</v>
      </c>
      <c r="E1" s="65"/>
      <c r="F1" s="65"/>
      <c r="G1" s="66"/>
    </row>
    <row r="2" spans="1:13" ht="18" customHeight="1" x14ac:dyDescent="0.3">
      <c r="A2" s="62"/>
      <c r="B2" s="62"/>
      <c r="C2" s="63"/>
      <c r="D2" s="248" t="s">
        <v>103</v>
      </c>
      <c r="E2" s="248"/>
      <c r="F2" s="248"/>
      <c r="G2" s="248"/>
      <c r="H2" s="248"/>
      <c r="I2" s="248"/>
    </row>
    <row r="3" spans="1:13" ht="15" customHeight="1" x14ac:dyDescent="0.3">
      <c r="A3" s="62"/>
      <c r="B3" s="62"/>
      <c r="C3" s="63"/>
      <c r="D3" s="67"/>
      <c r="E3" s="67"/>
      <c r="F3" s="67"/>
      <c r="G3" s="68"/>
      <c r="H3" s="69"/>
      <c r="I3" s="69"/>
    </row>
    <row r="4" spans="1:13" ht="23.25" customHeight="1" x14ac:dyDescent="0.3">
      <c r="A4" s="70" t="s">
        <v>104</v>
      </c>
      <c r="B4" s="62"/>
      <c r="C4" s="63"/>
      <c r="D4" s="249" t="s">
        <v>105</v>
      </c>
      <c r="E4" s="249"/>
      <c r="F4" s="249"/>
      <c r="G4" s="249"/>
      <c r="H4" s="249"/>
      <c r="I4" s="249"/>
    </row>
    <row r="5" spans="1:13" ht="36" customHeight="1" x14ac:dyDescent="0.3">
      <c r="A5" s="71" t="s">
        <v>68</v>
      </c>
      <c r="B5" s="62"/>
      <c r="C5" s="63"/>
      <c r="D5" s="250" t="s">
        <v>71</v>
      </c>
      <c r="E5" s="250"/>
      <c r="F5" s="250"/>
      <c r="G5" s="250"/>
      <c r="H5" s="250"/>
      <c r="I5" s="250"/>
    </row>
    <row r="6" spans="1:13" ht="18" customHeight="1" x14ac:dyDescent="0.3">
      <c r="A6" s="72" t="s">
        <v>69</v>
      </c>
      <c r="B6" s="73"/>
      <c r="C6" s="63"/>
      <c r="D6" s="251" t="s">
        <v>70</v>
      </c>
      <c r="E6" s="251"/>
      <c r="F6" s="251"/>
      <c r="G6" s="251"/>
      <c r="H6" s="251"/>
      <c r="I6" s="251"/>
    </row>
    <row r="7" spans="1:13" ht="18" customHeight="1" x14ac:dyDescent="0.3">
      <c r="A7" s="74" t="s">
        <v>106</v>
      </c>
      <c r="B7" s="62"/>
      <c r="C7" s="63"/>
      <c r="D7" s="252" t="s">
        <v>106</v>
      </c>
      <c r="E7" s="252"/>
      <c r="F7" s="252"/>
      <c r="G7" s="252"/>
      <c r="H7" s="252"/>
      <c r="I7" s="252"/>
    </row>
    <row r="8" spans="1:13" ht="18" customHeight="1" x14ac:dyDescent="0.3">
      <c r="A8" s="75"/>
      <c r="B8" s="62"/>
      <c r="C8" s="63"/>
      <c r="D8" s="76"/>
      <c r="E8" s="76"/>
      <c r="F8" s="76"/>
      <c r="G8" s="76"/>
      <c r="H8" s="76"/>
      <c r="I8" s="76"/>
    </row>
    <row r="9" spans="1:13" ht="18" customHeight="1" x14ac:dyDescent="0.3">
      <c r="A9" s="77" t="s">
        <v>107</v>
      </c>
      <c r="B9" s="62"/>
      <c r="C9" s="63"/>
      <c r="D9" s="78" t="s">
        <v>64</v>
      </c>
      <c r="E9" s="78"/>
      <c r="F9" s="78"/>
      <c r="G9" s="76"/>
      <c r="H9" s="76"/>
      <c r="I9" s="76"/>
    </row>
    <row r="10" spans="1:13" ht="18" customHeight="1" x14ac:dyDescent="0.3">
      <c r="A10" s="77" t="s">
        <v>268</v>
      </c>
      <c r="B10" s="62"/>
      <c r="C10" s="63"/>
      <c r="D10" s="78" t="s">
        <v>108</v>
      </c>
      <c r="E10" s="198" t="s">
        <v>254</v>
      </c>
      <c r="F10" s="240">
        <v>44312</v>
      </c>
      <c r="G10" s="76"/>
      <c r="H10" s="76"/>
      <c r="I10" s="76"/>
    </row>
    <row r="11" spans="1:13" ht="18" customHeight="1" x14ac:dyDescent="0.3">
      <c r="A11" s="77" t="s">
        <v>266</v>
      </c>
      <c r="B11" s="62"/>
      <c r="C11" s="63"/>
      <c r="D11" s="78"/>
      <c r="E11" s="78"/>
      <c r="F11" s="78"/>
      <c r="G11" s="76"/>
      <c r="H11" s="76"/>
      <c r="I11" s="76"/>
    </row>
    <row r="12" spans="1:13" ht="18" customHeight="1" x14ac:dyDescent="0.3">
      <c r="A12" s="77" t="s">
        <v>267</v>
      </c>
      <c r="B12" s="62"/>
      <c r="C12" s="63"/>
      <c r="D12" s="253" t="s">
        <v>65</v>
      </c>
      <c r="E12" s="254"/>
      <c r="F12" s="255"/>
      <c r="G12" s="76"/>
      <c r="H12" s="76"/>
      <c r="I12" s="76"/>
    </row>
    <row r="13" spans="1:13" ht="18" customHeight="1" x14ac:dyDescent="0.3">
      <c r="A13" s="75"/>
      <c r="B13" s="62"/>
      <c r="C13" s="63"/>
      <c r="D13" s="76"/>
      <c r="E13" s="76"/>
      <c r="F13" s="76"/>
      <c r="G13" s="76"/>
      <c r="H13" s="76"/>
      <c r="I13" s="76"/>
    </row>
    <row r="14" spans="1:13" ht="13.9" customHeight="1" x14ac:dyDescent="0.3">
      <c r="A14" s="246" t="s">
        <v>109</v>
      </c>
      <c r="B14" s="246"/>
      <c r="C14" s="246"/>
      <c r="D14" s="246"/>
      <c r="E14" s="246"/>
      <c r="F14" s="246"/>
      <c r="G14" s="246"/>
      <c r="H14" s="246"/>
      <c r="I14" s="246"/>
      <c r="J14" s="33" t="s">
        <v>232</v>
      </c>
      <c r="M14" s="3"/>
    </row>
    <row r="15" spans="1:13" ht="33" customHeight="1" x14ac:dyDescent="0.3">
      <c r="A15" s="247" t="s">
        <v>252</v>
      </c>
      <c r="B15" s="247"/>
      <c r="C15" s="247"/>
      <c r="D15" s="247"/>
      <c r="E15" s="247"/>
      <c r="F15" s="247"/>
      <c r="G15" s="247"/>
      <c r="H15" s="247"/>
      <c r="I15" s="247"/>
      <c r="J15" s="155" t="s">
        <v>233</v>
      </c>
    </row>
    <row r="16" spans="1:13" ht="12" customHeight="1" x14ac:dyDescent="0.3">
      <c r="A16" s="244" t="s">
        <v>19</v>
      </c>
      <c r="B16" s="244"/>
      <c r="C16" s="244"/>
      <c r="D16" s="244"/>
      <c r="E16" s="244"/>
      <c r="F16" s="244"/>
      <c r="G16" s="244"/>
      <c r="H16" s="244"/>
      <c r="I16" s="244"/>
    </row>
    <row r="17" spans="1:11" ht="18.75" customHeight="1" x14ac:dyDescent="0.3">
      <c r="A17" s="245" t="s">
        <v>253</v>
      </c>
      <c r="B17" s="245"/>
      <c r="C17" s="245"/>
      <c r="D17" s="245"/>
      <c r="E17" s="245"/>
      <c r="F17" s="245"/>
      <c r="G17" s="245"/>
      <c r="H17" s="245"/>
      <c r="I17" s="245"/>
    </row>
    <row r="18" spans="1:11" ht="17.45" customHeight="1" x14ac:dyDescent="0.3">
      <c r="A18" s="79"/>
      <c r="B18" s="80"/>
      <c r="C18" s="80"/>
      <c r="D18" s="80"/>
      <c r="E18" s="80"/>
      <c r="H18" s="81"/>
      <c r="I18" s="52" t="s">
        <v>66</v>
      </c>
    </row>
    <row r="19" spans="1:11" ht="12" customHeight="1" x14ac:dyDescent="0.3">
      <c r="A19" s="267" t="s">
        <v>2</v>
      </c>
      <c r="B19" s="267" t="s">
        <v>0</v>
      </c>
      <c r="C19" s="267" t="s">
        <v>1</v>
      </c>
      <c r="D19" s="267" t="s">
        <v>110</v>
      </c>
      <c r="E19" s="256" t="s">
        <v>11</v>
      </c>
      <c r="F19" s="257" t="s">
        <v>111</v>
      </c>
      <c r="G19" s="257"/>
      <c r="H19" s="257"/>
      <c r="I19" s="257"/>
    </row>
    <row r="20" spans="1:11" ht="30" customHeight="1" x14ac:dyDescent="0.3">
      <c r="A20" s="267"/>
      <c r="B20" s="267"/>
      <c r="C20" s="267"/>
      <c r="D20" s="267"/>
      <c r="E20" s="256"/>
      <c r="F20" s="58" t="s">
        <v>6</v>
      </c>
      <c r="G20" s="82" t="s">
        <v>7</v>
      </c>
      <c r="H20" s="82" t="s">
        <v>8</v>
      </c>
      <c r="I20" s="82" t="s">
        <v>9</v>
      </c>
    </row>
    <row r="21" spans="1:11" ht="21" customHeight="1" x14ac:dyDescent="0.3">
      <c r="A21" s="83" t="s">
        <v>3</v>
      </c>
      <c r="B21" s="83" t="s">
        <v>4</v>
      </c>
      <c r="C21" s="83">
        <v>3</v>
      </c>
      <c r="D21" s="83">
        <v>4</v>
      </c>
      <c r="E21" s="84">
        <v>5</v>
      </c>
      <c r="F21" s="85">
        <v>6</v>
      </c>
      <c r="G21" s="86">
        <v>7</v>
      </c>
      <c r="H21" s="86">
        <v>8</v>
      </c>
      <c r="I21" s="86">
        <v>9</v>
      </c>
    </row>
    <row r="22" spans="1:11" ht="15" customHeight="1" x14ac:dyDescent="0.3">
      <c r="A22" s="258" t="s">
        <v>112</v>
      </c>
      <c r="B22" s="259"/>
      <c r="C22" s="259"/>
      <c r="D22" s="259"/>
      <c r="E22" s="259"/>
      <c r="F22" s="259"/>
      <c r="G22" s="259"/>
      <c r="H22" s="259"/>
      <c r="I22" s="260"/>
      <c r="J22" s="87"/>
    </row>
    <row r="23" spans="1:11" x14ac:dyDescent="0.3">
      <c r="A23" s="258" t="s">
        <v>113</v>
      </c>
      <c r="B23" s="259"/>
      <c r="C23" s="259"/>
      <c r="D23" s="259"/>
      <c r="E23" s="259"/>
      <c r="F23" s="259"/>
      <c r="G23" s="259"/>
      <c r="H23" s="259"/>
      <c r="I23" s="260"/>
      <c r="J23" s="87"/>
    </row>
    <row r="24" spans="1:11" ht="31.5" x14ac:dyDescent="0.3">
      <c r="A24" s="88" t="s">
        <v>114</v>
      </c>
      <c r="B24" s="89" t="s">
        <v>115</v>
      </c>
      <c r="C24" s="179">
        <f>C25+C26</f>
        <v>34015294</v>
      </c>
      <c r="D24" s="179">
        <f>D25+D26</f>
        <v>0</v>
      </c>
      <c r="E24" s="181">
        <f t="shared" ref="E24:E38" si="0">F24+G24+H24+I24</f>
        <v>38879951.039236799</v>
      </c>
      <c r="F24" s="179">
        <f>F25+F26</f>
        <v>9651370.4425368011</v>
      </c>
      <c r="G24" s="179">
        <f>G25+G26</f>
        <v>9742860.1989000011</v>
      </c>
      <c r="H24" s="179">
        <f>H25+H26</f>
        <v>9742860.1989000011</v>
      </c>
      <c r="I24" s="179">
        <f>I25+I26</f>
        <v>9742860.1989000011</v>
      </c>
      <c r="J24" s="91"/>
    </row>
    <row r="25" spans="1:11" ht="22.5" customHeight="1" x14ac:dyDescent="0.3">
      <c r="A25" s="92" t="s">
        <v>116</v>
      </c>
      <c r="B25" s="93" t="s">
        <v>117</v>
      </c>
      <c r="C25" s="201">
        <v>34015294</v>
      </c>
      <c r="D25" s="201">
        <v>0</v>
      </c>
      <c r="E25" s="191">
        <f t="shared" si="0"/>
        <v>38879951.039236799</v>
      </c>
      <c r="F25" s="190">
        <f>'розрахунок доходів від НСЗУ '!S9</f>
        <v>9651370.4425368011</v>
      </c>
      <c r="G25" s="190">
        <f>'розрахунок доходів від НСЗУ '!S17</f>
        <v>9742860.1989000011</v>
      </c>
      <c r="H25" s="190">
        <f>'розрахунок доходів від НСЗУ '!S25</f>
        <v>9742860.1989000011</v>
      </c>
      <c r="I25" s="190">
        <f>'розрахунок доходів від НСЗУ '!S33</f>
        <v>9742860.1989000011</v>
      </c>
      <c r="J25" s="95" t="s">
        <v>238</v>
      </c>
    </row>
    <row r="26" spans="1:11" ht="19.5" customHeight="1" x14ac:dyDescent="0.3">
      <c r="A26" s="96" t="s">
        <v>118</v>
      </c>
      <c r="B26" s="97" t="s">
        <v>119</v>
      </c>
      <c r="C26" s="201">
        <v>0</v>
      </c>
      <c r="D26" s="201">
        <v>0</v>
      </c>
      <c r="E26" s="191">
        <f t="shared" si="0"/>
        <v>0</v>
      </c>
      <c r="F26" s="183">
        <v>0</v>
      </c>
      <c r="G26" s="184">
        <v>0</v>
      </c>
      <c r="H26" s="184">
        <v>0</v>
      </c>
      <c r="I26" s="184">
        <v>0</v>
      </c>
      <c r="J26" s="98" t="s">
        <v>120</v>
      </c>
    </row>
    <row r="27" spans="1:11" ht="21.75" customHeight="1" x14ac:dyDescent="0.3">
      <c r="A27" s="99" t="s">
        <v>121</v>
      </c>
      <c r="B27" s="100" t="s">
        <v>122</v>
      </c>
      <c r="C27" s="185">
        <f>C28</f>
        <v>10722117</v>
      </c>
      <c r="D27" s="185">
        <f>D28</f>
        <v>0</v>
      </c>
      <c r="E27" s="182">
        <f>F27+G27+H27+I27</f>
        <v>10575647</v>
      </c>
      <c r="F27" s="185">
        <f>F28</f>
        <v>1591642</v>
      </c>
      <c r="G27" s="185">
        <f>G28</f>
        <v>2327935</v>
      </c>
      <c r="H27" s="185">
        <f>H28</f>
        <v>3328035</v>
      </c>
      <c r="I27" s="185">
        <f>I28</f>
        <v>3328035</v>
      </c>
      <c r="J27" s="101" t="s">
        <v>123</v>
      </c>
    </row>
    <row r="28" spans="1:11" x14ac:dyDescent="0.3">
      <c r="A28" s="36" t="s">
        <v>124</v>
      </c>
      <c r="B28" s="102" t="s">
        <v>125</v>
      </c>
      <c r="C28" s="200">
        <v>10722117</v>
      </c>
      <c r="D28" s="200">
        <v>0</v>
      </c>
      <c r="E28" s="183">
        <f t="shared" si="0"/>
        <v>10575647</v>
      </c>
      <c r="F28" s="200">
        <v>1591642</v>
      </c>
      <c r="G28" s="200">
        <v>2327935</v>
      </c>
      <c r="H28" s="200">
        <v>3328035</v>
      </c>
      <c r="I28" s="200">
        <v>3328035</v>
      </c>
      <c r="J28" s="103"/>
      <c r="K28" s="7"/>
    </row>
    <row r="29" spans="1:11" x14ac:dyDescent="0.3">
      <c r="A29" s="104" t="s">
        <v>126</v>
      </c>
      <c r="B29" s="61">
        <v>1030</v>
      </c>
      <c r="C29" s="179">
        <f>C30+C31+C32+C33+C34+C35+C36+C37+C38</f>
        <v>2491436</v>
      </c>
      <c r="D29" s="179">
        <f>D30+D31+D32+D33+D34+D35+D36+D37+D38</f>
        <v>0</v>
      </c>
      <c r="E29" s="179">
        <f t="shared" si="0"/>
        <v>7730079</v>
      </c>
      <c r="F29" s="179">
        <f t="shared" ref="F29:I29" si="1">F30+F31+F32+F33+F34+F35+F36+F37+F38</f>
        <v>2032703</v>
      </c>
      <c r="G29" s="179">
        <f t="shared" si="1"/>
        <v>1899125</v>
      </c>
      <c r="H29" s="179">
        <f t="shared" si="1"/>
        <v>1899125</v>
      </c>
      <c r="I29" s="179">
        <f t="shared" si="1"/>
        <v>1899126</v>
      </c>
    </row>
    <row r="30" spans="1:11" ht="36" customHeight="1" x14ac:dyDescent="0.3">
      <c r="A30" s="130" t="s">
        <v>127</v>
      </c>
      <c r="B30" s="37">
        <v>1031</v>
      </c>
      <c r="C30" s="186">
        <v>0</v>
      </c>
      <c r="D30" s="186">
        <v>0</v>
      </c>
      <c r="E30" s="186">
        <f t="shared" si="0"/>
        <v>0</v>
      </c>
      <c r="F30" s="186">
        <v>0</v>
      </c>
      <c r="G30" s="192">
        <v>0</v>
      </c>
      <c r="H30" s="192">
        <v>0</v>
      </c>
      <c r="I30" s="192">
        <v>0</v>
      </c>
    </row>
    <row r="31" spans="1:11" ht="33.75" customHeight="1" x14ac:dyDescent="0.3">
      <c r="A31" s="105" t="s">
        <v>37</v>
      </c>
      <c r="B31" s="37">
        <v>1032</v>
      </c>
      <c r="C31" s="186">
        <v>102970</v>
      </c>
      <c r="D31" s="186">
        <v>0</v>
      </c>
      <c r="E31" s="186">
        <f t="shared" si="0"/>
        <v>0</v>
      </c>
      <c r="F31" s="186">
        <v>0</v>
      </c>
      <c r="G31" s="192">
        <v>0</v>
      </c>
      <c r="H31" s="192">
        <v>0</v>
      </c>
      <c r="I31" s="192">
        <v>0</v>
      </c>
      <c r="J31" s="33" t="s">
        <v>128</v>
      </c>
    </row>
    <row r="32" spans="1:11" ht="27" customHeight="1" x14ac:dyDescent="0.3">
      <c r="A32" s="108" t="s">
        <v>12</v>
      </c>
      <c r="B32" s="37">
        <v>1033</v>
      </c>
      <c r="C32" s="186">
        <v>50780</v>
      </c>
      <c r="D32" s="186">
        <v>0</v>
      </c>
      <c r="E32" s="186">
        <f t="shared" si="0"/>
        <v>0</v>
      </c>
      <c r="F32" s="186">
        <v>0</v>
      </c>
      <c r="G32" s="192">
        <v>0</v>
      </c>
      <c r="H32" s="192">
        <v>0</v>
      </c>
      <c r="I32" s="192">
        <v>0</v>
      </c>
      <c r="J32" s="109" t="s">
        <v>129</v>
      </c>
      <c r="K32" s="7"/>
    </row>
    <row r="33" spans="1:11" ht="16.5" customHeight="1" x14ac:dyDescent="0.3">
      <c r="A33" s="105" t="s">
        <v>130</v>
      </c>
      <c r="B33" s="37">
        <v>1034</v>
      </c>
      <c r="C33" s="186">
        <v>0</v>
      </c>
      <c r="D33" s="186">
        <v>0</v>
      </c>
      <c r="E33" s="186">
        <f t="shared" si="0"/>
        <v>0</v>
      </c>
      <c r="F33" s="188">
        <v>0</v>
      </c>
      <c r="G33" s="192">
        <v>0</v>
      </c>
      <c r="H33" s="192">
        <v>0</v>
      </c>
      <c r="I33" s="192">
        <v>0</v>
      </c>
      <c r="J33" s="33" t="s">
        <v>131</v>
      </c>
      <c r="K33" s="7"/>
    </row>
    <row r="34" spans="1:11" ht="17.25" customHeight="1" x14ac:dyDescent="0.3">
      <c r="A34" s="110" t="s">
        <v>132</v>
      </c>
      <c r="B34" s="37">
        <v>1035</v>
      </c>
      <c r="C34" s="186">
        <v>106920</v>
      </c>
      <c r="D34" s="186">
        <v>0</v>
      </c>
      <c r="E34" s="186">
        <f t="shared" si="0"/>
        <v>119972</v>
      </c>
      <c r="F34" s="188">
        <v>29596</v>
      </c>
      <c r="G34" s="192">
        <v>30125</v>
      </c>
      <c r="H34" s="192">
        <v>30125</v>
      </c>
      <c r="I34" s="192">
        <v>30126</v>
      </c>
      <c r="J34" s="154" t="s">
        <v>133</v>
      </c>
    </row>
    <row r="35" spans="1:11" x14ac:dyDescent="0.3">
      <c r="A35" s="36" t="s">
        <v>72</v>
      </c>
      <c r="B35" s="37">
        <v>1036</v>
      </c>
      <c r="C35" s="186">
        <v>752282</v>
      </c>
      <c r="D35" s="186">
        <v>0</v>
      </c>
      <c r="E35" s="186">
        <f t="shared" si="0"/>
        <v>1096414</v>
      </c>
      <c r="F35" s="186">
        <v>274414</v>
      </c>
      <c r="G35" s="192">
        <v>274000</v>
      </c>
      <c r="H35" s="192">
        <v>274000</v>
      </c>
      <c r="I35" s="192">
        <v>274000</v>
      </c>
      <c r="J35" s="33" t="s">
        <v>134</v>
      </c>
      <c r="K35" s="7"/>
    </row>
    <row r="36" spans="1:11" x14ac:dyDescent="0.3">
      <c r="A36" s="105" t="s">
        <v>135</v>
      </c>
      <c r="B36" s="37">
        <v>1037</v>
      </c>
      <c r="C36" s="199">
        <v>689287</v>
      </c>
      <c r="D36" s="186">
        <v>0</v>
      </c>
      <c r="E36" s="186">
        <f t="shared" si="0"/>
        <v>4534003</v>
      </c>
      <c r="F36" s="186">
        <v>1234003</v>
      </c>
      <c r="G36" s="186">
        <v>1100000</v>
      </c>
      <c r="H36" s="186">
        <v>1100000</v>
      </c>
      <c r="I36" s="186">
        <v>1100000</v>
      </c>
    </row>
    <row r="37" spans="1:11" ht="35.25" customHeight="1" x14ac:dyDescent="0.3">
      <c r="A37" s="105" t="s">
        <v>255</v>
      </c>
      <c r="B37" s="37">
        <v>1038</v>
      </c>
      <c r="C37" s="186">
        <v>789197</v>
      </c>
      <c r="D37" s="186">
        <v>0</v>
      </c>
      <c r="E37" s="186">
        <f t="shared" si="0"/>
        <v>1979690</v>
      </c>
      <c r="F37" s="186">
        <v>494690</v>
      </c>
      <c r="G37" s="186">
        <v>495000</v>
      </c>
      <c r="H37" s="186">
        <v>495000</v>
      </c>
      <c r="I37" s="186">
        <v>495000</v>
      </c>
      <c r="J37" s="33" t="s">
        <v>101</v>
      </c>
    </row>
    <row r="38" spans="1:11" x14ac:dyDescent="0.3">
      <c r="A38" s="105" t="s">
        <v>98</v>
      </c>
      <c r="B38" s="153">
        <v>1039</v>
      </c>
      <c r="C38" s="186">
        <v>0</v>
      </c>
      <c r="D38" s="186">
        <v>0</v>
      </c>
      <c r="E38" s="186">
        <f t="shared" si="0"/>
        <v>0</v>
      </c>
      <c r="F38" s="186">
        <v>0</v>
      </c>
      <c r="G38" s="186">
        <v>0</v>
      </c>
      <c r="H38" s="186">
        <v>0</v>
      </c>
      <c r="I38" s="186">
        <v>0</v>
      </c>
      <c r="J38" s="33" t="s">
        <v>241</v>
      </c>
    </row>
    <row r="39" spans="1:11" x14ac:dyDescent="0.3">
      <c r="A39" s="261" t="s">
        <v>136</v>
      </c>
      <c r="B39" s="262"/>
      <c r="C39" s="262"/>
      <c r="D39" s="262"/>
      <c r="E39" s="262"/>
      <c r="F39" s="262"/>
      <c r="G39" s="262"/>
      <c r="H39" s="262"/>
      <c r="I39" s="263"/>
    </row>
    <row r="40" spans="1:11" x14ac:dyDescent="0.3">
      <c r="A40" s="111" t="s">
        <v>137</v>
      </c>
      <c r="B40" s="112">
        <v>1040</v>
      </c>
      <c r="C40" s="131">
        <v>26560650</v>
      </c>
      <c r="D40" s="131">
        <v>0</v>
      </c>
      <c r="E40" s="190">
        <f>F40+G40+H40+I40</f>
        <v>30320396</v>
      </c>
      <c r="F40" s="189">
        <v>7120396</v>
      </c>
      <c r="G40" s="187">
        <v>7700000</v>
      </c>
      <c r="H40" s="187">
        <v>7700000</v>
      </c>
      <c r="I40" s="187">
        <v>7800000</v>
      </c>
    </row>
    <row r="41" spans="1:11" x14ac:dyDescent="0.3">
      <c r="A41" s="111" t="s">
        <v>138</v>
      </c>
      <c r="B41" s="115">
        <v>1050</v>
      </c>
      <c r="C41" s="190">
        <v>5705386</v>
      </c>
      <c r="D41" s="190">
        <v>0</v>
      </c>
      <c r="E41" s="190">
        <f t="shared" ref="E41:E51" si="2">F41+G41+H41+I41</f>
        <v>6471362</v>
      </c>
      <c r="F41" s="191">
        <v>1504862</v>
      </c>
      <c r="G41" s="191">
        <v>1655500</v>
      </c>
      <c r="H41" s="191">
        <v>1655500</v>
      </c>
      <c r="I41" s="186">
        <v>1655500</v>
      </c>
    </row>
    <row r="42" spans="1:11" ht="18.600000000000001" customHeight="1" x14ac:dyDescent="0.3">
      <c r="A42" s="111" t="s">
        <v>139</v>
      </c>
      <c r="B42" s="115">
        <v>1060</v>
      </c>
      <c r="C42" s="190">
        <v>423107</v>
      </c>
      <c r="D42" s="190">
        <v>0</v>
      </c>
      <c r="E42" s="190">
        <f t="shared" si="2"/>
        <v>800364</v>
      </c>
      <c r="F42" s="191">
        <v>200064</v>
      </c>
      <c r="G42" s="187">
        <v>200100</v>
      </c>
      <c r="H42" s="187">
        <v>200100</v>
      </c>
      <c r="I42" s="187">
        <v>200100</v>
      </c>
    </row>
    <row r="43" spans="1:11" x14ac:dyDescent="0.3">
      <c r="A43" s="111" t="s">
        <v>140</v>
      </c>
      <c r="B43" s="115">
        <v>1070</v>
      </c>
      <c r="C43" s="190">
        <v>3125817</v>
      </c>
      <c r="D43" s="190">
        <v>0</v>
      </c>
      <c r="E43" s="190">
        <f t="shared" si="2"/>
        <v>4718248</v>
      </c>
      <c r="F43" s="191">
        <v>1118248</v>
      </c>
      <c r="G43" s="187">
        <v>1200000</v>
      </c>
      <c r="H43" s="187">
        <v>1200000</v>
      </c>
      <c r="I43" s="187">
        <v>1200000</v>
      </c>
    </row>
    <row r="44" spans="1:11" ht="18" customHeight="1" x14ac:dyDescent="0.3">
      <c r="A44" s="111" t="s">
        <v>141</v>
      </c>
      <c r="B44" s="115">
        <v>1080</v>
      </c>
      <c r="C44" s="190">
        <v>528156</v>
      </c>
      <c r="D44" s="190">
        <v>0</v>
      </c>
      <c r="E44" s="190">
        <f t="shared" si="2"/>
        <v>411464</v>
      </c>
      <c r="F44" s="191">
        <v>102464</v>
      </c>
      <c r="G44" s="187">
        <v>103000</v>
      </c>
      <c r="H44" s="187">
        <v>103000</v>
      </c>
      <c r="I44" s="187">
        <v>103000</v>
      </c>
    </row>
    <row r="45" spans="1:11" ht="18" customHeight="1" x14ac:dyDescent="0.3">
      <c r="A45" s="111" t="s">
        <v>142</v>
      </c>
      <c r="B45" s="115">
        <v>1090</v>
      </c>
      <c r="C45" s="190">
        <v>3983507</v>
      </c>
      <c r="D45" s="190">
        <v>0</v>
      </c>
      <c r="E45" s="190">
        <f t="shared" si="2"/>
        <v>3398601</v>
      </c>
      <c r="F45" s="191">
        <v>708601</v>
      </c>
      <c r="G45" s="187">
        <v>1020000</v>
      </c>
      <c r="H45" s="187">
        <v>870000</v>
      </c>
      <c r="I45" s="187">
        <v>800000</v>
      </c>
    </row>
    <row r="46" spans="1:11" ht="18" customHeight="1" x14ac:dyDescent="0.3">
      <c r="A46" s="111" t="s">
        <v>143</v>
      </c>
      <c r="B46" s="115">
        <v>1100</v>
      </c>
      <c r="C46" s="190">
        <v>0</v>
      </c>
      <c r="D46" s="190">
        <v>0</v>
      </c>
      <c r="E46" s="190">
        <f t="shared" si="2"/>
        <v>0</v>
      </c>
      <c r="F46" s="191">
        <v>0</v>
      </c>
      <c r="G46" s="187">
        <v>0</v>
      </c>
      <c r="H46" s="187">
        <v>0</v>
      </c>
      <c r="I46" s="187">
        <v>0</v>
      </c>
    </row>
    <row r="47" spans="1:11" ht="19.899999999999999" customHeight="1" x14ac:dyDescent="0.3">
      <c r="A47" s="111" t="s">
        <v>144</v>
      </c>
      <c r="B47" s="115">
        <v>1110</v>
      </c>
      <c r="C47" s="190">
        <v>2974282</v>
      </c>
      <c r="D47" s="190">
        <v>0</v>
      </c>
      <c r="E47" s="190">
        <f t="shared" si="2"/>
        <v>2894216</v>
      </c>
      <c r="F47" s="191">
        <v>823216</v>
      </c>
      <c r="G47" s="187">
        <v>523000</v>
      </c>
      <c r="H47" s="187">
        <v>523000</v>
      </c>
      <c r="I47" s="187">
        <v>1025000</v>
      </c>
    </row>
    <row r="48" spans="1:11" ht="33.75" customHeight="1" x14ac:dyDescent="0.3">
      <c r="A48" s="117" t="s">
        <v>145</v>
      </c>
      <c r="B48" s="115">
        <v>1120</v>
      </c>
      <c r="C48" s="190">
        <v>21600</v>
      </c>
      <c r="D48" s="190">
        <v>0</v>
      </c>
      <c r="E48" s="190">
        <f t="shared" si="2"/>
        <v>12032</v>
      </c>
      <c r="F48" s="191">
        <v>432</v>
      </c>
      <c r="G48" s="192">
        <v>11600</v>
      </c>
      <c r="H48" s="192">
        <v>0</v>
      </c>
      <c r="I48" s="192">
        <v>0</v>
      </c>
    </row>
    <row r="49" spans="1:10" ht="18" customHeight="1" x14ac:dyDescent="0.3">
      <c r="A49" s="117" t="s">
        <v>146</v>
      </c>
      <c r="B49" s="115">
        <v>1130</v>
      </c>
      <c r="C49" s="190">
        <v>3085944</v>
      </c>
      <c r="D49" s="190">
        <v>0</v>
      </c>
      <c r="E49" s="190">
        <f t="shared" si="2"/>
        <v>4095126</v>
      </c>
      <c r="F49" s="191">
        <v>495126</v>
      </c>
      <c r="G49" s="187">
        <v>700000</v>
      </c>
      <c r="H49" s="187">
        <v>1900000</v>
      </c>
      <c r="I49" s="187">
        <v>1000000</v>
      </c>
    </row>
    <row r="50" spans="1:10" ht="18" customHeight="1" x14ac:dyDescent="0.3">
      <c r="A50" s="111" t="s">
        <v>147</v>
      </c>
      <c r="B50" s="115">
        <v>1140</v>
      </c>
      <c r="C50" s="190">
        <v>9076</v>
      </c>
      <c r="D50" s="190">
        <v>0</v>
      </c>
      <c r="E50" s="190">
        <f t="shared" si="2"/>
        <v>23138</v>
      </c>
      <c r="F50" s="191">
        <v>5738</v>
      </c>
      <c r="G50" s="187">
        <v>5800</v>
      </c>
      <c r="H50" s="187">
        <v>5800</v>
      </c>
      <c r="I50" s="187">
        <v>5800</v>
      </c>
    </row>
    <row r="51" spans="1:10" ht="18" customHeight="1" x14ac:dyDescent="0.3">
      <c r="A51" s="117" t="s">
        <v>38</v>
      </c>
      <c r="B51" s="115">
        <v>1150</v>
      </c>
      <c r="C51" s="190">
        <v>712590</v>
      </c>
      <c r="D51" s="190">
        <v>0</v>
      </c>
      <c r="E51" s="190">
        <f t="shared" si="2"/>
        <v>1979690</v>
      </c>
      <c r="F51" s="191">
        <v>494690</v>
      </c>
      <c r="G51" s="192">
        <v>495000</v>
      </c>
      <c r="H51" s="192">
        <v>495000</v>
      </c>
      <c r="I51" s="192">
        <v>495000</v>
      </c>
      <c r="J51" s="33" t="s">
        <v>235</v>
      </c>
    </row>
    <row r="52" spans="1:10" ht="18" customHeight="1" x14ac:dyDescent="0.3">
      <c r="A52" s="120" t="s">
        <v>148</v>
      </c>
      <c r="B52" s="121">
        <v>1160</v>
      </c>
      <c r="C52" s="180">
        <f>C24+C27+C29+C55+C66</f>
        <v>47437676</v>
      </c>
      <c r="D52" s="180">
        <f>D24+D27+D29+D55+D66</f>
        <v>0</v>
      </c>
      <c r="E52" s="180">
        <f>F52+G52+H52+I52</f>
        <v>58639473.039236799</v>
      </c>
      <c r="F52" s="180">
        <f>F24+F27+F29+F55+F66</f>
        <v>13317011.442536801</v>
      </c>
      <c r="G52" s="180">
        <f>G24+G27+G29+G55+G66</f>
        <v>14009920.198900001</v>
      </c>
      <c r="H52" s="180">
        <f>H24+H27+H29+H55+H66</f>
        <v>15056270.198900001</v>
      </c>
      <c r="I52" s="180">
        <f>I24+I27+I29+I55+I66</f>
        <v>16256271.198900001</v>
      </c>
    </row>
    <row r="53" spans="1:10" ht="18" customHeight="1" x14ac:dyDescent="0.3">
      <c r="A53" s="120" t="s">
        <v>149</v>
      </c>
      <c r="B53" s="121">
        <v>1170</v>
      </c>
      <c r="C53" s="180">
        <f>C40+C41+C42+C43+C44+C45+C46+C47+C48+C49+C50+C51+C58+C71</f>
        <v>47179480</v>
      </c>
      <c r="D53" s="180">
        <f>D40+D41+D42+D43+D44+D45+D46+D47+D48+D49+D50+D51+D58+D71</f>
        <v>0</v>
      </c>
      <c r="E53" s="180">
        <f>F53+G53+H53+I53</f>
        <v>56417137</v>
      </c>
      <c r="F53" s="180">
        <f>F40+F41+F42+F43+F44+F45+F46+F47+F48+F49+F50+F51+F58+F71</f>
        <v>12573837</v>
      </c>
      <c r="G53" s="180">
        <f>G40+G41+G42+G43+G44+G45+G46+G47+G48+G49+G50+G51+G58+G71</f>
        <v>13614000</v>
      </c>
      <c r="H53" s="180">
        <f>H40+H41+H42+H43+H44+H45+H46+H47+H48+H49+H50+H51+H58+H71</f>
        <v>14698650</v>
      </c>
      <c r="I53" s="180">
        <f>I40+I41+I42+I43+I44+I45+I46+I47+I48+I49+I50+I51+I58+I71</f>
        <v>15530650</v>
      </c>
    </row>
    <row r="54" spans="1:10" x14ac:dyDescent="0.3">
      <c r="A54" s="264" t="s">
        <v>150</v>
      </c>
      <c r="B54" s="265"/>
      <c r="C54" s="265"/>
      <c r="D54" s="265"/>
      <c r="E54" s="265"/>
      <c r="F54" s="265"/>
      <c r="G54" s="265"/>
      <c r="H54" s="265"/>
      <c r="I54" s="266"/>
    </row>
    <row r="55" spans="1:10" x14ac:dyDescent="0.3">
      <c r="A55" s="122" t="s">
        <v>151</v>
      </c>
      <c r="B55" s="61">
        <v>2010</v>
      </c>
      <c r="C55" s="179">
        <f>C56+C57</f>
        <v>15906</v>
      </c>
      <c r="D55" s="179">
        <f>D56</f>
        <v>0</v>
      </c>
      <c r="E55" s="179">
        <f>F55+G55+H55+I55</f>
        <v>1292500</v>
      </c>
      <c r="F55" s="179">
        <f>F56</f>
        <v>0</v>
      </c>
      <c r="G55" s="179">
        <f>G56</f>
        <v>0</v>
      </c>
      <c r="H55" s="179">
        <f>H56</f>
        <v>46250</v>
      </c>
      <c r="I55" s="179">
        <f>I56</f>
        <v>1246250</v>
      </c>
    </row>
    <row r="56" spans="1:10" ht="31.5" x14ac:dyDescent="0.3">
      <c r="A56" s="123" t="s">
        <v>152</v>
      </c>
      <c r="B56" s="37">
        <v>2011</v>
      </c>
      <c r="C56" s="186">
        <v>15906</v>
      </c>
      <c r="D56" s="186">
        <v>0</v>
      </c>
      <c r="E56" s="186">
        <f>F56+G56+H56+I56</f>
        <v>1292500</v>
      </c>
      <c r="F56" s="186">
        <v>0</v>
      </c>
      <c r="G56" s="186">
        <v>0</v>
      </c>
      <c r="H56" s="186">
        <v>46250</v>
      </c>
      <c r="I56" s="186">
        <v>1246250</v>
      </c>
      <c r="J56" s="268" t="s">
        <v>234</v>
      </c>
    </row>
    <row r="57" spans="1:10" x14ac:dyDescent="0.3">
      <c r="A57" s="123" t="s">
        <v>153</v>
      </c>
      <c r="B57" s="37">
        <v>2012</v>
      </c>
      <c r="C57" s="186">
        <v>0</v>
      </c>
      <c r="D57" s="186">
        <v>0</v>
      </c>
      <c r="E57" s="186">
        <f>F57+G57+H57+I57</f>
        <v>0</v>
      </c>
      <c r="F57" s="186">
        <v>0</v>
      </c>
      <c r="G57" s="186">
        <v>0</v>
      </c>
      <c r="H57" s="186">
        <v>0</v>
      </c>
      <c r="I57" s="186">
        <v>0</v>
      </c>
      <c r="J57" s="268"/>
    </row>
    <row r="58" spans="1:10" x14ac:dyDescent="0.3">
      <c r="A58" s="124" t="s">
        <v>239</v>
      </c>
      <c r="B58" s="125">
        <v>3010</v>
      </c>
      <c r="C58" s="193">
        <f>C59+C60+C61+C62+C63+C64</f>
        <v>49365</v>
      </c>
      <c r="D58" s="193">
        <f>D59+D60+D61+D62+D63+D64</f>
        <v>0</v>
      </c>
      <c r="E58" s="193">
        <f>F58+G58+H58+I58</f>
        <v>1292500</v>
      </c>
      <c r="F58" s="193">
        <f>F59+F60+F61+F62+F63+F64</f>
        <v>0</v>
      </c>
      <c r="G58" s="193">
        <f>G59+G60+G61+G62+G63+G64</f>
        <v>0</v>
      </c>
      <c r="H58" s="193">
        <f>H59+H60+H61+H62+H63+H64</f>
        <v>46250</v>
      </c>
      <c r="I58" s="193">
        <f>I59+I60+I61+I62+I63+I64</f>
        <v>1246250</v>
      </c>
    </row>
    <row r="59" spans="1:10" ht="18" customHeight="1" x14ac:dyDescent="0.3">
      <c r="A59" s="111" t="s">
        <v>154</v>
      </c>
      <c r="B59" s="115">
        <v>3011</v>
      </c>
      <c r="C59" s="190">
        <v>0</v>
      </c>
      <c r="D59" s="190">
        <v>0</v>
      </c>
      <c r="E59" s="190">
        <f t="shared" ref="E59:E64" si="3">F59+G59+H59+I59</f>
        <v>0</v>
      </c>
      <c r="F59" s="191">
        <v>0</v>
      </c>
      <c r="G59" s="187">
        <v>0</v>
      </c>
      <c r="H59" s="187">
        <v>0</v>
      </c>
      <c r="I59" s="187">
        <v>0</v>
      </c>
      <c r="J59" s="268" t="s">
        <v>240</v>
      </c>
    </row>
    <row r="60" spans="1:10" x14ac:dyDescent="0.3">
      <c r="A60" s="111" t="s">
        <v>155</v>
      </c>
      <c r="B60" s="115">
        <v>3012</v>
      </c>
      <c r="C60" s="190">
        <v>49365</v>
      </c>
      <c r="D60" s="190">
        <v>0</v>
      </c>
      <c r="E60" s="190">
        <f t="shared" si="3"/>
        <v>92500</v>
      </c>
      <c r="F60" s="191">
        <v>0</v>
      </c>
      <c r="G60" s="187">
        <v>0</v>
      </c>
      <c r="H60" s="187">
        <v>46250</v>
      </c>
      <c r="I60" s="187">
        <v>46250</v>
      </c>
      <c r="J60" s="268"/>
    </row>
    <row r="61" spans="1:10" x14ac:dyDescent="0.3">
      <c r="A61" s="111" t="s">
        <v>156</v>
      </c>
      <c r="B61" s="115">
        <v>3013</v>
      </c>
      <c r="C61" s="190">
        <v>0</v>
      </c>
      <c r="D61" s="190">
        <v>0</v>
      </c>
      <c r="E61" s="190">
        <f t="shared" si="3"/>
        <v>0</v>
      </c>
      <c r="F61" s="191">
        <v>0</v>
      </c>
      <c r="G61" s="187">
        <v>0</v>
      </c>
      <c r="H61" s="187">
        <v>0</v>
      </c>
      <c r="I61" s="187">
        <v>0</v>
      </c>
      <c r="J61" s="268"/>
    </row>
    <row r="62" spans="1:10" x14ac:dyDescent="0.3">
      <c r="A62" s="111" t="s">
        <v>157</v>
      </c>
      <c r="B62" s="115">
        <v>3014</v>
      </c>
      <c r="C62" s="190">
        <v>0</v>
      </c>
      <c r="D62" s="190">
        <v>0</v>
      </c>
      <c r="E62" s="190">
        <f t="shared" si="3"/>
        <v>0</v>
      </c>
      <c r="F62" s="191">
        <v>0</v>
      </c>
      <c r="G62" s="187">
        <v>0</v>
      </c>
      <c r="H62" s="187">
        <v>0</v>
      </c>
      <c r="I62" s="187">
        <v>0</v>
      </c>
      <c r="J62" s="268"/>
    </row>
    <row r="63" spans="1:10" ht="30.6" customHeight="1" x14ac:dyDescent="0.3">
      <c r="A63" s="111" t="s">
        <v>158</v>
      </c>
      <c r="B63" s="115">
        <v>3015</v>
      </c>
      <c r="C63" s="190">
        <v>0</v>
      </c>
      <c r="D63" s="190">
        <v>0</v>
      </c>
      <c r="E63" s="190">
        <f t="shared" si="3"/>
        <v>0</v>
      </c>
      <c r="F63" s="191">
        <v>0</v>
      </c>
      <c r="G63" s="192">
        <v>0</v>
      </c>
      <c r="H63" s="192">
        <v>0</v>
      </c>
      <c r="I63" s="192">
        <v>0</v>
      </c>
    </row>
    <row r="64" spans="1:10" x14ac:dyDescent="0.3">
      <c r="A64" s="111" t="s">
        <v>21</v>
      </c>
      <c r="B64" s="115">
        <v>3016</v>
      </c>
      <c r="C64" s="190">
        <v>0</v>
      </c>
      <c r="D64" s="190">
        <v>0</v>
      </c>
      <c r="E64" s="190">
        <f t="shared" si="3"/>
        <v>1200000</v>
      </c>
      <c r="F64" s="191">
        <v>0</v>
      </c>
      <c r="G64" s="187">
        <v>0</v>
      </c>
      <c r="H64" s="187">
        <v>0</v>
      </c>
      <c r="I64" s="187">
        <v>1200000</v>
      </c>
    </row>
    <row r="65" spans="1:10" x14ac:dyDescent="0.3">
      <c r="A65" s="264" t="s">
        <v>159</v>
      </c>
      <c r="B65" s="265"/>
      <c r="C65" s="265"/>
      <c r="D65" s="265"/>
      <c r="E65" s="265"/>
      <c r="F65" s="265"/>
      <c r="G65" s="265"/>
      <c r="H65" s="265"/>
      <c r="I65" s="271"/>
    </row>
    <row r="66" spans="1:10" x14ac:dyDescent="0.3">
      <c r="A66" s="126" t="s">
        <v>160</v>
      </c>
      <c r="B66" s="61">
        <v>4010</v>
      </c>
      <c r="C66" s="194">
        <f>C67+C68+C69+C70</f>
        <v>192923</v>
      </c>
      <c r="D66" s="194">
        <f>D67+D68+D69+D70</f>
        <v>0</v>
      </c>
      <c r="E66" s="180">
        <f>F66+G66+H66+I66</f>
        <v>161296</v>
      </c>
      <c r="F66" s="194">
        <f>F67+F68+F69+F70</f>
        <v>41296</v>
      </c>
      <c r="G66" s="194">
        <f>G67+G68+G69+G70</f>
        <v>40000</v>
      </c>
      <c r="H66" s="194">
        <f>H67+H68+H69+H70</f>
        <v>40000</v>
      </c>
      <c r="I66" s="194">
        <f>I67+I68+I69+I70</f>
        <v>40000</v>
      </c>
    </row>
    <row r="67" spans="1:10" x14ac:dyDescent="0.3">
      <c r="A67" s="111" t="s">
        <v>161</v>
      </c>
      <c r="B67" s="112">
        <v>4011</v>
      </c>
      <c r="C67" s="190">
        <v>0</v>
      </c>
      <c r="D67" s="190">
        <v>0</v>
      </c>
      <c r="E67" s="190">
        <f t="shared" ref="E67:E74" si="4">F67+G67+H67+I67</f>
        <v>0</v>
      </c>
      <c r="F67" s="191">
        <v>0</v>
      </c>
      <c r="G67" s="187">
        <v>0</v>
      </c>
      <c r="H67" s="187">
        <v>0</v>
      </c>
      <c r="I67" s="187">
        <v>0</v>
      </c>
    </row>
    <row r="68" spans="1:10" x14ac:dyDescent="0.3">
      <c r="A68" s="111" t="s">
        <v>162</v>
      </c>
      <c r="B68" s="115">
        <v>4012</v>
      </c>
      <c r="C68" s="190">
        <v>0</v>
      </c>
      <c r="D68" s="190">
        <v>0</v>
      </c>
      <c r="E68" s="190">
        <f t="shared" si="4"/>
        <v>0</v>
      </c>
      <c r="F68" s="191">
        <v>0</v>
      </c>
      <c r="G68" s="187">
        <v>0</v>
      </c>
      <c r="H68" s="187">
        <v>0</v>
      </c>
      <c r="I68" s="187">
        <v>0</v>
      </c>
    </row>
    <row r="69" spans="1:10" x14ac:dyDescent="0.3">
      <c r="A69" s="111" t="s">
        <v>163</v>
      </c>
      <c r="B69" s="115">
        <v>4013</v>
      </c>
      <c r="C69" s="190">
        <v>192923</v>
      </c>
      <c r="D69" s="190">
        <v>0</v>
      </c>
      <c r="E69" s="190">
        <f t="shared" si="4"/>
        <v>161296</v>
      </c>
      <c r="F69" s="191">
        <v>41296</v>
      </c>
      <c r="G69" s="187">
        <v>40000</v>
      </c>
      <c r="H69" s="187">
        <v>40000</v>
      </c>
      <c r="I69" s="187">
        <v>40000</v>
      </c>
    </row>
    <row r="70" spans="1:10" x14ac:dyDescent="0.3">
      <c r="A70" s="111" t="s">
        <v>164</v>
      </c>
      <c r="B70" s="115">
        <v>4020</v>
      </c>
      <c r="C70" s="190">
        <v>0</v>
      </c>
      <c r="D70" s="190">
        <v>0</v>
      </c>
      <c r="E70" s="190">
        <f t="shared" si="4"/>
        <v>0</v>
      </c>
      <c r="F70" s="191">
        <v>0</v>
      </c>
      <c r="G70" s="187">
        <v>0</v>
      </c>
      <c r="H70" s="187">
        <v>0</v>
      </c>
      <c r="I70" s="187">
        <v>0</v>
      </c>
    </row>
    <row r="71" spans="1:10" x14ac:dyDescent="0.3">
      <c r="A71" s="120" t="s">
        <v>165</v>
      </c>
      <c r="B71" s="121">
        <v>4030</v>
      </c>
      <c r="C71" s="180">
        <f>C72+C73+C74+C75</f>
        <v>0</v>
      </c>
      <c r="D71" s="180">
        <f>D72+D73+D74+D75</f>
        <v>0</v>
      </c>
      <c r="E71" s="180">
        <f>F71+G71+H71+I71</f>
        <v>0</v>
      </c>
      <c r="F71" s="180">
        <f>F72+F73+F74+F75</f>
        <v>0</v>
      </c>
      <c r="G71" s="180">
        <f>G72+G73+G74+G75</f>
        <v>0</v>
      </c>
      <c r="H71" s="180">
        <f>H72+H73+H74+H75</f>
        <v>0</v>
      </c>
      <c r="I71" s="180">
        <f>I72+I73+I74+I75</f>
        <v>0</v>
      </c>
    </row>
    <row r="72" spans="1:10" x14ac:dyDescent="0.3">
      <c r="A72" s="111" t="s">
        <v>161</v>
      </c>
      <c r="B72" s="115">
        <v>4031</v>
      </c>
      <c r="C72" s="190">
        <v>0</v>
      </c>
      <c r="D72" s="190">
        <v>0</v>
      </c>
      <c r="E72" s="190">
        <f t="shared" si="4"/>
        <v>0</v>
      </c>
      <c r="F72" s="191">
        <v>0</v>
      </c>
      <c r="G72" s="187">
        <v>0</v>
      </c>
      <c r="H72" s="187">
        <v>0</v>
      </c>
      <c r="I72" s="187">
        <v>0</v>
      </c>
    </row>
    <row r="73" spans="1:10" x14ac:dyDescent="0.3">
      <c r="A73" s="111" t="s">
        <v>162</v>
      </c>
      <c r="B73" s="115">
        <v>4032</v>
      </c>
      <c r="C73" s="190">
        <v>0</v>
      </c>
      <c r="D73" s="190">
        <v>0</v>
      </c>
      <c r="E73" s="190">
        <f t="shared" si="4"/>
        <v>0</v>
      </c>
      <c r="F73" s="191">
        <v>0</v>
      </c>
      <c r="G73" s="187">
        <v>0</v>
      </c>
      <c r="H73" s="187">
        <v>0</v>
      </c>
      <c r="I73" s="187">
        <v>0</v>
      </c>
    </row>
    <row r="74" spans="1:10" x14ac:dyDescent="0.3">
      <c r="A74" s="111" t="s">
        <v>163</v>
      </c>
      <c r="B74" s="115">
        <v>4033</v>
      </c>
      <c r="C74" s="190">
        <v>0</v>
      </c>
      <c r="D74" s="190">
        <v>0</v>
      </c>
      <c r="E74" s="190">
        <f t="shared" si="4"/>
        <v>0</v>
      </c>
      <c r="F74" s="191">
        <v>0</v>
      </c>
      <c r="G74" s="187">
        <v>0</v>
      </c>
      <c r="H74" s="187">
        <v>0</v>
      </c>
      <c r="I74" s="187">
        <v>0</v>
      </c>
    </row>
    <row r="75" spans="1:10" x14ac:dyDescent="0.3">
      <c r="A75" s="117" t="s">
        <v>166</v>
      </c>
      <c r="B75" s="115">
        <v>4040</v>
      </c>
      <c r="C75" s="190">
        <v>0</v>
      </c>
      <c r="D75" s="190">
        <v>0</v>
      </c>
      <c r="E75" s="190">
        <f>F75+G75+H75+I75</f>
        <v>0</v>
      </c>
      <c r="F75" s="191">
        <v>0</v>
      </c>
      <c r="G75" s="187">
        <v>0</v>
      </c>
      <c r="H75" s="187">
        <v>0</v>
      </c>
      <c r="I75" s="187">
        <v>0</v>
      </c>
    </row>
    <row r="76" spans="1:10" x14ac:dyDescent="0.3">
      <c r="A76" s="272" t="s">
        <v>167</v>
      </c>
      <c r="B76" s="273"/>
      <c r="C76" s="273"/>
      <c r="D76" s="273"/>
      <c r="E76" s="273"/>
      <c r="F76" s="273"/>
      <c r="G76" s="273"/>
      <c r="H76" s="273"/>
      <c r="I76" s="274"/>
    </row>
    <row r="77" spans="1:10" ht="24.6" customHeight="1" x14ac:dyDescent="0.3">
      <c r="A77" s="5" t="s">
        <v>13</v>
      </c>
      <c r="B77" s="61">
        <v>5010</v>
      </c>
      <c r="C77" s="179">
        <f>C52-C53</f>
        <v>258196</v>
      </c>
      <c r="D77" s="179">
        <f>D52-D53</f>
        <v>0</v>
      </c>
      <c r="E77" s="180">
        <f>F77+G77+H77+I77</f>
        <v>2222336.0392368045</v>
      </c>
      <c r="F77" s="179">
        <f>F52-F53</f>
        <v>743174.4425368011</v>
      </c>
      <c r="G77" s="179">
        <f>G52-G53</f>
        <v>395920.19890000112</v>
      </c>
      <c r="H77" s="179">
        <f>H52-H53</f>
        <v>357620.19890000112</v>
      </c>
      <c r="I77" s="179">
        <f>I52-I53</f>
        <v>725621.19890000112</v>
      </c>
      <c r="J77" s="152" t="s">
        <v>227</v>
      </c>
    </row>
    <row r="78" spans="1:10" x14ac:dyDescent="0.3">
      <c r="A78" s="6" t="s">
        <v>14</v>
      </c>
      <c r="B78" s="37">
        <v>5011</v>
      </c>
      <c r="C78" s="186">
        <f>C77-C79</f>
        <v>258196</v>
      </c>
      <c r="D78" s="186">
        <f>D77-D79</f>
        <v>0</v>
      </c>
      <c r="E78" s="190">
        <f>F78+G78+H78+I78</f>
        <v>2222336.0392368045</v>
      </c>
      <c r="F78" s="186">
        <f>F77-F79</f>
        <v>743174.4425368011</v>
      </c>
      <c r="G78" s="186">
        <f>G77-G79</f>
        <v>395920.19890000112</v>
      </c>
      <c r="H78" s="186">
        <f>H77-H79</f>
        <v>357620.19890000112</v>
      </c>
      <c r="I78" s="186">
        <f>I77-I79</f>
        <v>725621.19890000112</v>
      </c>
    </row>
    <row r="79" spans="1:10" x14ac:dyDescent="0.3">
      <c r="A79" s="8" t="s">
        <v>15</v>
      </c>
      <c r="B79" s="37">
        <v>5012</v>
      </c>
      <c r="C79" s="186">
        <v>0</v>
      </c>
      <c r="D79" s="186">
        <v>0</v>
      </c>
      <c r="E79" s="190">
        <f>F79+G79+H79+I79</f>
        <v>0</v>
      </c>
      <c r="F79" s="186">
        <v>0</v>
      </c>
      <c r="G79" s="187">
        <v>0</v>
      </c>
      <c r="H79" s="187">
        <v>0</v>
      </c>
      <c r="I79" s="187">
        <v>0</v>
      </c>
      <c r="J79" s="33" t="s">
        <v>228</v>
      </c>
    </row>
    <row r="80" spans="1:10" ht="17.45" customHeight="1" x14ac:dyDescent="0.3">
      <c r="A80" s="264" t="s">
        <v>168</v>
      </c>
      <c r="B80" s="265"/>
      <c r="C80" s="265"/>
      <c r="D80" s="265"/>
      <c r="E80" s="265"/>
      <c r="F80" s="265"/>
      <c r="G80" s="265"/>
      <c r="H80" s="265"/>
      <c r="I80" s="266"/>
    </row>
    <row r="81" spans="1:10" ht="17.45" customHeight="1" x14ac:dyDescent="0.3">
      <c r="A81" s="122" t="s">
        <v>169</v>
      </c>
      <c r="B81" s="61">
        <v>6010</v>
      </c>
      <c r="C81" s="179">
        <f>C82+C83+C84+C85+C86+C87</f>
        <v>11048095</v>
      </c>
      <c r="D81" s="179">
        <f>D82+D83+D84+D85+D86+D87</f>
        <v>0</v>
      </c>
      <c r="E81" s="179">
        <f t="shared" ref="E81:E87" si="5">F81+G81+H81+I81</f>
        <v>12442555</v>
      </c>
      <c r="F81" s="179">
        <f>F82+F83+F84+F85+F86+F87</f>
        <v>2905996</v>
      </c>
      <c r="G81" s="179">
        <f>G82+G83+G84+G85+G86+G87</f>
        <v>3172353</v>
      </c>
      <c r="H81" s="179">
        <f>H82+H83+H84+H85+H86+H87</f>
        <v>3172353</v>
      </c>
      <c r="I81" s="179">
        <f>I82+I83+I84+I85+I86+I87</f>
        <v>3191853</v>
      </c>
    </row>
    <row r="82" spans="1:10" x14ac:dyDescent="0.3">
      <c r="A82" s="127" t="s">
        <v>170</v>
      </c>
      <c r="B82" s="112">
        <v>6011</v>
      </c>
      <c r="C82" s="131">
        <v>155467</v>
      </c>
      <c r="D82" s="131">
        <v>0</v>
      </c>
      <c r="E82" s="186">
        <f t="shared" si="5"/>
        <v>59568</v>
      </c>
      <c r="F82" s="189">
        <v>14568</v>
      </c>
      <c r="G82" s="189">
        <v>15000</v>
      </c>
      <c r="H82" s="189">
        <v>15000</v>
      </c>
      <c r="I82" s="195">
        <v>15000</v>
      </c>
    </row>
    <row r="83" spans="1:10" ht="16.899999999999999" customHeight="1" x14ac:dyDescent="0.3">
      <c r="A83" s="128" t="s">
        <v>171</v>
      </c>
      <c r="B83" s="112">
        <v>6012</v>
      </c>
      <c r="C83" s="190">
        <v>398583</v>
      </c>
      <c r="D83" s="190">
        <v>0</v>
      </c>
      <c r="E83" s="186">
        <f t="shared" si="5"/>
        <v>454836</v>
      </c>
      <c r="F83" s="191">
        <v>106836</v>
      </c>
      <c r="G83" s="191">
        <f>G40*0.015</f>
        <v>115500</v>
      </c>
      <c r="H83" s="191">
        <f t="shared" ref="H83:I83" si="6">H40*0.015</f>
        <v>115500</v>
      </c>
      <c r="I83" s="191">
        <f t="shared" si="6"/>
        <v>117000</v>
      </c>
    </row>
    <row r="84" spans="1:10" ht="16.899999999999999" customHeight="1" x14ac:dyDescent="0.3">
      <c r="A84" s="128" t="s">
        <v>172</v>
      </c>
      <c r="B84" s="112">
        <v>6013</v>
      </c>
      <c r="C84" s="190">
        <v>5175</v>
      </c>
      <c r="D84" s="190">
        <v>0</v>
      </c>
      <c r="E84" s="186">
        <f t="shared" si="5"/>
        <v>1412</v>
      </c>
      <c r="F84" s="191">
        <v>353</v>
      </c>
      <c r="G84" s="187">
        <v>353</v>
      </c>
      <c r="H84" s="196">
        <v>353</v>
      </c>
      <c r="I84" s="187">
        <v>353</v>
      </c>
    </row>
    <row r="85" spans="1:10" ht="16.899999999999999" customHeight="1" x14ac:dyDescent="0.3">
      <c r="A85" s="128" t="s">
        <v>173</v>
      </c>
      <c r="B85" s="112">
        <v>6014</v>
      </c>
      <c r="C85" s="190">
        <v>4778186</v>
      </c>
      <c r="D85" s="190">
        <v>0</v>
      </c>
      <c r="E85" s="186">
        <f t="shared" si="5"/>
        <v>5455377</v>
      </c>
      <c r="F85" s="191">
        <v>1279377</v>
      </c>
      <c r="G85" s="191">
        <f>G40*0.18</f>
        <v>1386000</v>
      </c>
      <c r="H85" s="191">
        <f t="shared" ref="H85:I85" si="7">H40*0.18</f>
        <v>1386000</v>
      </c>
      <c r="I85" s="191">
        <f t="shared" si="7"/>
        <v>1404000</v>
      </c>
    </row>
    <row r="86" spans="1:10" ht="18.75" customHeight="1" x14ac:dyDescent="0.3">
      <c r="A86" s="129" t="s">
        <v>174</v>
      </c>
      <c r="B86" s="112">
        <v>6015</v>
      </c>
      <c r="C86" s="197">
        <v>5705386</v>
      </c>
      <c r="D86" s="197">
        <v>0</v>
      </c>
      <c r="E86" s="186">
        <f t="shared" si="5"/>
        <v>6471362</v>
      </c>
      <c r="F86" s="183">
        <f>F41</f>
        <v>1504862</v>
      </c>
      <c r="G86" s="183">
        <f t="shared" ref="G86:I86" si="8">G41</f>
        <v>1655500</v>
      </c>
      <c r="H86" s="183">
        <f t="shared" si="8"/>
        <v>1655500</v>
      </c>
      <c r="I86" s="183">
        <f t="shared" si="8"/>
        <v>1655500</v>
      </c>
    </row>
    <row r="87" spans="1:10" ht="16.5" customHeight="1" x14ac:dyDescent="0.3">
      <c r="A87" s="130" t="s">
        <v>175</v>
      </c>
      <c r="B87" s="112">
        <v>6016</v>
      </c>
      <c r="C87" s="186">
        <v>5298</v>
      </c>
      <c r="D87" s="186">
        <v>0</v>
      </c>
      <c r="E87" s="186">
        <f t="shared" si="5"/>
        <v>0</v>
      </c>
      <c r="F87" s="186">
        <v>0</v>
      </c>
      <c r="G87" s="187">
        <v>0</v>
      </c>
      <c r="H87" s="187">
        <v>0</v>
      </c>
      <c r="I87" s="187">
        <v>0</v>
      </c>
    </row>
    <row r="88" spans="1:10" x14ac:dyDescent="0.3">
      <c r="A88" s="261" t="s">
        <v>176</v>
      </c>
      <c r="B88" s="262"/>
      <c r="C88" s="262"/>
      <c r="D88" s="262"/>
      <c r="E88" s="262"/>
      <c r="F88" s="262"/>
      <c r="G88" s="262"/>
      <c r="H88" s="262"/>
      <c r="I88" s="263"/>
    </row>
    <row r="89" spans="1:10" ht="19.149999999999999" customHeight="1" x14ac:dyDescent="0.3">
      <c r="A89" s="123" t="s">
        <v>10</v>
      </c>
      <c r="B89" s="112">
        <v>7010</v>
      </c>
      <c r="C89" s="202">
        <v>219.5</v>
      </c>
      <c r="D89" s="131">
        <v>0</v>
      </c>
      <c r="E89" s="113">
        <v>204.75</v>
      </c>
      <c r="F89" s="131">
        <v>207</v>
      </c>
      <c r="G89" s="113">
        <v>204.75</v>
      </c>
      <c r="H89" s="113">
        <v>204.25</v>
      </c>
      <c r="I89" s="113">
        <v>204</v>
      </c>
    </row>
    <row r="90" spans="1:10" ht="19.149999999999999" customHeight="1" x14ac:dyDescent="0.3">
      <c r="A90" s="123"/>
      <c r="B90" s="112"/>
      <c r="C90" s="131"/>
      <c r="D90" s="131"/>
      <c r="E90" s="131"/>
      <c r="F90" s="131" t="s">
        <v>177</v>
      </c>
      <c r="G90" s="131" t="s">
        <v>16</v>
      </c>
      <c r="H90" s="131" t="s">
        <v>17</v>
      </c>
      <c r="I90" s="131" t="s">
        <v>18</v>
      </c>
    </row>
    <row r="91" spans="1:10" ht="16.899999999999999" customHeight="1" x14ac:dyDescent="0.3">
      <c r="A91" s="123" t="s">
        <v>178</v>
      </c>
      <c r="B91" s="115">
        <v>7011</v>
      </c>
      <c r="C91" s="190">
        <v>34773502</v>
      </c>
      <c r="D91" s="190">
        <v>0</v>
      </c>
      <c r="E91" s="190">
        <v>36105700</v>
      </c>
      <c r="F91" s="190">
        <v>34773502</v>
      </c>
      <c r="G91" s="190">
        <v>36105700</v>
      </c>
      <c r="H91" s="190">
        <v>36105700</v>
      </c>
      <c r="I91" s="131">
        <v>36105700</v>
      </c>
    </row>
    <row r="92" spans="1:10" x14ac:dyDescent="0.3">
      <c r="A92" s="123" t="s">
        <v>179</v>
      </c>
      <c r="B92" s="115">
        <v>7012</v>
      </c>
      <c r="C92" s="190">
        <v>0</v>
      </c>
      <c r="D92" s="190">
        <v>0</v>
      </c>
      <c r="E92" s="190">
        <v>0</v>
      </c>
      <c r="F92" s="191">
        <v>0</v>
      </c>
      <c r="G92" s="187">
        <v>0</v>
      </c>
      <c r="H92" s="187">
        <v>0</v>
      </c>
      <c r="I92" s="187">
        <v>0</v>
      </c>
    </row>
    <row r="93" spans="1:10" ht="16.899999999999999" customHeight="1" x14ac:dyDescent="0.3">
      <c r="A93" s="123" t="s">
        <v>180</v>
      </c>
      <c r="B93" s="115">
        <v>7013</v>
      </c>
      <c r="C93" s="190">
        <v>0</v>
      </c>
      <c r="D93" s="190">
        <v>0</v>
      </c>
      <c r="E93" s="190">
        <v>0</v>
      </c>
      <c r="F93" s="191">
        <v>0</v>
      </c>
      <c r="G93" s="187">
        <v>0</v>
      </c>
      <c r="H93" s="187">
        <v>0</v>
      </c>
      <c r="I93" s="187">
        <v>0</v>
      </c>
    </row>
    <row r="94" spans="1:10" ht="16.899999999999999" customHeight="1" x14ac:dyDescent="0.3">
      <c r="A94" s="123" t="s">
        <v>181</v>
      </c>
      <c r="B94" s="132">
        <v>7016</v>
      </c>
      <c r="C94" s="197">
        <v>0</v>
      </c>
      <c r="D94" s="197">
        <v>0</v>
      </c>
      <c r="E94" s="197">
        <v>0</v>
      </c>
      <c r="F94" s="183">
        <v>0</v>
      </c>
      <c r="G94" s="184">
        <v>0</v>
      </c>
      <c r="H94" s="184">
        <v>0</v>
      </c>
      <c r="I94" s="184">
        <v>0</v>
      </c>
    </row>
    <row r="95" spans="1:10" ht="16.899999999999999" customHeight="1" x14ac:dyDescent="0.3">
      <c r="A95" s="123" t="s">
        <v>182</v>
      </c>
      <c r="B95" s="37">
        <v>7020</v>
      </c>
      <c r="C95" s="186">
        <v>0</v>
      </c>
      <c r="D95" s="186">
        <v>0</v>
      </c>
      <c r="E95" s="186">
        <v>0</v>
      </c>
      <c r="F95" s="186">
        <v>0</v>
      </c>
      <c r="G95" s="187">
        <v>0</v>
      </c>
      <c r="H95" s="187">
        <v>0</v>
      </c>
      <c r="I95" s="187">
        <v>0</v>
      </c>
      <c r="J95" s="133"/>
    </row>
    <row r="96" spans="1:10" ht="16.899999999999999" customHeight="1" x14ac:dyDescent="0.3">
      <c r="A96" s="40"/>
      <c r="B96" s="41"/>
      <c r="C96" s="42"/>
      <c r="D96" s="42"/>
      <c r="E96" s="42"/>
      <c r="F96" s="42"/>
      <c r="G96" s="43"/>
      <c r="H96" s="43"/>
      <c r="I96" s="43"/>
    </row>
    <row r="97" spans="1:9" ht="16.899999999999999" customHeight="1" x14ac:dyDescent="0.3">
      <c r="A97" s="44" t="s">
        <v>95</v>
      </c>
      <c r="B97" s="45"/>
      <c r="C97" s="59"/>
      <c r="D97" s="47"/>
      <c r="E97" s="275" t="s">
        <v>243</v>
      </c>
      <c r="F97" s="275"/>
      <c r="G97" s="48"/>
      <c r="H97" s="134"/>
      <c r="I97" s="134"/>
    </row>
    <row r="98" spans="1:9" ht="16.899999999999999" customHeight="1" x14ac:dyDescent="0.3">
      <c r="A98" s="49"/>
      <c r="B98" s="50"/>
      <c r="C98" s="51" t="s">
        <v>5</v>
      </c>
      <c r="D98" s="269" t="s">
        <v>20</v>
      </c>
      <c r="E98" s="269"/>
      <c r="F98" s="269"/>
    </row>
    <row r="99" spans="1:9" ht="16.899999999999999" customHeight="1" x14ac:dyDescent="0.3">
      <c r="A99" s="49" t="s">
        <v>96</v>
      </c>
      <c r="B99" s="50"/>
      <c r="C99" s="60"/>
      <c r="D99" s="50"/>
      <c r="E99" s="270" t="s">
        <v>244</v>
      </c>
      <c r="F99" s="270"/>
    </row>
    <row r="100" spans="1:9" ht="16.899999999999999" customHeight="1" x14ac:dyDescent="0.3">
      <c r="A100" s="49"/>
      <c r="B100" s="50"/>
      <c r="C100" s="51" t="s">
        <v>5</v>
      </c>
      <c r="D100" s="269" t="s">
        <v>20</v>
      </c>
      <c r="E100" s="269"/>
      <c r="F100" s="269"/>
    </row>
    <row r="101" spans="1:9" ht="16.899999999999999" customHeight="1" x14ac:dyDescent="0.3"/>
    <row r="103" spans="1:9" ht="16.899999999999999" customHeight="1" x14ac:dyDescent="0.3">
      <c r="A103" s="62"/>
      <c r="B103" s="62"/>
      <c r="C103" s="63"/>
      <c r="D103" s="63"/>
      <c r="E103" s="63"/>
      <c r="F103" s="63"/>
      <c r="G103" s="63"/>
      <c r="H103" s="63"/>
    </row>
    <row r="104" spans="1:9" ht="16.899999999999999" customHeight="1" x14ac:dyDescent="0.3">
      <c r="A104" s="62"/>
      <c r="B104" s="62"/>
      <c r="C104" s="63"/>
      <c r="D104" s="63"/>
      <c r="E104" s="63"/>
      <c r="F104" s="63"/>
      <c r="G104" s="63"/>
      <c r="H104" s="63"/>
    </row>
    <row r="105" spans="1:9" ht="16.899999999999999" customHeight="1" x14ac:dyDescent="0.3">
      <c r="A105" s="62"/>
      <c r="B105" s="62"/>
      <c r="C105" s="63"/>
      <c r="D105" s="63"/>
      <c r="E105" s="63"/>
      <c r="F105" s="63"/>
      <c r="G105" s="63"/>
      <c r="H105" s="63"/>
    </row>
    <row r="106" spans="1:9" ht="16.899999999999999" customHeight="1" x14ac:dyDescent="0.3">
      <c r="A106" s="62"/>
      <c r="B106" s="62"/>
      <c r="C106" s="63"/>
      <c r="D106" s="63"/>
      <c r="E106" s="63"/>
      <c r="F106" s="63"/>
      <c r="G106" s="63"/>
      <c r="H106" s="63"/>
    </row>
    <row r="107" spans="1:9" ht="16.899999999999999" customHeight="1" x14ac:dyDescent="0.3">
      <c r="A107" s="62"/>
      <c r="B107" s="62"/>
      <c r="C107" s="63"/>
      <c r="D107" s="63"/>
      <c r="E107" s="63"/>
      <c r="F107" s="63"/>
      <c r="G107" s="63"/>
      <c r="H107" s="63"/>
    </row>
    <row r="108" spans="1:9" x14ac:dyDescent="0.3">
      <c r="A108" s="62"/>
      <c r="B108" s="62"/>
      <c r="C108" s="63"/>
      <c r="D108" s="63"/>
      <c r="E108" s="63"/>
      <c r="F108" s="63"/>
      <c r="G108" s="63"/>
      <c r="H108" s="63"/>
    </row>
    <row r="109" spans="1:9" ht="16.899999999999999" customHeight="1" x14ac:dyDescent="0.3"/>
    <row r="110" spans="1:9" ht="16.899999999999999" customHeight="1" x14ac:dyDescent="0.3"/>
    <row r="111" spans="1:9" ht="16.899999999999999" customHeight="1" x14ac:dyDescent="0.3"/>
    <row r="112" spans="1:9" ht="16.899999999999999" customHeight="1" x14ac:dyDescent="0.3"/>
    <row r="113" ht="16.899999999999999" customHeight="1" x14ac:dyDescent="0.3"/>
    <row r="114" ht="15" customHeight="1" x14ac:dyDescent="0.3"/>
    <row r="115" ht="23.45" customHeight="1" x14ac:dyDescent="0.3"/>
    <row r="116" ht="17.45" customHeight="1" x14ac:dyDescent="0.3"/>
    <row r="117" ht="16.149999999999999" customHeight="1" x14ac:dyDescent="0.3"/>
    <row r="118" ht="16.899999999999999" customHeight="1" x14ac:dyDescent="0.3"/>
    <row r="119" ht="16.899999999999999" customHeight="1" x14ac:dyDescent="0.3"/>
    <row r="122" ht="18" customHeight="1" x14ac:dyDescent="0.3"/>
    <row r="125" ht="24.6" customHeight="1" x14ac:dyDescent="0.3"/>
    <row r="126" ht="16.899999999999999" customHeight="1" x14ac:dyDescent="0.3"/>
    <row r="127" ht="16.899999999999999" customHeight="1" x14ac:dyDescent="0.3"/>
    <row r="128" ht="16.899999999999999" customHeight="1" x14ac:dyDescent="0.3"/>
    <row r="131" ht="18.600000000000001" customHeight="1" x14ac:dyDescent="0.3"/>
    <row r="132" ht="21.75" customHeight="1" x14ac:dyDescent="0.3"/>
    <row r="134" ht="13.9" customHeight="1" x14ac:dyDescent="0.3"/>
    <row r="135" ht="13.9" customHeight="1" x14ac:dyDescent="0.3"/>
  </sheetData>
  <mergeCells count="30">
    <mergeCell ref="J56:J57"/>
    <mergeCell ref="D98:F98"/>
    <mergeCell ref="E99:F99"/>
    <mergeCell ref="D100:F100"/>
    <mergeCell ref="A65:I65"/>
    <mergeCell ref="A76:I76"/>
    <mergeCell ref="A80:I80"/>
    <mergeCell ref="A88:I88"/>
    <mergeCell ref="E97:F97"/>
    <mergeCell ref="J59:J62"/>
    <mergeCell ref="E19:E20"/>
    <mergeCell ref="F19:I19"/>
    <mergeCell ref="A22:I22"/>
    <mergeCell ref="A39:I39"/>
    <mergeCell ref="A54:I54"/>
    <mergeCell ref="A23:I23"/>
    <mergeCell ref="A19:A20"/>
    <mergeCell ref="B19:B20"/>
    <mergeCell ref="C19:C20"/>
    <mergeCell ref="D19:D20"/>
    <mergeCell ref="A16:I16"/>
    <mergeCell ref="A17:I17"/>
    <mergeCell ref="A14:I14"/>
    <mergeCell ref="A15:I15"/>
    <mergeCell ref="D2:I2"/>
    <mergeCell ref="D4:I4"/>
    <mergeCell ref="D5:I5"/>
    <mergeCell ref="D6:I6"/>
    <mergeCell ref="D7:I7"/>
    <mergeCell ref="D12:F12"/>
  </mergeCells>
  <pageMargins left="0.82677165354330717" right="0.43307086614173229" top="0.74803149606299213" bottom="0.74803149606299213" header="0" footer="0"/>
  <pageSetup paperSize="9" scale="70" fitToHeight="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view="pageBreakPreview" zoomScaleNormal="100" zoomScaleSheetLayoutView="100" workbookViewId="0">
      <selection activeCell="M40" sqref="M40"/>
    </sheetView>
  </sheetViews>
  <sheetFormatPr defaultRowHeight="15" x14ac:dyDescent="0.25"/>
  <cols>
    <col min="1" max="1" width="9.140625" style="27"/>
    <col min="2" max="2" width="18.42578125" style="27" customWidth="1"/>
    <col min="3" max="3" width="18.85546875" style="27" customWidth="1"/>
    <col min="4" max="4" width="21.28515625" style="27" customWidth="1"/>
    <col min="5" max="5" width="22" style="27" hidden="1" customWidth="1"/>
    <col min="6" max="6" width="8.140625" style="27" hidden="1" customWidth="1"/>
    <col min="7" max="7" width="8.7109375" style="27" hidden="1" customWidth="1"/>
    <col min="8" max="8" width="10.140625" style="27" hidden="1" customWidth="1"/>
    <col min="9" max="9" width="9.140625" style="27" hidden="1" customWidth="1"/>
    <col min="10" max="10" width="14.85546875" style="27" hidden="1" customWidth="1"/>
    <col min="11" max="11" width="13.7109375" style="27" hidden="1" customWidth="1"/>
    <col min="12" max="12" width="20.28515625" style="27" customWidth="1"/>
    <col min="13" max="13" width="22.42578125" style="27" customWidth="1"/>
    <col min="14" max="18" width="20.28515625" style="27" customWidth="1"/>
    <col min="19" max="19" width="19" style="27" customWidth="1"/>
  </cols>
  <sheetData>
    <row r="1" spans="1:19" ht="18.75" x14ac:dyDescent="0.3">
      <c r="A1" s="27">
        <v>0</v>
      </c>
      <c r="D1" s="165" t="s">
        <v>250</v>
      </c>
    </row>
    <row r="3" spans="1:19" ht="78" customHeight="1" x14ac:dyDescent="0.25">
      <c r="A3" s="276" t="s">
        <v>56</v>
      </c>
      <c r="B3" s="164" t="s">
        <v>39</v>
      </c>
      <c r="C3" s="164" t="s">
        <v>40</v>
      </c>
      <c r="D3" s="164" t="s">
        <v>41</v>
      </c>
      <c r="E3" s="164" t="s">
        <v>42</v>
      </c>
      <c r="F3" s="164" t="s">
        <v>50</v>
      </c>
      <c r="G3" s="164" t="s">
        <v>51</v>
      </c>
      <c r="H3" s="164" t="s">
        <v>52</v>
      </c>
      <c r="I3" s="164" t="s">
        <v>53</v>
      </c>
      <c r="J3" s="164" t="s">
        <v>54</v>
      </c>
      <c r="K3" s="164" t="s">
        <v>55</v>
      </c>
      <c r="L3" s="164" t="s">
        <v>44</v>
      </c>
      <c r="M3" s="164" t="s">
        <v>73</v>
      </c>
      <c r="N3" s="164" t="s">
        <v>74</v>
      </c>
      <c r="O3" s="164" t="s">
        <v>75</v>
      </c>
      <c r="P3" s="164" t="s">
        <v>76</v>
      </c>
      <c r="Q3" s="164" t="s">
        <v>77</v>
      </c>
      <c r="R3" s="164" t="s">
        <v>78</v>
      </c>
      <c r="S3" s="164" t="s">
        <v>43</v>
      </c>
    </row>
    <row r="4" spans="1:19" ht="15.75" x14ac:dyDescent="0.25">
      <c r="A4" s="277"/>
      <c r="B4" s="28" t="s">
        <v>45</v>
      </c>
      <c r="C4" s="28">
        <v>2.4649999999999999</v>
      </c>
      <c r="D4" s="28">
        <v>651.6</v>
      </c>
      <c r="E4" s="157">
        <f t="shared" ref="E4:E8" si="0">D4/12*1*C4</f>
        <v>133.84950000000001</v>
      </c>
      <c r="F4" s="157">
        <f>D4*0.616/12</f>
        <v>33.448799999999999</v>
      </c>
      <c r="G4" s="28">
        <f t="shared" ref="G4:G8" si="1">D4*0.493/12</f>
        <v>26.769900000000003</v>
      </c>
      <c r="H4" s="28">
        <f>D4*0.37/12</f>
        <v>20.091000000000001</v>
      </c>
      <c r="I4" s="28">
        <f>D4*0.246/12</f>
        <v>13.357799999999999</v>
      </c>
      <c r="J4" s="28">
        <f>D4*0.123/12</f>
        <v>6.6788999999999996</v>
      </c>
      <c r="K4" s="28">
        <f>D4*0</f>
        <v>0</v>
      </c>
      <c r="L4" s="28">
        <v>3261</v>
      </c>
      <c r="M4" s="28">
        <v>99</v>
      </c>
      <c r="N4" s="28">
        <v>34</v>
      </c>
      <c r="O4" s="28">
        <v>23</v>
      </c>
      <c r="P4" s="28">
        <v>0</v>
      </c>
      <c r="Q4" s="28">
        <v>0</v>
      </c>
      <c r="R4" s="28">
        <v>0</v>
      </c>
      <c r="S4" s="167">
        <f>((E4*L4)+(F4*M4)+(G4*N4)+(H4*O4)+(I4*P4)+(J4*Q4)+(K4*R4))*3</f>
        <v>1323500.7609000001</v>
      </c>
    </row>
    <row r="5" spans="1:19" ht="15.75" x14ac:dyDescent="0.25">
      <c r="A5" s="277"/>
      <c r="B5" s="29" t="s">
        <v>46</v>
      </c>
      <c r="C5" s="28">
        <v>1.3560000000000001</v>
      </c>
      <c r="D5" s="28">
        <v>651.6</v>
      </c>
      <c r="E5" s="157">
        <f t="shared" si="0"/>
        <v>73.630800000000008</v>
      </c>
      <c r="F5" s="157">
        <v>33.448799999999999</v>
      </c>
      <c r="G5" s="28">
        <f t="shared" si="1"/>
        <v>26.769900000000003</v>
      </c>
      <c r="H5" s="28">
        <f t="shared" ref="H5:H8" si="2">D5*0.37/12</f>
        <v>20.091000000000001</v>
      </c>
      <c r="I5" s="28">
        <f t="shared" ref="I5:I8" si="3">D5*0.246/12</f>
        <v>13.357799999999999</v>
      </c>
      <c r="J5" s="28">
        <f t="shared" ref="J5:J8" si="4">D5*0.123/12</f>
        <v>6.6788999999999996</v>
      </c>
      <c r="K5" s="28">
        <f t="shared" ref="K5:K8" si="5">D5*0</f>
        <v>0</v>
      </c>
      <c r="L5" s="28">
        <v>8643</v>
      </c>
      <c r="M5" s="28">
        <v>314</v>
      </c>
      <c r="N5" s="28">
        <v>130</v>
      </c>
      <c r="O5" s="28">
        <v>88</v>
      </c>
      <c r="P5" s="28">
        <v>1</v>
      </c>
      <c r="Q5" s="28">
        <v>0</v>
      </c>
      <c r="R5" s="28">
        <v>0</v>
      </c>
      <c r="S5" s="167">
        <f t="shared" ref="S5:S8" si="6">((E5*L5)+(F5*M5)+(G5*N5)+(H5*O5)+(I5*P5)+(J5*Q5)+(K5*R5))*3</f>
        <v>1956466.1412000004</v>
      </c>
    </row>
    <row r="6" spans="1:19" ht="15.75" x14ac:dyDescent="0.25">
      <c r="A6" s="277"/>
      <c r="B6" s="28" t="s">
        <v>47</v>
      </c>
      <c r="C6" s="28">
        <v>0.61599999999999999</v>
      </c>
      <c r="D6" s="28">
        <v>651.6</v>
      </c>
      <c r="E6" s="157">
        <f t="shared" si="0"/>
        <v>33.448800000000006</v>
      </c>
      <c r="F6" s="157">
        <v>33.448799999999999</v>
      </c>
      <c r="G6" s="28">
        <f t="shared" si="1"/>
        <v>26.769900000000003</v>
      </c>
      <c r="H6" s="28">
        <f t="shared" si="2"/>
        <v>20.091000000000001</v>
      </c>
      <c r="I6" s="28">
        <f t="shared" si="3"/>
        <v>13.357799999999999</v>
      </c>
      <c r="J6" s="28">
        <f>D6*0.123/12</f>
        <v>6.6788999999999996</v>
      </c>
      <c r="K6" s="28">
        <f t="shared" si="5"/>
        <v>0</v>
      </c>
      <c r="L6" s="28">
        <v>14853</v>
      </c>
      <c r="M6" s="28">
        <v>566</v>
      </c>
      <c r="N6" s="28">
        <v>217</v>
      </c>
      <c r="O6" s="28">
        <v>130</v>
      </c>
      <c r="P6" s="28">
        <v>2</v>
      </c>
      <c r="Q6" s="28">
        <v>0</v>
      </c>
      <c r="R6" s="28">
        <v>0</v>
      </c>
      <c r="S6" s="167">
        <f t="shared" si="6"/>
        <v>1572583.9833000002</v>
      </c>
    </row>
    <row r="7" spans="1:19" ht="15.75" x14ac:dyDescent="0.25">
      <c r="A7" s="277"/>
      <c r="B7" s="28" t="s">
        <v>48</v>
      </c>
      <c r="C7" s="28">
        <v>0.73899999999999999</v>
      </c>
      <c r="D7" s="28">
        <v>651.6</v>
      </c>
      <c r="E7" s="157">
        <f t="shared" si="0"/>
        <v>40.127700000000004</v>
      </c>
      <c r="F7" s="157">
        <v>33.448799999999999</v>
      </c>
      <c r="G7" s="28">
        <f t="shared" si="1"/>
        <v>26.769900000000003</v>
      </c>
      <c r="H7" s="28">
        <f t="shared" si="2"/>
        <v>20.091000000000001</v>
      </c>
      <c r="I7" s="28">
        <f t="shared" si="3"/>
        <v>13.357799999999999</v>
      </c>
      <c r="J7" s="28">
        <f t="shared" si="4"/>
        <v>6.6788999999999996</v>
      </c>
      <c r="K7" s="28">
        <f t="shared" si="5"/>
        <v>0</v>
      </c>
      <c r="L7" s="28">
        <v>19947</v>
      </c>
      <c r="M7" s="28">
        <v>782</v>
      </c>
      <c r="N7" s="28">
        <v>313</v>
      </c>
      <c r="O7" s="166">
        <v>189.10159999999999</v>
      </c>
      <c r="P7" s="28">
        <v>0</v>
      </c>
      <c r="Q7" s="28">
        <v>0</v>
      </c>
      <c r="R7" s="28">
        <v>0</v>
      </c>
      <c r="S7" s="167">
        <f>((E7*L7)+(F7*M7)+(G7*N7)+(H7*O7)+(I7*P7)+(J7*Q7)+(K7*R7))*3</f>
        <v>2516287.2373368004</v>
      </c>
    </row>
    <row r="8" spans="1:19" ht="15.75" x14ac:dyDescent="0.25">
      <c r="A8" s="278"/>
      <c r="B8" s="28" t="s">
        <v>49</v>
      </c>
      <c r="C8" s="28">
        <v>1.232</v>
      </c>
      <c r="D8" s="28">
        <v>651.6</v>
      </c>
      <c r="E8" s="157">
        <f t="shared" si="0"/>
        <v>66.897600000000011</v>
      </c>
      <c r="F8" s="157">
        <v>33.448799999999999</v>
      </c>
      <c r="G8" s="28">
        <f t="shared" si="1"/>
        <v>26.769900000000003</v>
      </c>
      <c r="H8" s="28">
        <f t="shared" si="2"/>
        <v>20.091000000000001</v>
      </c>
      <c r="I8" s="28">
        <f t="shared" si="3"/>
        <v>13.357799999999999</v>
      </c>
      <c r="J8" s="28">
        <f t="shared" si="4"/>
        <v>6.6788999999999996</v>
      </c>
      <c r="K8" s="28">
        <f t="shared" si="5"/>
        <v>0</v>
      </c>
      <c r="L8" s="28">
        <v>11045</v>
      </c>
      <c r="M8" s="28">
        <v>446</v>
      </c>
      <c r="N8" s="28">
        <v>182</v>
      </c>
      <c r="O8" s="28">
        <v>108</v>
      </c>
      <c r="P8" s="28">
        <v>0</v>
      </c>
      <c r="Q8" s="28">
        <v>0</v>
      </c>
      <c r="R8" s="28">
        <v>0</v>
      </c>
      <c r="S8" s="167">
        <f t="shared" si="6"/>
        <v>2282532.3198000002</v>
      </c>
    </row>
    <row r="9" spans="1:19" ht="15.75" x14ac:dyDescent="0.25">
      <c r="B9" s="178"/>
      <c r="S9" s="168">
        <f>S4+S5+S6+S7+S8</f>
        <v>9651370.4425368011</v>
      </c>
    </row>
    <row r="11" spans="1:19" ht="69" customHeight="1" x14ac:dyDescent="0.25">
      <c r="A11" s="276" t="s">
        <v>57</v>
      </c>
      <c r="B11" s="164" t="s">
        <v>39</v>
      </c>
      <c r="C11" s="164" t="s">
        <v>40</v>
      </c>
      <c r="D11" s="164" t="s">
        <v>41</v>
      </c>
      <c r="E11" s="164" t="s">
        <v>42</v>
      </c>
      <c r="F11" s="164" t="s">
        <v>50</v>
      </c>
      <c r="G11" s="164" t="s">
        <v>51</v>
      </c>
      <c r="H11" s="164" t="s">
        <v>52</v>
      </c>
      <c r="I11" s="164" t="s">
        <v>53</v>
      </c>
      <c r="J11" s="164" t="s">
        <v>54</v>
      </c>
      <c r="K11" s="164" t="s">
        <v>55</v>
      </c>
      <c r="L11" s="164" t="s">
        <v>44</v>
      </c>
      <c r="M11" s="164" t="s">
        <v>73</v>
      </c>
      <c r="N11" s="164" t="s">
        <v>74</v>
      </c>
      <c r="O11" s="164" t="s">
        <v>75</v>
      </c>
      <c r="P11" s="164" t="s">
        <v>76</v>
      </c>
      <c r="Q11" s="164" t="s">
        <v>77</v>
      </c>
      <c r="R11" s="164" t="s">
        <v>78</v>
      </c>
      <c r="S11" s="164" t="s">
        <v>43</v>
      </c>
    </row>
    <row r="12" spans="1:19" ht="15.75" x14ac:dyDescent="0.25">
      <c r="A12" s="277"/>
      <c r="B12" s="28" t="s">
        <v>45</v>
      </c>
      <c r="C12" s="28">
        <v>2.4649999999999999</v>
      </c>
      <c r="D12" s="28">
        <v>651.6</v>
      </c>
      <c r="E12" s="157">
        <f t="shared" ref="E12:E16" si="7">D12/12*1*C12</f>
        <v>133.84950000000001</v>
      </c>
      <c r="F12" s="157">
        <f>D12*0.616/12</f>
        <v>33.448799999999999</v>
      </c>
      <c r="G12" s="28">
        <f t="shared" ref="G12:G16" si="8">D12*0.493/12</f>
        <v>26.769900000000003</v>
      </c>
      <c r="H12" s="28">
        <f t="shared" ref="H12:H16" si="9">D12*0.37/12</f>
        <v>20.091000000000001</v>
      </c>
      <c r="I12" s="28">
        <f t="shared" ref="I12:I16" si="10">D12*0.246/12</f>
        <v>13.357799999999999</v>
      </c>
      <c r="J12" s="28">
        <f t="shared" ref="J12:J16" si="11">D12*0.123/12</f>
        <v>6.6788999999999996</v>
      </c>
      <c r="K12" s="28">
        <f t="shared" ref="K12:K16" si="12">D12*0</f>
        <v>0</v>
      </c>
      <c r="L12" s="28">
        <v>3261</v>
      </c>
      <c r="M12" s="28">
        <v>97</v>
      </c>
      <c r="N12" s="28">
        <v>32</v>
      </c>
      <c r="O12" s="28">
        <v>19</v>
      </c>
      <c r="P12" s="28">
        <v>0</v>
      </c>
      <c r="Q12" s="28">
        <v>0</v>
      </c>
      <c r="R12" s="28">
        <v>0</v>
      </c>
      <c r="S12" s="167">
        <f>((E12*L12)+(F12*M12)+(G12*N12)+(H12*O12)+(I12*P12)+(J12*Q12)+(K12*R12))*3</f>
        <v>1322898.3566999999</v>
      </c>
    </row>
    <row r="13" spans="1:19" ht="15.75" x14ac:dyDescent="0.25">
      <c r="A13" s="277"/>
      <c r="B13" s="29" t="s">
        <v>46</v>
      </c>
      <c r="C13" s="28">
        <v>1.3560000000000001</v>
      </c>
      <c r="D13" s="28">
        <v>651.6</v>
      </c>
      <c r="E13" s="157">
        <f t="shared" si="7"/>
        <v>73.630800000000008</v>
      </c>
      <c r="F13" s="157">
        <v>33.448799999999999</v>
      </c>
      <c r="G13" s="28">
        <f t="shared" si="8"/>
        <v>26.769900000000003</v>
      </c>
      <c r="H13" s="28">
        <f t="shared" si="9"/>
        <v>20.091000000000001</v>
      </c>
      <c r="I13" s="28">
        <f t="shared" si="10"/>
        <v>13.357799999999999</v>
      </c>
      <c r="J13" s="28">
        <f t="shared" si="11"/>
        <v>6.6788999999999996</v>
      </c>
      <c r="K13" s="28">
        <f t="shared" si="12"/>
        <v>0</v>
      </c>
      <c r="L13" s="28">
        <v>8787</v>
      </c>
      <c r="M13" s="28">
        <v>308</v>
      </c>
      <c r="N13" s="28">
        <v>125</v>
      </c>
      <c r="O13" s="28">
        <v>73</v>
      </c>
      <c r="P13" s="28">
        <v>0</v>
      </c>
      <c r="Q13" s="28">
        <v>0</v>
      </c>
      <c r="R13" s="28">
        <v>0</v>
      </c>
      <c r="S13" s="167">
        <f t="shared" ref="S13:S16" si="13">((E13*L13)+(F13*M13)+(G13*N13)+(H13*O13)+(I13*P13)+(J13*Q13)+(K13*R13))*3</f>
        <v>1986326.8515000003</v>
      </c>
    </row>
    <row r="14" spans="1:19" ht="15.75" x14ac:dyDescent="0.25">
      <c r="A14" s="277"/>
      <c r="B14" s="28" t="s">
        <v>47</v>
      </c>
      <c r="C14" s="28">
        <v>0.61599999999999999</v>
      </c>
      <c r="D14" s="28">
        <v>651.6</v>
      </c>
      <c r="E14" s="157">
        <f t="shared" si="7"/>
        <v>33.448800000000006</v>
      </c>
      <c r="F14" s="157">
        <v>33.448799999999999</v>
      </c>
      <c r="G14" s="28">
        <f t="shared" si="8"/>
        <v>26.769900000000003</v>
      </c>
      <c r="H14" s="28">
        <f t="shared" si="9"/>
        <v>20.091000000000001</v>
      </c>
      <c r="I14" s="28">
        <f t="shared" si="10"/>
        <v>13.357799999999999</v>
      </c>
      <c r="J14" s="28">
        <f t="shared" si="11"/>
        <v>6.6788999999999996</v>
      </c>
      <c r="K14" s="28">
        <f t="shared" si="12"/>
        <v>0</v>
      </c>
      <c r="L14" s="28">
        <v>15034</v>
      </c>
      <c r="M14" s="28">
        <v>567</v>
      </c>
      <c r="N14" s="28">
        <v>205</v>
      </c>
      <c r="O14" s="28">
        <v>106</v>
      </c>
      <c r="P14" s="28">
        <v>0</v>
      </c>
      <c r="Q14" s="28">
        <v>0</v>
      </c>
      <c r="R14" s="28">
        <v>0</v>
      </c>
      <c r="S14" s="167">
        <f t="shared" si="13"/>
        <v>1588356.6129000003</v>
      </c>
    </row>
    <row r="15" spans="1:19" ht="15.75" x14ac:dyDescent="0.25">
      <c r="A15" s="277"/>
      <c r="B15" s="28" t="s">
        <v>48</v>
      </c>
      <c r="C15" s="28">
        <v>0.73899999999999999</v>
      </c>
      <c r="D15" s="28">
        <v>651.6</v>
      </c>
      <c r="E15" s="157">
        <f t="shared" si="7"/>
        <v>40.127700000000004</v>
      </c>
      <c r="F15" s="157">
        <v>33.448799999999999</v>
      </c>
      <c r="G15" s="28">
        <f t="shared" si="8"/>
        <v>26.769900000000003</v>
      </c>
      <c r="H15" s="28">
        <f t="shared" si="9"/>
        <v>20.091000000000001</v>
      </c>
      <c r="I15" s="28">
        <f t="shared" si="10"/>
        <v>13.357799999999999</v>
      </c>
      <c r="J15" s="28">
        <f t="shared" si="11"/>
        <v>6.6788999999999996</v>
      </c>
      <c r="K15" s="28">
        <f t="shared" si="12"/>
        <v>0</v>
      </c>
      <c r="L15" s="28">
        <v>20285</v>
      </c>
      <c r="M15" s="28">
        <v>784</v>
      </c>
      <c r="N15" s="28">
        <v>295</v>
      </c>
      <c r="O15" s="28">
        <v>155</v>
      </c>
      <c r="P15" s="28">
        <v>0</v>
      </c>
      <c r="Q15" s="28">
        <v>0</v>
      </c>
      <c r="R15" s="28">
        <v>0</v>
      </c>
      <c r="S15" s="167">
        <f t="shared" si="13"/>
        <v>2553676.4375999998</v>
      </c>
    </row>
    <row r="16" spans="1:19" ht="15.75" x14ac:dyDescent="0.25">
      <c r="A16" s="278"/>
      <c r="B16" s="28" t="s">
        <v>49</v>
      </c>
      <c r="C16" s="28">
        <v>1.232</v>
      </c>
      <c r="D16" s="28">
        <v>651.6</v>
      </c>
      <c r="E16" s="157">
        <f t="shared" si="7"/>
        <v>66.897600000000011</v>
      </c>
      <c r="F16" s="157">
        <v>33.448799999999999</v>
      </c>
      <c r="G16" s="28">
        <f t="shared" si="8"/>
        <v>26.769900000000003</v>
      </c>
      <c r="H16" s="28">
        <f t="shared" si="9"/>
        <v>20.091000000000001</v>
      </c>
      <c r="I16" s="28">
        <f t="shared" si="10"/>
        <v>13.357799999999999</v>
      </c>
      <c r="J16" s="28">
        <f t="shared" si="11"/>
        <v>6.6788999999999996</v>
      </c>
      <c r="K16" s="28">
        <f t="shared" si="12"/>
        <v>0</v>
      </c>
      <c r="L16" s="28">
        <v>11101</v>
      </c>
      <c r="M16" s="28">
        <v>446</v>
      </c>
      <c r="N16" s="28">
        <v>170</v>
      </c>
      <c r="O16" s="28">
        <v>88</v>
      </c>
      <c r="P16" s="28">
        <v>0</v>
      </c>
      <c r="Q16" s="28">
        <v>0</v>
      </c>
      <c r="R16" s="28">
        <v>0</v>
      </c>
      <c r="S16" s="167">
        <f t="shared" si="13"/>
        <v>2291601.9402000005</v>
      </c>
    </row>
    <row r="17" spans="1:19" ht="15.75" x14ac:dyDescent="0.25">
      <c r="S17" s="168">
        <f>S12+S13+S14+S15+S16</f>
        <v>9742860.1989000011</v>
      </c>
    </row>
    <row r="19" spans="1:19" ht="68.25" customHeight="1" x14ac:dyDescent="0.25">
      <c r="A19" s="276" t="s">
        <v>58</v>
      </c>
      <c r="B19" s="164" t="s">
        <v>39</v>
      </c>
      <c r="C19" s="164" t="s">
        <v>40</v>
      </c>
      <c r="D19" s="164" t="s">
        <v>41</v>
      </c>
      <c r="E19" s="164" t="s">
        <v>42</v>
      </c>
      <c r="F19" s="164" t="s">
        <v>50</v>
      </c>
      <c r="G19" s="164" t="s">
        <v>51</v>
      </c>
      <c r="H19" s="164" t="s">
        <v>52</v>
      </c>
      <c r="I19" s="164" t="s">
        <v>53</v>
      </c>
      <c r="J19" s="164" t="s">
        <v>54</v>
      </c>
      <c r="K19" s="164" t="s">
        <v>55</v>
      </c>
      <c r="L19" s="164" t="s">
        <v>44</v>
      </c>
      <c r="M19" s="164" t="s">
        <v>73</v>
      </c>
      <c r="N19" s="164" t="s">
        <v>74</v>
      </c>
      <c r="O19" s="164" t="s">
        <v>75</v>
      </c>
      <c r="P19" s="164" t="s">
        <v>76</v>
      </c>
      <c r="Q19" s="164" t="s">
        <v>77</v>
      </c>
      <c r="R19" s="164" t="s">
        <v>78</v>
      </c>
      <c r="S19" s="164" t="s">
        <v>43</v>
      </c>
    </row>
    <row r="20" spans="1:19" ht="15.75" x14ac:dyDescent="0.25">
      <c r="A20" s="277"/>
      <c r="B20" s="28" t="s">
        <v>45</v>
      </c>
      <c r="C20" s="28">
        <v>2.4649999999999999</v>
      </c>
      <c r="D20" s="28">
        <v>651.6</v>
      </c>
      <c r="E20" s="157">
        <f>D20/12*1*C20</f>
        <v>133.84950000000001</v>
      </c>
      <c r="F20" s="157">
        <f>D20*0.616/12</f>
        <v>33.448799999999999</v>
      </c>
      <c r="G20" s="28">
        <f t="shared" ref="G20:G24" si="14">D20*0.493/12</f>
        <v>26.769900000000003</v>
      </c>
      <c r="H20" s="28">
        <f t="shared" ref="H20:H24" si="15">D20*0.37/12</f>
        <v>20.091000000000001</v>
      </c>
      <c r="I20" s="28">
        <f t="shared" ref="I20:I24" si="16">D20*0.246/12</f>
        <v>13.357799999999999</v>
      </c>
      <c r="J20" s="28">
        <f t="shared" ref="J20:J24" si="17">D20*0.123/12</f>
        <v>6.6788999999999996</v>
      </c>
      <c r="K20" s="28">
        <f t="shared" ref="K20:K24" si="18">D20*0</f>
        <v>0</v>
      </c>
      <c r="L20" s="28">
        <v>3261</v>
      </c>
      <c r="M20" s="28">
        <v>97</v>
      </c>
      <c r="N20" s="28">
        <v>32</v>
      </c>
      <c r="O20" s="28">
        <v>19</v>
      </c>
      <c r="P20" s="28">
        <v>0</v>
      </c>
      <c r="Q20" s="28">
        <v>0</v>
      </c>
      <c r="R20" s="28">
        <v>0</v>
      </c>
      <c r="S20" s="167">
        <f t="shared" ref="S20:S24" si="19">((E20*L20)+(F20*M20)+(G20*N20)+(H20*O20)+(I20*P20)+(J20*Q20)+(K20*R20))*3</f>
        <v>1322898.3566999999</v>
      </c>
    </row>
    <row r="21" spans="1:19" ht="15.75" x14ac:dyDescent="0.25">
      <c r="A21" s="277"/>
      <c r="B21" s="29" t="s">
        <v>46</v>
      </c>
      <c r="C21" s="28">
        <v>1.3560000000000001</v>
      </c>
      <c r="D21" s="28">
        <v>651.6</v>
      </c>
      <c r="E21" s="157">
        <f t="shared" ref="E21:E24" si="20">D21/12*1*C21</f>
        <v>73.630800000000008</v>
      </c>
      <c r="F21" s="157">
        <v>33.448799999999999</v>
      </c>
      <c r="G21" s="28">
        <f t="shared" si="14"/>
        <v>26.769900000000003</v>
      </c>
      <c r="H21" s="28">
        <f t="shared" si="15"/>
        <v>20.091000000000001</v>
      </c>
      <c r="I21" s="28">
        <f t="shared" si="16"/>
        <v>13.357799999999999</v>
      </c>
      <c r="J21" s="28">
        <f t="shared" si="17"/>
        <v>6.6788999999999996</v>
      </c>
      <c r="K21" s="28">
        <f t="shared" si="18"/>
        <v>0</v>
      </c>
      <c r="L21" s="28">
        <v>8787</v>
      </c>
      <c r="M21" s="28">
        <v>308</v>
      </c>
      <c r="N21" s="28">
        <v>125</v>
      </c>
      <c r="O21" s="28">
        <v>73</v>
      </c>
      <c r="P21" s="28">
        <v>0</v>
      </c>
      <c r="Q21" s="28">
        <v>0</v>
      </c>
      <c r="R21" s="28">
        <v>0</v>
      </c>
      <c r="S21" s="167">
        <f t="shared" si="19"/>
        <v>1986326.8515000003</v>
      </c>
    </row>
    <row r="22" spans="1:19" ht="15.75" x14ac:dyDescent="0.25">
      <c r="A22" s="277"/>
      <c r="B22" s="28" t="s">
        <v>47</v>
      </c>
      <c r="C22" s="28">
        <v>0.61599999999999999</v>
      </c>
      <c r="D22" s="28">
        <v>651.6</v>
      </c>
      <c r="E22" s="157">
        <f t="shared" si="20"/>
        <v>33.448800000000006</v>
      </c>
      <c r="F22" s="157">
        <v>33.448799999999999</v>
      </c>
      <c r="G22" s="28">
        <f t="shared" si="14"/>
        <v>26.769900000000003</v>
      </c>
      <c r="H22" s="28">
        <f t="shared" si="15"/>
        <v>20.091000000000001</v>
      </c>
      <c r="I22" s="28">
        <f t="shared" si="16"/>
        <v>13.357799999999999</v>
      </c>
      <c r="J22" s="28">
        <f t="shared" si="17"/>
        <v>6.6788999999999996</v>
      </c>
      <c r="K22" s="28">
        <f t="shared" si="18"/>
        <v>0</v>
      </c>
      <c r="L22" s="28">
        <v>15034</v>
      </c>
      <c r="M22" s="28">
        <v>567</v>
      </c>
      <c r="N22" s="28">
        <v>205</v>
      </c>
      <c r="O22" s="28">
        <v>106</v>
      </c>
      <c r="P22" s="28">
        <v>0</v>
      </c>
      <c r="Q22" s="28">
        <v>0</v>
      </c>
      <c r="R22" s="28">
        <v>0</v>
      </c>
      <c r="S22" s="167">
        <f t="shared" si="19"/>
        <v>1588356.6129000003</v>
      </c>
    </row>
    <row r="23" spans="1:19" ht="15.75" x14ac:dyDescent="0.25">
      <c r="A23" s="277"/>
      <c r="B23" s="28" t="s">
        <v>48</v>
      </c>
      <c r="C23" s="28">
        <v>0.73899999999999999</v>
      </c>
      <c r="D23" s="28">
        <v>651.6</v>
      </c>
      <c r="E23" s="157">
        <f t="shared" si="20"/>
        <v>40.127700000000004</v>
      </c>
      <c r="F23" s="157">
        <v>33.448799999999999</v>
      </c>
      <c r="G23" s="28">
        <f t="shared" si="14"/>
        <v>26.769900000000003</v>
      </c>
      <c r="H23" s="28">
        <f t="shared" si="15"/>
        <v>20.091000000000001</v>
      </c>
      <c r="I23" s="28">
        <f t="shared" si="16"/>
        <v>13.357799999999999</v>
      </c>
      <c r="J23" s="28">
        <f t="shared" si="17"/>
        <v>6.6788999999999996</v>
      </c>
      <c r="K23" s="28">
        <f t="shared" si="18"/>
        <v>0</v>
      </c>
      <c r="L23" s="28">
        <v>20285</v>
      </c>
      <c r="M23" s="28">
        <v>784</v>
      </c>
      <c r="N23" s="28">
        <v>295</v>
      </c>
      <c r="O23" s="28">
        <v>155</v>
      </c>
      <c r="P23" s="28">
        <v>0</v>
      </c>
      <c r="Q23" s="28">
        <v>0</v>
      </c>
      <c r="R23" s="28">
        <v>0</v>
      </c>
      <c r="S23" s="167">
        <f t="shared" si="19"/>
        <v>2553676.4375999998</v>
      </c>
    </row>
    <row r="24" spans="1:19" ht="15.75" x14ac:dyDescent="0.25">
      <c r="A24" s="278"/>
      <c r="B24" s="28" t="s">
        <v>49</v>
      </c>
      <c r="C24" s="28">
        <v>1.232</v>
      </c>
      <c r="D24" s="28">
        <v>651.6</v>
      </c>
      <c r="E24" s="157">
        <f t="shared" si="20"/>
        <v>66.897600000000011</v>
      </c>
      <c r="F24" s="157">
        <v>33.448799999999999</v>
      </c>
      <c r="G24" s="28">
        <f t="shared" si="14"/>
        <v>26.769900000000003</v>
      </c>
      <c r="H24" s="28">
        <f t="shared" si="15"/>
        <v>20.091000000000001</v>
      </c>
      <c r="I24" s="28">
        <f t="shared" si="16"/>
        <v>13.357799999999999</v>
      </c>
      <c r="J24" s="28">
        <f t="shared" si="17"/>
        <v>6.6788999999999996</v>
      </c>
      <c r="K24" s="28">
        <f t="shared" si="18"/>
        <v>0</v>
      </c>
      <c r="L24" s="28">
        <v>11101</v>
      </c>
      <c r="M24" s="28">
        <v>446</v>
      </c>
      <c r="N24" s="28">
        <v>170</v>
      </c>
      <c r="O24" s="28">
        <v>88</v>
      </c>
      <c r="P24" s="28">
        <v>0</v>
      </c>
      <c r="Q24" s="28">
        <v>0</v>
      </c>
      <c r="R24" s="28">
        <v>0</v>
      </c>
      <c r="S24" s="167">
        <f t="shared" si="19"/>
        <v>2291601.9402000005</v>
      </c>
    </row>
    <row r="25" spans="1:19" ht="15.75" x14ac:dyDescent="0.25">
      <c r="S25" s="168">
        <f>S20+S21+S22+S24+S23</f>
        <v>9742860.1989000011</v>
      </c>
    </row>
    <row r="27" spans="1:19" ht="70.5" customHeight="1" x14ac:dyDescent="0.25">
      <c r="A27" s="276" t="s">
        <v>59</v>
      </c>
      <c r="B27" s="164" t="s">
        <v>39</v>
      </c>
      <c r="C27" s="164" t="s">
        <v>40</v>
      </c>
      <c r="D27" s="164" t="s">
        <v>41</v>
      </c>
      <c r="E27" s="164" t="s">
        <v>42</v>
      </c>
      <c r="F27" s="164" t="s">
        <v>50</v>
      </c>
      <c r="G27" s="164" t="s">
        <v>51</v>
      </c>
      <c r="H27" s="164" t="s">
        <v>52</v>
      </c>
      <c r="I27" s="164" t="s">
        <v>53</v>
      </c>
      <c r="J27" s="164" t="s">
        <v>54</v>
      </c>
      <c r="K27" s="164" t="s">
        <v>55</v>
      </c>
      <c r="L27" s="164" t="s">
        <v>44</v>
      </c>
      <c r="M27" s="164" t="s">
        <v>73</v>
      </c>
      <c r="N27" s="164" t="s">
        <v>74</v>
      </c>
      <c r="O27" s="164" t="s">
        <v>75</v>
      </c>
      <c r="P27" s="164" t="s">
        <v>76</v>
      </c>
      <c r="Q27" s="164" t="s">
        <v>77</v>
      </c>
      <c r="R27" s="164" t="s">
        <v>78</v>
      </c>
      <c r="S27" s="164" t="s">
        <v>43</v>
      </c>
    </row>
    <row r="28" spans="1:19" ht="15.75" x14ac:dyDescent="0.25">
      <c r="A28" s="277"/>
      <c r="B28" s="28" t="s">
        <v>45</v>
      </c>
      <c r="C28" s="28">
        <v>2.4649999999999999</v>
      </c>
      <c r="D28" s="28">
        <v>651.6</v>
      </c>
      <c r="E28" s="28">
        <f>D28/12*1*C28</f>
        <v>133.84950000000001</v>
      </c>
      <c r="F28" s="157">
        <f>D28*0.616/12</f>
        <v>33.448799999999999</v>
      </c>
      <c r="G28" s="28">
        <f>D28*0.493/12</f>
        <v>26.769900000000003</v>
      </c>
      <c r="H28" s="28">
        <f t="shared" ref="H28:H32" si="21">D28*0.37/12</f>
        <v>20.091000000000001</v>
      </c>
      <c r="I28" s="28">
        <f t="shared" ref="I28:I32" si="22">D28*0.246/12</f>
        <v>13.357799999999999</v>
      </c>
      <c r="J28" s="28">
        <f t="shared" ref="J28:J32" si="23">D28*0.123/12</f>
        <v>6.6788999999999996</v>
      </c>
      <c r="K28" s="28">
        <f t="shared" ref="K28:K32" si="24">D28*0</f>
        <v>0</v>
      </c>
      <c r="L28" s="28">
        <v>3261</v>
      </c>
      <c r="M28" s="28">
        <v>97</v>
      </c>
      <c r="N28" s="28">
        <v>32</v>
      </c>
      <c r="O28" s="28">
        <v>19</v>
      </c>
      <c r="P28" s="28">
        <v>0</v>
      </c>
      <c r="Q28" s="28">
        <v>0</v>
      </c>
      <c r="R28" s="28">
        <v>0</v>
      </c>
      <c r="S28" s="167">
        <f t="shared" ref="S28:S32" si="25">((E28*L28)+(F28*M28)+(G28*N28)+(H28*O28)+(I28*P28)+(J28*Q28)+(K28*R28))*3</f>
        <v>1322898.3566999999</v>
      </c>
    </row>
    <row r="29" spans="1:19" ht="15.75" x14ac:dyDescent="0.25">
      <c r="A29" s="277"/>
      <c r="B29" s="29" t="s">
        <v>46</v>
      </c>
      <c r="C29" s="28">
        <v>1.3560000000000001</v>
      </c>
      <c r="D29" s="28">
        <v>651.6</v>
      </c>
      <c r="E29" s="28">
        <f t="shared" ref="E29:E32" si="26">D29/12*1*C29</f>
        <v>73.630800000000008</v>
      </c>
      <c r="F29" s="157">
        <v>33.448799999999999</v>
      </c>
      <c r="G29" s="28">
        <f>D29*0.493/12</f>
        <v>26.769900000000003</v>
      </c>
      <c r="H29" s="28">
        <f t="shared" si="21"/>
        <v>20.091000000000001</v>
      </c>
      <c r="I29" s="28">
        <f t="shared" si="22"/>
        <v>13.357799999999999</v>
      </c>
      <c r="J29" s="28">
        <f t="shared" si="23"/>
        <v>6.6788999999999996</v>
      </c>
      <c r="K29" s="28">
        <f t="shared" si="24"/>
        <v>0</v>
      </c>
      <c r="L29" s="28">
        <v>8787</v>
      </c>
      <c r="M29" s="28">
        <v>308</v>
      </c>
      <c r="N29" s="28">
        <v>125</v>
      </c>
      <c r="O29" s="28">
        <v>73</v>
      </c>
      <c r="P29" s="28">
        <v>0</v>
      </c>
      <c r="Q29" s="28">
        <v>0</v>
      </c>
      <c r="R29" s="28">
        <v>0</v>
      </c>
      <c r="S29" s="167">
        <f t="shared" si="25"/>
        <v>1986326.8515000003</v>
      </c>
    </row>
    <row r="30" spans="1:19" ht="15.75" x14ac:dyDescent="0.25">
      <c r="A30" s="277"/>
      <c r="B30" s="28" t="s">
        <v>47</v>
      </c>
      <c r="C30" s="28">
        <v>0.61599999999999999</v>
      </c>
      <c r="D30" s="28">
        <v>651.6</v>
      </c>
      <c r="E30" s="28">
        <f t="shared" si="26"/>
        <v>33.448800000000006</v>
      </c>
      <c r="F30" s="157">
        <v>33.448799999999999</v>
      </c>
      <c r="G30" s="28">
        <f>D30*0.493/12</f>
        <v>26.769900000000003</v>
      </c>
      <c r="H30" s="28">
        <f t="shared" si="21"/>
        <v>20.091000000000001</v>
      </c>
      <c r="I30" s="28">
        <f t="shared" si="22"/>
        <v>13.357799999999999</v>
      </c>
      <c r="J30" s="28">
        <f t="shared" si="23"/>
        <v>6.6788999999999996</v>
      </c>
      <c r="K30" s="28">
        <f t="shared" si="24"/>
        <v>0</v>
      </c>
      <c r="L30" s="28">
        <v>15034</v>
      </c>
      <c r="M30" s="28">
        <v>567</v>
      </c>
      <c r="N30" s="28">
        <v>205</v>
      </c>
      <c r="O30" s="28">
        <v>106</v>
      </c>
      <c r="P30" s="28">
        <v>0</v>
      </c>
      <c r="Q30" s="28">
        <v>0</v>
      </c>
      <c r="R30" s="28">
        <v>0</v>
      </c>
      <c r="S30" s="167">
        <f t="shared" si="25"/>
        <v>1588356.6129000003</v>
      </c>
    </row>
    <row r="31" spans="1:19" ht="15.75" x14ac:dyDescent="0.25">
      <c r="A31" s="277"/>
      <c r="B31" s="28" t="s">
        <v>48</v>
      </c>
      <c r="C31" s="28">
        <v>0.73899999999999999</v>
      </c>
      <c r="D31" s="28">
        <v>651.6</v>
      </c>
      <c r="E31" s="28">
        <f t="shared" si="26"/>
        <v>40.127700000000004</v>
      </c>
      <c r="F31" s="157">
        <v>33.448799999999999</v>
      </c>
      <c r="G31" s="28">
        <f>D31*0.493/12</f>
        <v>26.769900000000003</v>
      </c>
      <c r="H31" s="28">
        <f t="shared" si="21"/>
        <v>20.091000000000001</v>
      </c>
      <c r="I31" s="28">
        <f t="shared" si="22"/>
        <v>13.357799999999999</v>
      </c>
      <c r="J31" s="28">
        <f t="shared" si="23"/>
        <v>6.6788999999999996</v>
      </c>
      <c r="K31" s="28">
        <f t="shared" si="24"/>
        <v>0</v>
      </c>
      <c r="L31" s="28">
        <v>20285</v>
      </c>
      <c r="M31" s="28">
        <v>784</v>
      </c>
      <c r="N31" s="28">
        <v>295</v>
      </c>
      <c r="O31" s="28">
        <v>155</v>
      </c>
      <c r="P31" s="28">
        <v>0</v>
      </c>
      <c r="Q31" s="28">
        <v>0</v>
      </c>
      <c r="R31" s="28">
        <v>0</v>
      </c>
      <c r="S31" s="167">
        <f t="shared" si="25"/>
        <v>2553676.4375999998</v>
      </c>
    </row>
    <row r="32" spans="1:19" ht="15.75" x14ac:dyDescent="0.25">
      <c r="A32" s="278"/>
      <c r="B32" s="28" t="s">
        <v>49</v>
      </c>
      <c r="C32" s="28">
        <v>1.232</v>
      </c>
      <c r="D32" s="28">
        <v>651.6</v>
      </c>
      <c r="E32" s="28">
        <f t="shared" si="26"/>
        <v>66.897600000000011</v>
      </c>
      <c r="F32" s="157">
        <v>33.448799999999999</v>
      </c>
      <c r="G32" s="28">
        <f>D32*0.493/12</f>
        <v>26.769900000000003</v>
      </c>
      <c r="H32" s="28">
        <f t="shared" si="21"/>
        <v>20.091000000000001</v>
      </c>
      <c r="I32" s="28">
        <f t="shared" si="22"/>
        <v>13.357799999999999</v>
      </c>
      <c r="J32" s="28">
        <f t="shared" si="23"/>
        <v>6.6788999999999996</v>
      </c>
      <c r="K32" s="28">
        <f t="shared" si="24"/>
        <v>0</v>
      </c>
      <c r="L32" s="28">
        <v>11101</v>
      </c>
      <c r="M32" s="28">
        <v>446</v>
      </c>
      <c r="N32" s="28">
        <v>170</v>
      </c>
      <c r="O32" s="28">
        <v>88</v>
      </c>
      <c r="P32" s="28">
        <v>0</v>
      </c>
      <c r="Q32" s="28">
        <v>0</v>
      </c>
      <c r="R32" s="28">
        <v>0</v>
      </c>
      <c r="S32" s="167">
        <f t="shared" si="25"/>
        <v>2291601.9402000005</v>
      </c>
    </row>
    <row r="33" spans="1:19" ht="15.75" x14ac:dyDescent="0.25">
      <c r="S33" s="168">
        <f>S28+S29+S30+S31+S32</f>
        <v>9742860.1989000011</v>
      </c>
    </row>
    <row r="35" spans="1:19" hidden="1" x14ac:dyDescent="0.25"/>
    <row r="36" spans="1:19" ht="15" customHeight="1" x14ac:dyDescent="0.25">
      <c r="A36" s="279" t="s">
        <v>60</v>
      </c>
      <c r="B36" s="170" t="s">
        <v>39</v>
      </c>
      <c r="C36" s="171" t="s">
        <v>61</v>
      </c>
      <c r="D36" s="171" t="s">
        <v>263</v>
      </c>
      <c r="E36" s="171"/>
      <c r="F36" s="171"/>
      <c r="G36" s="171"/>
      <c r="H36" s="172"/>
      <c r="I36" s="172"/>
      <c r="J36" s="172"/>
      <c r="K36" s="172"/>
      <c r="L36" s="171" t="s">
        <v>264</v>
      </c>
      <c r="M36" s="171" t="s">
        <v>265</v>
      </c>
      <c r="N36" s="171" t="s">
        <v>60</v>
      </c>
    </row>
    <row r="37" spans="1:19" x14ac:dyDescent="0.25">
      <c r="A37" s="279"/>
      <c r="B37" s="28" t="s">
        <v>45</v>
      </c>
      <c r="C37" s="169">
        <f>S4</f>
        <v>1323500.7609000001</v>
      </c>
      <c r="D37" s="169">
        <f>S12</f>
        <v>1322898.3566999999</v>
      </c>
      <c r="E37" s="169"/>
      <c r="F37" s="169"/>
      <c r="G37" s="169"/>
      <c r="H37" s="173"/>
      <c r="I37" s="173"/>
      <c r="J37" s="173"/>
      <c r="K37" s="173"/>
      <c r="L37" s="169">
        <f>S20</f>
        <v>1322898.3566999999</v>
      </c>
      <c r="M37" s="169">
        <f>S28</f>
        <v>1322898.3566999999</v>
      </c>
      <c r="N37" s="169">
        <f>C37+D37+L37+M37</f>
        <v>5292195.8310000002</v>
      </c>
    </row>
    <row r="38" spans="1:19" x14ac:dyDescent="0.25">
      <c r="A38" s="279"/>
      <c r="B38" s="29" t="s">
        <v>46</v>
      </c>
      <c r="C38" s="169">
        <f>S5</f>
        <v>1956466.1412000004</v>
      </c>
      <c r="D38" s="169">
        <f>S13</f>
        <v>1986326.8515000003</v>
      </c>
      <c r="E38" s="169"/>
      <c r="F38" s="169"/>
      <c r="G38" s="169"/>
      <c r="H38" s="173"/>
      <c r="I38" s="173"/>
      <c r="J38" s="173"/>
      <c r="K38" s="173"/>
      <c r="L38" s="169">
        <f>S21</f>
        <v>1986326.8515000003</v>
      </c>
      <c r="M38" s="169">
        <f>S29</f>
        <v>1986326.8515000003</v>
      </c>
      <c r="N38" s="169">
        <f t="shared" ref="N38:N41" si="27">C38+D38+L38+M38</f>
        <v>7915446.695700001</v>
      </c>
    </row>
    <row r="39" spans="1:19" x14ac:dyDescent="0.25">
      <c r="A39" s="279"/>
      <c r="B39" s="28" t="s">
        <v>47</v>
      </c>
      <c r="C39" s="169">
        <f>S6</f>
        <v>1572583.9833000002</v>
      </c>
      <c r="D39" s="169">
        <f>S14</f>
        <v>1588356.6129000003</v>
      </c>
      <c r="E39" s="169"/>
      <c r="F39" s="169"/>
      <c r="G39" s="169"/>
      <c r="H39" s="173"/>
      <c r="I39" s="173"/>
      <c r="J39" s="173"/>
      <c r="K39" s="173"/>
      <c r="L39" s="169">
        <f>S22</f>
        <v>1588356.6129000003</v>
      </c>
      <c r="M39" s="169">
        <f>S30</f>
        <v>1588356.6129000003</v>
      </c>
      <c r="N39" s="169">
        <f t="shared" si="27"/>
        <v>6337653.8220000006</v>
      </c>
    </row>
    <row r="40" spans="1:19" x14ac:dyDescent="0.25">
      <c r="A40" s="279"/>
      <c r="B40" s="28" t="s">
        <v>48</v>
      </c>
      <c r="C40" s="169">
        <f>S7</f>
        <v>2516287.2373368004</v>
      </c>
      <c r="D40" s="169">
        <f>S15</f>
        <v>2553676.4375999998</v>
      </c>
      <c r="E40" s="169"/>
      <c r="F40" s="169"/>
      <c r="G40" s="169"/>
      <c r="H40" s="173"/>
      <c r="I40" s="173"/>
      <c r="J40" s="173"/>
      <c r="K40" s="173"/>
      <c r="L40" s="169">
        <f>S23</f>
        <v>2553676.4375999998</v>
      </c>
      <c r="M40" s="169">
        <f>S31</f>
        <v>2553676.4375999998</v>
      </c>
      <c r="N40" s="169">
        <f t="shared" si="27"/>
        <v>10177316.550136801</v>
      </c>
    </row>
    <row r="41" spans="1:19" x14ac:dyDescent="0.25">
      <c r="A41" s="279"/>
      <c r="B41" s="174" t="s">
        <v>49</v>
      </c>
      <c r="C41" s="175">
        <f>S8</f>
        <v>2282532.3198000002</v>
      </c>
      <c r="D41" s="175">
        <f>S16</f>
        <v>2291601.9402000005</v>
      </c>
      <c r="E41" s="175"/>
      <c r="F41" s="175"/>
      <c r="G41" s="175"/>
      <c r="H41" s="173"/>
      <c r="I41" s="173"/>
      <c r="J41" s="173"/>
      <c r="K41" s="173"/>
      <c r="L41" s="175">
        <f>S24</f>
        <v>2291601.9402000005</v>
      </c>
      <c r="M41" s="175">
        <f>S32</f>
        <v>2291601.9402000005</v>
      </c>
      <c r="N41" s="175">
        <f t="shared" si="27"/>
        <v>9157338.1404000018</v>
      </c>
    </row>
    <row r="42" spans="1:19" ht="15.75" x14ac:dyDescent="0.25">
      <c r="A42" s="279"/>
      <c r="B42" s="176" t="s">
        <v>251</v>
      </c>
      <c r="C42" s="177">
        <f>C37+C38+C39+C40+C41</f>
        <v>9651370.4425368011</v>
      </c>
      <c r="D42" s="177">
        <f t="shared" ref="D42:N42" si="28">D37+D38+D39+D40+D41</f>
        <v>9742860.1989000011</v>
      </c>
      <c r="E42" s="177">
        <f t="shared" si="28"/>
        <v>0</v>
      </c>
      <c r="F42" s="177">
        <f t="shared" si="28"/>
        <v>0</v>
      </c>
      <c r="G42" s="177">
        <f t="shared" si="28"/>
        <v>0</v>
      </c>
      <c r="H42" s="177">
        <f t="shared" si="28"/>
        <v>0</v>
      </c>
      <c r="I42" s="177">
        <f t="shared" si="28"/>
        <v>0</v>
      </c>
      <c r="J42" s="177">
        <f t="shared" si="28"/>
        <v>0</v>
      </c>
      <c r="K42" s="177">
        <f t="shared" si="28"/>
        <v>0</v>
      </c>
      <c r="L42" s="177">
        <f t="shared" si="28"/>
        <v>9742860.1989000011</v>
      </c>
      <c r="M42" s="177">
        <f t="shared" si="28"/>
        <v>9742860.1989000011</v>
      </c>
      <c r="N42" s="177">
        <f t="shared" si="28"/>
        <v>38879951.039236806</v>
      </c>
    </row>
  </sheetData>
  <mergeCells count="5">
    <mergeCell ref="A3:A8"/>
    <mergeCell ref="A11:A16"/>
    <mergeCell ref="A19:A24"/>
    <mergeCell ref="A27:A32"/>
    <mergeCell ref="A36:A42"/>
  </mergeCells>
  <pageMargins left="0.70866141732283472" right="0.70866141732283472" top="0.74803149606299213" bottom="0.74803149606299213" header="0.31496062992125984" footer="0.31496062992125984"/>
  <pageSetup paperSize="9"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view="pageBreakPreview" zoomScaleNormal="89" zoomScaleSheetLayoutView="100" workbookViewId="0">
      <selection activeCell="E44" sqref="E44:G44"/>
    </sheetView>
  </sheetViews>
  <sheetFormatPr defaultColWidth="9.140625" defaultRowHeight="18" x14ac:dyDescent="0.3"/>
  <cols>
    <col min="1" max="1" width="61.5703125" style="25" customWidth="1"/>
    <col min="2" max="2" width="14.140625" style="25" customWidth="1"/>
    <col min="3" max="3" width="14.85546875" style="25" customWidth="1"/>
    <col min="4" max="4" width="13.7109375" style="21" customWidth="1"/>
    <col min="5" max="5" width="13" style="21" customWidth="1"/>
    <col min="6" max="6" width="12.140625" style="21" customWidth="1"/>
    <col min="7" max="7" width="12.7109375" style="21" customWidth="1"/>
    <col min="8" max="8" width="12.5703125" style="21" customWidth="1"/>
    <col min="9" max="9" width="12.85546875" style="21" customWidth="1"/>
    <col min="10" max="10" width="13.42578125" style="21" customWidth="1"/>
    <col min="11" max="16384" width="9.140625" style="2"/>
  </cols>
  <sheetData>
    <row r="1" spans="1:15" ht="24.6" customHeight="1" x14ac:dyDescent="0.3">
      <c r="A1" s="10" t="s">
        <v>22</v>
      </c>
      <c r="B1" s="280" t="s">
        <v>246</v>
      </c>
      <c r="C1" s="280"/>
      <c r="D1" s="280"/>
      <c r="E1" s="280"/>
      <c r="F1" s="280"/>
      <c r="G1" s="280"/>
      <c r="H1" s="11"/>
      <c r="I1" s="11" t="s">
        <v>80</v>
      </c>
      <c r="J1" s="11"/>
      <c r="K1" s="3"/>
      <c r="L1" s="3"/>
      <c r="M1" s="3"/>
      <c r="N1" s="3"/>
      <c r="O1" s="3"/>
    </row>
    <row r="2" spans="1:15" ht="24.6" customHeight="1" x14ac:dyDescent="0.3">
      <c r="A2" s="10"/>
      <c r="B2" s="286" t="s">
        <v>19</v>
      </c>
      <c r="C2" s="286"/>
      <c r="D2" s="286"/>
      <c r="E2" s="286"/>
      <c r="F2" s="286"/>
      <c r="G2" s="286"/>
      <c r="H2" s="11"/>
      <c r="I2" s="11"/>
      <c r="J2" s="11"/>
      <c r="K2" s="3"/>
      <c r="L2" s="3"/>
      <c r="M2" s="3"/>
      <c r="N2" s="3"/>
      <c r="O2" s="3"/>
    </row>
    <row r="3" spans="1:15" ht="33.75" customHeight="1" x14ac:dyDescent="0.3">
      <c r="A3" s="287" t="s">
        <v>23</v>
      </c>
      <c r="B3" s="282" t="s">
        <v>24</v>
      </c>
      <c r="C3" s="283"/>
      <c r="D3" s="284"/>
      <c r="E3" s="282" t="s">
        <v>230</v>
      </c>
      <c r="F3" s="283"/>
      <c r="G3" s="284"/>
      <c r="H3" s="282" t="s">
        <v>231</v>
      </c>
      <c r="I3" s="283"/>
      <c r="J3" s="284"/>
      <c r="K3" s="12"/>
      <c r="L3" s="12"/>
      <c r="M3" s="12"/>
      <c r="N3" s="12"/>
      <c r="O3" s="12"/>
    </row>
    <row r="4" spans="1:15" ht="64.5" customHeight="1" x14ac:dyDescent="0.3">
      <c r="A4" s="288"/>
      <c r="B4" s="13" t="s">
        <v>25</v>
      </c>
      <c r="C4" s="13" t="s">
        <v>26</v>
      </c>
      <c r="D4" s="13" t="s">
        <v>27</v>
      </c>
      <c r="E4" s="13" t="s">
        <v>25</v>
      </c>
      <c r="F4" s="13" t="s">
        <v>26</v>
      </c>
      <c r="G4" s="13" t="s">
        <v>27</v>
      </c>
      <c r="H4" s="13" t="s">
        <v>25</v>
      </c>
      <c r="I4" s="13" t="s">
        <v>26</v>
      </c>
      <c r="J4" s="13" t="s">
        <v>27</v>
      </c>
      <c r="K4" s="14"/>
      <c r="L4" s="14"/>
      <c r="M4" s="14"/>
      <c r="N4" s="14"/>
      <c r="O4" s="14"/>
    </row>
    <row r="5" spans="1:15" ht="24.6" customHeight="1" x14ac:dyDescent="0.3">
      <c r="A5" s="15">
        <v>1</v>
      </c>
      <c r="B5" s="13">
        <v>2</v>
      </c>
      <c r="C5" s="13">
        <f>B5+1</f>
        <v>3</v>
      </c>
      <c r="D5" s="32">
        <f t="shared" ref="D5:J5" si="0">C5+1</f>
        <v>4</v>
      </c>
      <c r="E5" s="32">
        <f t="shared" si="0"/>
        <v>5</v>
      </c>
      <c r="F5" s="32">
        <f t="shared" si="0"/>
        <v>6</v>
      </c>
      <c r="G5" s="32">
        <f t="shared" si="0"/>
        <v>7</v>
      </c>
      <c r="H5" s="32">
        <f t="shared" si="0"/>
        <v>8</v>
      </c>
      <c r="I5" s="32">
        <f t="shared" si="0"/>
        <v>9</v>
      </c>
      <c r="J5" s="32">
        <f t="shared" si="0"/>
        <v>10</v>
      </c>
      <c r="K5" s="16"/>
      <c r="L5" s="16"/>
      <c r="M5" s="16"/>
      <c r="N5" s="16"/>
      <c r="O5" s="16"/>
    </row>
    <row r="6" spans="1:15" ht="24.6" customHeight="1" x14ac:dyDescent="0.3">
      <c r="A6" s="1" t="s">
        <v>28</v>
      </c>
      <c r="B6" s="26">
        <f>SUM(B7:B12)</f>
        <v>223</v>
      </c>
      <c r="C6" s="26">
        <f t="shared" ref="C6:J6" si="1">SUM(C7:C12)</f>
        <v>215.75</v>
      </c>
      <c r="D6" s="26">
        <f t="shared" si="1"/>
        <v>219.5</v>
      </c>
      <c r="E6" s="26">
        <f t="shared" si="1"/>
        <v>207</v>
      </c>
      <c r="F6" s="26">
        <f t="shared" si="1"/>
        <v>204</v>
      </c>
      <c r="G6" s="26">
        <f t="shared" si="1"/>
        <v>205.75</v>
      </c>
      <c r="H6" s="26">
        <f t="shared" si="1"/>
        <v>0</v>
      </c>
      <c r="I6" s="26">
        <f t="shared" si="1"/>
        <v>0</v>
      </c>
      <c r="J6" s="26">
        <f t="shared" si="1"/>
        <v>0</v>
      </c>
      <c r="K6" s="3"/>
      <c r="L6" s="3"/>
      <c r="M6" s="3"/>
      <c r="N6" s="3"/>
      <c r="O6" s="3"/>
    </row>
    <row r="7" spans="1:15" ht="24.6" customHeight="1" x14ac:dyDescent="0.3">
      <c r="A7" s="17" t="s">
        <v>62</v>
      </c>
      <c r="B7" s="208">
        <v>6</v>
      </c>
      <c r="C7" s="208">
        <v>6</v>
      </c>
      <c r="D7" s="209">
        <v>6</v>
      </c>
      <c r="E7" s="209">
        <v>6</v>
      </c>
      <c r="F7" s="209">
        <v>6</v>
      </c>
      <c r="G7" s="209">
        <v>6</v>
      </c>
      <c r="H7" s="211">
        <v>0</v>
      </c>
      <c r="I7" s="211">
        <v>0</v>
      </c>
      <c r="J7" s="211">
        <v>0</v>
      </c>
      <c r="K7" s="3"/>
      <c r="L7" s="3"/>
      <c r="M7" s="3"/>
      <c r="N7" s="3"/>
      <c r="O7" s="3"/>
    </row>
    <row r="8" spans="1:15" ht="24.6" customHeight="1" x14ac:dyDescent="0.3">
      <c r="A8" s="17" t="s">
        <v>29</v>
      </c>
      <c r="B8" s="208">
        <v>51.75</v>
      </c>
      <c r="C8" s="208">
        <v>49.25</v>
      </c>
      <c r="D8" s="209">
        <v>50.5</v>
      </c>
      <c r="E8" s="209">
        <v>46.5</v>
      </c>
      <c r="F8" s="209">
        <v>46.5</v>
      </c>
      <c r="G8" s="209">
        <v>46.5</v>
      </c>
      <c r="H8" s="211">
        <v>0</v>
      </c>
      <c r="I8" s="211">
        <v>0</v>
      </c>
      <c r="J8" s="211">
        <v>0</v>
      </c>
      <c r="K8" s="3"/>
      <c r="L8" s="3"/>
      <c r="M8" s="3"/>
      <c r="N8" s="3"/>
      <c r="O8" s="3"/>
    </row>
    <row r="9" spans="1:15" ht="24.6" customHeight="1" x14ac:dyDescent="0.3">
      <c r="A9" s="17" t="s">
        <v>30</v>
      </c>
      <c r="B9" s="208">
        <v>75.25</v>
      </c>
      <c r="C9" s="208">
        <v>70.5</v>
      </c>
      <c r="D9" s="209">
        <v>73</v>
      </c>
      <c r="E9" s="209">
        <v>65.75</v>
      </c>
      <c r="F9" s="209">
        <v>64.5</v>
      </c>
      <c r="G9" s="209">
        <v>65.25</v>
      </c>
      <c r="H9" s="211">
        <v>0</v>
      </c>
      <c r="I9" s="211">
        <v>0</v>
      </c>
      <c r="J9" s="211">
        <v>0</v>
      </c>
      <c r="K9" s="3"/>
      <c r="L9" s="3"/>
      <c r="M9" s="3"/>
      <c r="N9" s="3"/>
      <c r="O9" s="3"/>
    </row>
    <row r="10" spans="1:15" ht="24.6" customHeight="1" x14ac:dyDescent="0.3">
      <c r="A10" s="17" t="s">
        <v>31</v>
      </c>
      <c r="B10" s="208">
        <v>25</v>
      </c>
      <c r="C10" s="208">
        <v>24.25</v>
      </c>
      <c r="D10" s="209">
        <v>24.5</v>
      </c>
      <c r="E10" s="209">
        <v>23.75</v>
      </c>
      <c r="F10" s="209">
        <v>22.5</v>
      </c>
      <c r="G10" s="209">
        <v>23.25</v>
      </c>
      <c r="H10" s="211">
        <v>0</v>
      </c>
      <c r="I10" s="211">
        <v>0</v>
      </c>
      <c r="J10" s="211">
        <v>0</v>
      </c>
      <c r="K10" s="3"/>
      <c r="L10" s="3"/>
      <c r="M10" s="3"/>
      <c r="N10" s="3"/>
      <c r="O10" s="3"/>
    </row>
    <row r="11" spans="1:15" ht="24.6" customHeight="1" x14ac:dyDescent="0.3">
      <c r="A11" s="17" t="s">
        <v>32</v>
      </c>
      <c r="B11" s="208">
        <v>16.5</v>
      </c>
      <c r="C11" s="208">
        <v>16.5</v>
      </c>
      <c r="D11" s="209">
        <v>16.5</v>
      </c>
      <c r="E11" s="209">
        <v>16.5</v>
      </c>
      <c r="F11" s="209">
        <v>16</v>
      </c>
      <c r="G11" s="209">
        <v>16.25</v>
      </c>
      <c r="H11" s="211">
        <v>0</v>
      </c>
      <c r="I11" s="211">
        <v>0</v>
      </c>
      <c r="J11" s="211">
        <v>0</v>
      </c>
      <c r="K11" s="3"/>
      <c r="L11" s="3"/>
      <c r="M11" s="3"/>
      <c r="N11" s="3"/>
      <c r="O11" s="3"/>
    </row>
    <row r="12" spans="1:15" ht="24.6" customHeight="1" x14ac:dyDescent="0.3">
      <c r="A12" s="17" t="s">
        <v>63</v>
      </c>
      <c r="B12" s="208">
        <v>48.5</v>
      </c>
      <c r="C12" s="208">
        <v>49.25</v>
      </c>
      <c r="D12" s="209">
        <v>49</v>
      </c>
      <c r="E12" s="209">
        <v>48.5</v>
      </c>
      <c r="F12" s="209">
        <v>48.5</v>
      </c>
      <c r="G12" s="209">
        <v>48.5</v>
      </c>
      <c r="H12" s="211">
        <v>0</v>
      </c>
      <c r="I12" s="211">
        <v>0</v>
      </c>
      <c r="J12" s="211">
        <v>0</v>
      </c>
      <c r="K12" s="3"/>
      <c r="L12" s="3"/>
      <c r="M12" s="3"/>
      <c r="N12" s="3"/>
      <c r="O12" s="3"/>
    </row>
    <row r="13" spans="1:15" ht="32.25" customHeight="1" x14ac:dyDescent="0.3">
      <c r="A13" s="1" t="s">
        <v>79</v>
      </c>
      <c r="B13" s="26">
        <f>SUM(B14:B19)</f>
        <v>222</v>
      </c>
      <c r="C13" s="26">
        <f t="shared" ref="C13:J13" si="2">SUM(C14:C19)</f>
        <v>215</v>
      </c>
      <c r="D13" s="26">
        <f t="shared" si="2"/>
        <v>218.5</v>
      </c>
      <c r="E13" s="26">
        <f t="shared" si="2"/>
        <v>206</v>
      </c>
      <c r="F13" s="26">
        <f t="shared" si="2"/>
        <v>204</v>
      </c>
      <c r="G13" s="26">
        <f t="shared" si="2"/>
        <v>205</v>
      </c>
      <c r="H13" s="26">
        <f t="shared" si="2"/>
        <v>0</v>
      </c>
      <c r="I13" s="26">
        <f t="shared" si="2"/>
        <v>0</v>
      </c>
      <c r="J13" s="26">
        <f t="shared" si="2"/>
        <v>0</v>
      </c>
      <c r="K13" s="3"/>
      <c r="L13" s="3"/>
      <c r="M13" s="3"/>
      <c r="N13" s="3"/>
      <c r="O13" s="3"/>
    </row>
    <row r="14" spans="1:15" ht="24.6" customHeight="1" x14ac:dyDescent="0.3">
      <c r="A14" s="17" t="s">
        <v>62</v>
      </c>
      <c r="B14" s="208">
        <v>6</v>
      </c>
      <c r="C14" s="208">
        <v>6</v>
      </c>
      <c r="D14" s="209">
        <v>6</v>
      </c>
      <c r="E14" s="209">
        <v>6</v>
      </c>
      <c r="F14" s="209">
        <v>6</v>
      </c>
      <c r="G14" s="209">
        <v>6</v>
      </c>
      <c r="H14" s="210">
        <v>0</v>
      </c>
      <c r="I14" s="210">
        <v>0</v>
      </c>
      <c r="J14" s="210">
        <v>0</v>
      </c>
      <c r="K14" s="3"/>
      <c r="L14" s="3"/>
      <c r="M14" s="3"/>
      <c r="N14" s="3"/>
      <c r="O14" s="3"/>
    </row>
    <row r="15" spans="1:15" ht="24.6" customHeight="1" x14ac:dyDescent="0.3">
      <c r="A15" s="17" t="s">
        <v>29</v>
      </c>
      <c r="B15" s="208">
        <v>51</v>
      </c>
      <c r="C15" s="208">
        <v>49</v>
      </c>
      <c r="D15" s="209">
        <v>50</v>
      </c>
      <c r="E15" s="209">
        <v>46</v>
      </c>
      <c r="F15" s="209">
        <v>46</v>
      </c>
      <c r="G15" s="209">
        <v>46</v>
      </c>
      <c r="H15" s="210">
        <v>0</v>
      </c>
      <c r="I15" s="210">
        <v>0</v>
      </c>
      <c r="J15" s="210">
        <v>0</v>
      </c>
      <c r="K15" s="3"/>
      <c r="L15" s="3"/>
      <c r="M15" s="3"/>
      <c r="N15" s="3"/>
      <c r="O15" s="3"/>
    </row>
    <row r="16" spans="1:15" ht="24.6" customHeight="1" x14ac:dyDescent="0.3">
      <c r="A16" s="17" t="s">
        <v>30</v>
      </c>
      <c r="B16" s="208">
        <v>75</v>
      </c>
      <c r="C16" s="208">
        <v>70</v>
      </c>
      <c r="D16" s="209">
        <v>72.5</v>
      </c>
      <c r="E16" s="209">
        <v>66</v>
      </c>
      <c r="F16" s="209">
        <v>65</v>
      </c>
      <c r="G16" s="209">
        <v>65</v>
      </c>
      <c r="H16" s="210">
        <v>0</v>
      </c>
      <c r="I16" s="210">
        <v>0</v>
      </c>
      <c r="J16" s="210">
        <v>0</v>
      </c>
      <c r="K16" s="3"/>
      <c r="L16" s="3"/>
      <c r="M16" s="3"/>
      <c r="N16" s="3"/>
      <c r="O16" s="3"/>
    </row>
    <row r="17" spans="1:15" ht="24.6" customHeight="1" x14ac:dyDescent="0.3">
      <c r="A17" s="17" t="s">
        <v>31</v>
      </c>
      <c r="B17" s="208">
        <v>25</v>
      </c>
      <c r="C17" s="208">
        <v>24</v>
      </c>
      <c r="D17" s="209">
        <v>24.5</v>
      </c>
      <c r="E17" s="209">
        <v>24</v>
      </c>
      <c r="F17" s="209">
        <v>23</v>
      </c>
      <c r="G17" s="209">
        <v>24</v>
      </c>
      <c r="H17" s="210">
        <v>0</v>
      </c>
      <c r="I17" s="210">
        <v>0</v>
      </c>
      <c r="J17" s="210">
        <v>0</v>
      </c>
      <c r="K17" s="3"/>
      <c r="L17" s="3"/>
      <c r="M17" s="3"/>
      <c r="N17" s="3"/>
      <c r="O17" s="3"/>
    </row>
    <row r="18" spans="1:15" ht="24.6" customHeight="1" x14ac:dyDescent="0.3">
      <c r="A18" s="17" t="s">
        <v>32</v>
      </c>
      <c r="B18" s="208">
        <v>17</v>
      </c>
      <c r="C18" s="208">
        <v>17</v>
      </c>
      <c r="D18" s="209">
        <v>17</v>
      </c>
      <c r="E18" s="209">
        <v>16</v>
      </c>
      <c r="F18" s="209">
        <v>16</v>
      </c>
      <c r="G18" s="209">
        <v>16</v>
      </c>
      <c r="H18" s="210">
        <v>0</v>
      </c>
      <c r="I18" s="210">
        <v>0</v>
      </c>
      <c r="J18" s="210">
        <v>0</v>
      </c>
      <c r="K18" s="3"/>
      <c r="L18" s="3"/>
      <c r="M18" s="3"/>
      <c r="N18" s="3"/>
      <c r="O18" s="3"/>
    </row>
    <row r="19" spans="1:15" ht="24.6" customHeight="1" x14ac:dyDescent="0.3">
      <c r="A19" s="17" t="s">
        <v>63</v>
      </c>
      <c r="B19" s="208">
        <v>48</v>
      </c>
      <c r="C19" s="208">
        <v>49</v>
      </c>
      <c r="D19" s="209">
        <v>48.5</v>
      </c>
      <c r="E19" s="209">
        <v>48</v>
      </c>
      <c r="F19" s="209">
        <v>48</v>
      </c>
      <c r="G19" s="209">
        <v>48</v>
      </c>
      <c r="H19" s="210">
        <v>0</v>
      </c>
      <c r="I19" s="210">
        <v>0</v>
      </c>
      <c r="J19" s="210">
        <v>0</v>
      </c>
      <c r="K19" s="3"/>
      <c r="L19" s="3"/>
      <c r="M19" s="3"/>
      <c r="N19" s="3"/>
      <c r="O19" s="3"/>
    </row>
    <row r="20" spans="1:15" ht="24.6" customHeight="1" x14ac:dyDescent="0.3">
      <c r="A20" s="1" t="s">
        <v>33</v>
      </c>
      <c r="B20" s="26">
        <f>SUM(B21:B26)</f>
        <v>222</v>
      </c>
      <c r="C20" s="26">
        <f t="shared" ref="C20:J20" si="3">SUM(C21:C26)</f>
        <v>214</v>
      </c>
      <c r="D20" s="26">
        <f t="shared" si="3"/>
        <v>218</v>
      </c>
      <c r="E20" s="26">
        <f t="shared" si="3"/>
        <v>200</v>
      </c>
      <c r="F20" s="26">
        <f t="shared" si="3"/>
        <v>198</v>
      </c>
      <c r="G20" s="26">
        <f t="shared" si="3"/>
        <v>198</v>
      </c>
      <c r="H20" s="26">
        <f t="shared" si="3"/>
        <v>0</v>
      </c>
      <c r="I20" s="26">
        <f t="shared" si="3"/>
        <v>0</v>
      </c>
      <c r="J20" s="26">
        <f t="shared" si="3"/>
        <v>0</v>
      </c>
      <c r="K20" s="3"/>
      <c r="L20" s="3"/>
      <c r="M20" s="3"/>
      <c r="N20" s="3"/>
      <c r="O20" s="3"/>
    </row>
    <row r="21" spans="1:15" ht="24.6" customHeight="1" x14ac:dyDescent="0.3">
      <c r="A21" s="17" t="s">
        <v>62</v>
      </c>
      <c r="B21" s="208">
        <v>6</v>
      </c>
      <c r="C21" s="208">
        <v>6</v>
      </c>
      <c r="D21" s="208">
        <v>6</v>
      </c>
      <c r="E21" s="208">
        <v>6</v>
      </c>
      <c r="F21" s="208">
        <v>6</v>
      </c>
      <c r="G21" s="208">
        <v>6</v>
      </c>
      <c r="H21" s="208">
        <v>0</v>
      </c>
      <c r="I21" s="208">
        <v>0</v>
      </c>
      <c r="J21" s="208">
        <v>0</v>
      </c>
      <c r="K21" s="3"/>
      <c r="L21" s="3"/>
      <c r="M21" s="3"/>
      <c r="N21" s="3"/>
      <c r="O21" s="3"/>
    </row>
    <row r="22" spans="1:15" ht="24.6" customHeight="1" x14ac:dyDescent="0.3">
      <c r="A22" s="17" t="s">
        <v>29</v>
      </c>
      <c r="B22" s="208">
        <v>51</v>
      </c>
      <c r="C22" s="208">
        <v>49</v>
      </c>
      <c r="D22" s="208">
        <v>50</v>
      </c>
      <c r="E22" s="208">
        <v>41</v>
      </c>
      <c r="F22" s="208">
        <v>41</v>
      </c>
      <c r="G22" s="208">
        <v>41</v>
      </c>
      <c r="H22" s="208">
        <v>0</v>
      </c>
      <c r="I22" s="208">
        <v>0</v>
      </c>
      <c r="J22" s="208">
        <v>0</v>
      </c>
      <c r="K22" s="3"/>
      <c r="L22" s="3"/>
      <c r="M22" s="3"/>
      <c r="N22" s="3"/>
      <c r="O22" s="3"/>
    </row>
    <row r="23" spans="1:15" ht="24.6" customHeight="1" x14ac:dyDescent="0.3">
      <c r="A23" s="17" t="s">
        <v>30</v>
      </c>
      <c r="B23" s="208">
        <v>75</v>
      </c>
      <c r="C23" s="208">
        <v>70</v>
      </c>
      <c r="D23" s="208">
        <v>72</v>
      </c>
      <c r="E23" s="208">
        <v>65</v>
      </c>
      <c r="F23" s="208">
        <v>64</v>
      </c>
      <c r="G23" s="208">
        <v>64</v>
      </c>
      <c r="H23" s="208">
        <v>0</v>
      </c>
      <c r="I23" s="208">
        <v>0</v>
      </c>
      <c r="J23" s="208">
        <v>0</v>
      </c>
      <c r="K23" s="3"/>
      <c r="L23" s="3"/>
      <c r="M23" s="3"/>
      <c r="N23" s="3"/>
      <c r="O23" s="3"/>
    </row>
    <row r="24" spans="1:15" ht="24.6" customHeight="1" x14ac:dyDescent="0.3">
      <c r="A24" s="17" t="s">
        <v>31</v>
      </c>
      <c r="B24" s="208">
        <v>25</v>
      </c>
      <c r="C24" s="208">
        <v>24</v>
      </c>
      <c r="D24" s="208">
        <v>25</v>
      </c>
      <c r="E24" s="208">
        <v>24</v>
      </c>
      <c r="F24" s="208">
        <v>23</v>
      </c>
      <c r="G24" s="208">
        <v>23</v>
      </c>
      <c r="H24" s="208">
        <v>0</v>
      </c>
      <c r="I24" s="208">
        <v>0</v>
      </c>
      <c r="J24" s="208">
        <v>0</v>
      </c>
      <c r="K24" s="3"/>
      <c r="L24" s="3"/>
      <c r="M24" s="3"/>
      <c r="N24" s="3"/>
      <c r="O24" s="3"/>
    </row>
    <row r="25" spans="1:15" ht="24.6" customHeight="1" x14ac:dyDescent="0.3">
      <c r="A25" s="17" t="s">
        <v>32</v>
      </c>
      <c r="B25" s="208">
        <v>17</v>
      </c>
      <c r="C25" s="208">
        <v>17</v>
      </c>
      <c r="D25" s="208">
        <v>17</v>
      </c>
      <c r="E25" s="208">
        <v>16</v>
      </c>
      <c r="F25" s="208">
        <v>16</v>
      </c>
      <c r="G25" s="208">
        <v>16</v>
      </c>
      <c r="H25" s="208">
        <v>0</v>
      </c>
      <c r="I25" s="208">
        <v>0</v>
      </c>
      <c r="J25" s="208">
        <v>0</v>
      </c>
      <c r="K25" s="3"/>
      <c r="L25" s="3"/>
      <c r="M25" s="3"/>
      <c r="N25" s="3"/>
      <c r="O25" s="3"/>
    </row>
    <row r="26" spans="1:15" ht="24.6" customHeight="1" x14ac:dyDescent="0.3">
      <c r="A26" s="17" t="s">
        <v>63</v>
      </c>
      <c r="B26" s="208">
        <v>48</v>
      </c>
      <c r="C26" s="208">
        <v>48</v>
      </c>
      <c r="D26" s="208">
        <v>48</v>
      </c>
      <c r="E26" s="208">
        <v>48</v>
      </c>
      <c r="F26" s="208">
        <v>48</v>
      </c>
      <c r="G26" s="208">
        <v>48</v>
      </c>
      <c r="H26" s="208">
        <v>0</v>
      </c>
      <c r="I26" s="208">
        <v>0</v>
      </c>
      <c r="J26" s="208">
        <v>0</v>
      </c>
      <c r="K26" s="3"/>
      <c r="L26" s="3"/>
      <c r="M26" s="3"/>
      <c r="N26" s="3"/>
      <c r="O26" s="3"/>
    </row>
    <row r="27" spans="1:15" ht="24.6" customHeight="1" x14ac:dyDescent="0.3">
      <c r="A27" s="1" t="s">
        <v>67</v>
      </c>
      <c r="B27" s="212">
        <f>B29+B30+B31+B32+B33+B28</f>
        <v>26560650</v>
      </c>
      <c r="C27" s="212">
        <f t="shared" ref="C27:D27" si="4">C29+C30+C31+C32+C33+C28</f>
        <v>26560650</v>
      </c>
      <c r="D27" s="212">
        <f t="shared" si="4"/>
        <v>26560650</v>
      </c>
      <c r="E27" s="212">
        <f>E28+E29+E30+E31+E32+E33</f>
        <v>28957588</v>
      </c>
      <c r="F27" s="212">
        <f t="shared" ref="F27:J27" si="5">F28+F29+F30+F31+F32+F33</f>
        <v>30320396</v>
      </c>
      <c r="G27" s="212">
        <f t="shared" si="5"/>
        <v>29638992</v>
      </c>
      <c r="H27" s="26">
        <f t="shared" si="5"/>
        <v>0</v>
      </c>
      <c r="I27" s="26">
        <f t="shared" si="5"/>
        <v>0</v>
      </c>
      <c r="J27" s="26">
        <f t="shared" si="5"/>
        <v>0</v>
      </c>
      <c r="K27" s="3"/>
      <c r="L27" s="3"/>
      <c r="M27" s="3"/>
      <c r="N27" s="3"/>
      <c r="O27" s="3"/>
    </row>
    <row r="28" spans="1:15" ht="24.6" customHeight="1" x14ac:dyDescent="0.3">
      <c r="A28" s="17" t="s">
        <v>62</v>
      </c>
      <c r="B28" s="214">
        <v>1161590</v>
      </c>
      <c r="C28" s="214">
        <v>1161590</v>
      </c>
      <c r="D28" s="215">
        <v>1161590</v>
      </c>
      <c r="E28" s="213">
        <v>1604000</v>
      </c>
      <c r="F28" s="213">
        <v>1700000</v>
      </c>
      <c r="G28" s="213">
        <v>1652000</v>
      </c>
      <c r="H28" s="208">
        <v>0</v>
      </c>
      <c r="I28" s="208">
        <v>0</v>
      </c>
      <c r="J28" s="208">
        <v>0</v>
      </c>
      <c r="K28" s="3"/>
      <c r="L28" s="3"/>
      <c r="M28" s="3"/>
      <c r="N28" s="3"/>
      <c r="O28" s="3"/>
    </row>
    <row r="29" spans="1:15" ht="24.6" customHeight="1" x14ac:dyDescent="0.3">
      <c r="A29" s="17" t="s">
        <v>29</v>
      </c>
      <c r="B29" s="213">
        <v>9795981</v>
      </c>
      <c r="C29" s="213">
        <v>9795981</v>
      </c>
      <c r="D29" s="213">
        <v>9795981</v>
      </c>
      <c r="E29" s="213">
        <v>10538700</v>
      </c>
      <c r="F29" s="213">
        <v>11172808</v>
      </c>
      <c r="G29" s="213">
        <v>10855754</v>
      </c>
      <c r="H29" s="208">
        <v>0</v>
      </c>
      <c r="I29" s="208">
        <v>0</v>
      </c>
      <c r="J29" s="208">
        <v>0</v>
      </c>
      <c r="K29" s="3"/>
      <c r="L29" s="3"/>
      <c r="M29" s="3"/>
      <c r="N29" s="3"/>
      <c r="O29" s="3"/>
    </row>
    <row r="30" spans="1:15" ht="24.6" customHeight="1" x14ac:dyDescent="0.3">
      <c r="A30" s="17" t="s">
        <v>30</v>
      </c>
      <c r="B30" s="213">
        <v>9123347</v>
      </c>
      <c r="C30" s="213">
        <v>9123347</v>
      </c>
      <c r="D30" s="213">
        <v>9123347</v>
      </c>
      <c r="E30" s="213">
        <v>9133260</v>
      </c>
      <c r="F30" s="213">
        <v>9333260</v>
      </c>
      <c r="G30" s="213">
        <v>9233260</v>
      </c>
      <c r="H30" s="208">
        <v>0</v>
      </c>
      <c r="I30" s="208">
        <v>0</v>
      </c>
      <c r="J30" s="208">
        <v>0</v>
      </c>
      <c r="K30" s="3"/>
      <c r="L30" s="3"/>
      <c r="M30" s="3"/>
      <c r="N30" s="3"/>
      <c r="O30" s="3"/>
    </row>
    <row r="31" spans="1:15" ht="24.6" customHeight="1" x14ac:dyDescent="0.3">
      <c r="A31" s="17" t="s">
        <v>31</v>
      </c>
      <c r="B31" s="213">
        <v>1558500</v>
      </c>
      <c r="C31" s="213">
        <v>1558500</v>
      </c>
      <c r="D31" s="213">
        <v>1558500</v>
      </c>
      <c r="E31" s="213">
        <v>1824148</v>
      </c>
      <c r="F31" s="213">
        <v>1884148</v>
      </c>
      <c r="G31" s="213">
        <v>1854148</v>
      </c>
      <c r="H31" s="208">
        <v>0</v>
      </c>
      <c r="I31" s="208">
        <v>0</v>
      </c>
      <c r="J31" s="208">
        <v>0</v>
      </c>
      <c r="K31" s="3"/>
      <c r="L31" s="3"/>
      <c r="M31" s="3"/>
      <c r="N31" s="3"/>
      <c r="O31" s="3"/>
    </row>
    <row r="32" spans="1:15" ht="24.6" customHeight="1" x14ac:dyDescent="0.3">
      <c r="A32" s="17" t="s">
        <v>32</v>
      </c>
      <c r="B32" s="213">
        <v>1775576</v>
      </c>
      <c r="C32" s="213">
        <v>1775576</v>
      </c>
      <c r="D32" s="213">
        <v>1775576</v>
      </c>
      <c r="E32" s="213">
        <v>2073600</v>
      </c>
      <c r="F32" s="213">
        <v>2246400</v>
      </c>
      <c r="G32" s="213">
        <v>2160000</v>
      </c>
      <c r="H32" s="208">
        <v>0</v>
      </c>
      <c r="I32" s="208">
        <v>0</v>
      </c>
      <c r="J32" s="208">
        <v>0</v>
      </c>
      <c r="K32" s="3"/>
      <c r="L32" s="3"/>
      <c r="M32" s="3"/>
      <c r="N32" s="3"/>
      <c r="O32" s="3"/>
    </row>
    <row r="33" spans="1:15" ht="24.6" customHeight="1" x14ac:dyDescent="0.3">
      <c r="A33" s="17" t="s">
        <v>63</v>
      </c>
      <c r="B33" s="213">
        <v>3145656</v>
      </c>
      <c r="C33" s="213">
        <v>3145656</v>
      </c>
      <c r="D33" s="213">
        <v>3145656</v>
      </c>
      <c r="E33" s="213">
        <v>3783880</v>
      </c>
      <c r="F33" s="213">
        <v>3983780</v>
      </c>
      <c r="G33" s="213">
        <v>3883830</v>
      </c>
      <c r="H33" s="208">
        <v>0</v>
      </c>
      <c r="I33" s="208">
        <v>0</v>
      </c>
      <c r="J33" s="208">
        <v>0</v>
      </c>
      <c r="K33" s="3"/>
      <c r="L33" s="3"/>
      <c r="M33" s="3"/>
      <c r="N33" s="3"/>
      <c r="O33" s="3"/>
    </row>
    <row r="34" spans="1:15" ht="42.75" hidden="1" customHeight="1" x14ac:dyDescent="0.3">
      <c r="A34" s="1" t="s">
        <v>34</v>
      </c>
      <c r="B34" s="30">
        <f>B27/B13/12</f>
        <v>9970.2139639639645</v>
      </c>
      <c r="C34" s="30">
        <f t="shared" ref="C34:J34" si="6">C27/C13/12</f>
        <v>10294.825581395349</v>
      </c>
      <c r="D34" s="30">
        <f t="shared" si="6"/>
        <v>10129.91990846682</v>
      </c>
      <c r="E34" s="30">
        <f t="shared" si="6"/>
        <v>11714.234627831715</v>
      </c>
      <c r="F34" s="30">
        <f t="shared" si="6"/>
        <v>12385.782679738562</v>
      </c>
      <c r="G34" s="30">
        <f t="shared" si="6"/>
        <v>12048.370731707319</v>
      </c>
      <c r="H34" s="30" t="e">
        <f>H27/H13/12</f>
        <v>#DIV/0!</v>
      </c>
      <c r="I34" s="30" t="e">
        <f t="shared" si="6"/>
        <v>#DIV/0!</v>
      </c>
      <c r="J34" s="30" t="e">
        <f t="shared" si="6"/>
        <v>#DIV/0!</v>
      </c>
      <c r="K34" s="3"/>
      <c r="L34" s="3"/>
      <c r="M34" s="3"/>
      <c r="N34" s="3"/>
      <c r="O34" s="3"/>
    </row>
    <row r="35" spans="1:15" ht="42.75" hidden="1" customHeight="1" x14ac:dyDescent="0.3">
      <c r="A35" s="17" t="s">
        <v>62</v>
      </c>
      <c r="B35" s="30">
        <f t="shared" ref="B35:D36" si="7">B29/B14/12</f>
        <v>136055.29166666666</v>
      </c>
      <c r="C35" s="30">
        <f t="shared" si="7"/>
        <v>136055.29166666666</v>
      </c>
      <c r="D35" s="30">
        <f t="shared" si="7"/>
        <v>136055.29166666666</v>
      </c>
      <c r="E35" s="30">
        <f t="shared" ref="E35:J35" si="8">E28/E14/12</f>
        <v>22277.777777777777</v>
      </c>
      <c r="F35" s="30">
        <f t="shared" si="8"/>
        <v>23611.111111111109</v>
      </c>
      <c r="G35" s="30">
        <f t="shared" si="8"/>
        <v>22944.444444444442</v>
      </c>
      <c r="H35" s="30" t="e">
        <f t="shared" si="8"/>
        <v>#DIV/0!</v>
      </c>
      <c r="I35" s="30" t="e">
        <f t="shared" si="8"/>
        <v>#DIV/0!</v>
      </c>
      <c r="J35" s="30" t="e">
        <f t="shared" si="8"/>
        <v>#DIV/0!</v>
      </c>
      <c r="K35" s="3"/>
      <c r="L35" s="3"/>
      <c r="M35" s="3"/>
      <c r="N35" s="3"/>
      <c r="O35" s="3"/>
    </row>
    <row r="36" spans="1:15" ht="42.75" hidden="1" customHeight="1" x14ac:dyDescent="0.3">
      <c r="A36" s="17" t="s">
        <v>29</v>
      </c>
      <c r="B36" s="30">
        <f t="shared" si="7"/>
        <v>14907.42973856209</v>
      </c>
      <c r="C36" s="30">
        <f t="shared" si="7"/>
        <v>15515.896258503402</v>
      </c>
      <c r="D36" s="30">
        <f t="shared" si="7"/>
        <v>15205.578333333333</v>
      </c>
      <c r="E36" s="30">
        <f t="shared" ref="E36:J36" si="9">E29/E15/12</f>
        <v>19091.847826086956</v>
      </c>
      <c r="F36" s="30">
        <f t="shared" si="9"/>
        <v>20240.594202898552</v>
      </c>
      <c r="G36" s="30">
        <f t="shared" si="9"/>
        <v>19666.221014492756</v>
      </c>
      <c r="H36" s="30" t="e">
        <f t="shared" si="9"/>
        <v>#DIV/0!</v>
      </c>
      <c r="I36" s="30" t="e">
        <f t="shared" si="9"/>
        <v>#DIV/0!</v>
      </c>
      <c r="J36" s="30" t="e">
        <f t="shared" si="9"/>
        <v>#DIV/0!</v>
      </c>
      <c r="K36" s="3"/>
      <c r="L36" s="3"/>
      <c r="M36" s="3"/>
      <c r="N36" s="3"/>
      <c r="O36" s="3"/>
    </row>
    <row r="37" spans="1:15" ht="42.75" hidden="1" customHeight="1" x14ac:dyDescent="0.3">
      <c r="A37" s="17" t="s">
        <v>30</v>
      </c>
      <c r="B37" s="30" t="e">
        <f>#REF!/B16/12</f>
        <v>#REF!</v>
      </c>
      <c r="C37" s="30" t="e">
        <f>#REF!/C16/12</f>
        <v>#REF!</v>
      </c>
      <c r="D37" s="30" t="e">
        <f>#REF!/D16/12</f>
        <v>#REF!</v>
      </c>
      <c r="E37" s="30">
        <f t="shared" ref="E37:J37" si="10">E30/E16/12</f>
        <v>11531.893939393938</v>
      </c>
      <c r="F37" s="30">
        <f t="shared" si="10"/>
        <v>11965.717948717947</v>
      </c>
      <c r="G37" s="30">
        <f t="shared" si="10"/>
        <v>11837.51282051282</v>
      </c>
      <c r="H37" s="30" t="e">
        <f t="shared" si="10"/>
        <v>#DIV/0!</v>
      </c>
      <c r="I37" s="30" t="e">
        <f t="shared" si="10"/>
        <v>#DIV/0!</v>
      </c>
      <c r="J37" s="30" t="e">
        <f t="shared" si="10"/>
        <v>#DIV/0!</v>
      </c>
      <c r="K37" s="3"/>
      <c r="L37" s="3"/>
      <c r="M37" s="3"/>
      <c r="N37" s="3"/>
      <c r="O37" s="3"/>
    </row>
    <row r="38" spans="1:15" ht="42.75" hidden="1" customHeight="1" x14ac:dyDescent="0.3">
      <c r="A38" s="17" t="s">
        <v>31</v>
      </c>
      <c r="B38" s="30">
        <f t="shared" ref="B38:J38" si="11">B31/B17/12</f>
        <v>5195</v>
      </c>
      <c r="C38" s="30">
        <f t="shared" si="11"/>
        <v>5411.458333333333</v>
      </c>
      <c r="D38" s="30">
        <f t="shared" si="11"/>
        <v>5301.0204081632655</v>
      </c>
      <c r="E38" s="30">
        <f t="shared" si="11"/>
        <v>6333.8472222222226</v>
      </c>
      <c r="F38" s="30">
        <f t="shared" si="11"/>
        <v>6826.623188405797</v>
      </c>
      <c r="G38" s="30">
        <f t="shared" si="11"/>
        <v>6438.0138888888896</v>
      </c>
      <c r="H38" s="30" t="e">
        <f t="shared" si="11"/>
        <v>#DIV/0!</v>
      </c>
      <c r="I38" s="30" t="e">
        <f t="shared" si="11"/>
        <v>#DIV/0!</v>
      </c>
      <c r="J38" s="30" t="e">
        <f t="shared" si="11"/>
        <v>#DIV/0!</v>
      </c>
      <c r="K38" s="3"/>
      <c r="L38" s="3"/>
      <c r="M38" s="3"/>
      <c r="N38" s="3"/>
      <c r="O38" s="3"/>
    </row>
    <row r="39" spans="1:15" ht="42.75" hidden="1" customHeight="1" x14ac:dyDescent="0.3">
      <c r="A39" s="17" t="s">
        <v>32</v>
      </c>
      <c r="B39" s="30">
        <f t="shared" ref="B39:J39" si="12">B32/B18/12</f>
        <v>8703.8039215686276</v>
      </c>
      <c r="C39" s="30">
        <f t="shared" si="12"/>
        <v>8703.8039215686276</v>
      </c>
      <c r="D39" s="30">
        <f t="shared" si="12"/>
        <v>8703.8039215686276</v>
      </c>
      <c r="E39" s="30">
        <f t="shared" si="12"/>
        <v>10800</v>
      </c>
      <c r="F39" s="30">
        <f t="shared" si="12"/>
        <v>11700</v>
      </c>
      <c r="G39" s="30">
        <f t="shared" si="12"/>
        <v>11250</v>
      </c>
      <c r="H39" s="30" t="e">
        <f t="shared" si="12"/>
        <v>#DIV/0!</v>
      </c>
      <c r="I39" s="30" t="e">
        <f t="shared" si="12"/>
        <v>#DIV/0!</v>
      </c>
      <c r="J39" s="30" t="e">
        <f t="shared" si="12"/>
        <v>#DIV/0!</v>
      </c>
      <c r="K39" s="3"/>
      <c r="L39" s="3"/>
      <c r="M39" s="3"/>
      <c r="N39" s="3"/>
      <c r="O39" s="3"/>
    </row>
    <row r="40" spans="1:15" ht="24.6" hidden="1" customHeight="1" x14ac:dyDescent="0.3">
      <c r="A40" s="17" t="s">
        <v>63</v>
      </c>
      <c r="B40" s="30">
        <f t="shared" ref="B40:J40" si="13">B33/B19/12</f>
        <v>5461.208333333333</v>
      </c>
      <c r="C40" s="30">
        <f t="shared" si="13"/>
        <v>5349.7551020408164</v>
      </c>
      <c r="D40" s="30">
        <f t="shared" si="13"/>
        <v>5404.9072164948457</v>
      </c>
      <c r="E40" s="30">
        <f t="shared" si="13"/>
        <v>6569.2361111111104</v>
      </c>
      <c r="F40" s="30">
        <f t="shared" si="13"/>
        <v>6916.2847222222226</v>
      </c>
      <c r="G40" s="30">
        <f t="shared" si="13"/>
        <v>6742.760416666667</v>
      </c>
      <c r="H40" s="30" t="e">
        <f t="shared" si="13"/>
        <v>#DIV/0!</v>
      </c>
      <c r="I40" s="30" t="e">
        <f t="shared" si="13"/>
        <v>#DIV/0!</v>
      </c>
      <c r="J40" s="30" t="e">
        <f t="shared" si="13"/>
        <v>#DIV/0!</v>
      </c>
      <c r="K40" s="3"/>
      <c r="L40" s="3"/>
      <c r="M40" s="3"/>
      <c r="N40" s="3"/>
      <c r="O40" s="3"/>
    </row>
    <row r="41" spans="1:15" ht="24.6" customHeight="1" x14ac:dyDescent="0.3">
      <c r="A41" s="10"/>
      <c r="B41" s="31"/>
      <c r="C41" s="18"/>
      <c r="D41" s="19"/>
      <c r="E41" s="217"/>
      <c r="F41" s="217"/>
      <c r="G41" s="19"/>
      <c r="H41" s="11"/>
      <c r="I41" s="11"/>
      <c r="J41" s="11"/>
      <c r="K41" s="3"/>
      <c r="L41" s="3"/>
      <c r="M41" s="3"/>
      <c r="N41" s="3"/>
      <c r="O41" s="3"/>
    </row>
    <row r="42" spans="1:15" ht="18.600000000000001" customHeight="1" x14ac:dyDescent="0.3">
      <c r="A42" s="9"/>
      <c r="B42" s="31"/>
      <c r="C42" s="31"/>
      <c r="D42" s="20"/>
      <c r="E42" s="217"/>
      <c r="F42" s="217"/>
      <c r="G42" s="19"/>
    </row>
    <row r="43" spans="1:15" ht="21.75" customHeight="1" x14ac:dyDescent="0.3">
      <c r="A43" s="205" t="s">
        <v>35</v>
      </c>
      <c r="B43" s="4"/>
      <c r="C43" s="23"/>
      <c r="D43" s="24"/>
      <c r="E43" s="217"/>
      <c r="F43" s="281" t="s">
        <v>243</v>
      </c>
      <c r="G43" s="281"/>
    </row>
    <row r="44" spans="1:15" x14ac:dyDescent="0.3">
      <c r="A44" s="22"/>
      <c r="B44" s="4"/>
      <c r="C44" s="4" t="s">
        <v>5</v>
      </c>
      <c r="D44" s="24"/>
      <c r="E44" s="285" t="s">
        <v>36</v>
      </c>
      <c r="F44" s="285"/>
      <c r="G44" s="285"/>
    </row>
    <row r="45" spans="1:15" ht="13.9" customHeight="1" x14ac:dyDescent="0.3"/>
    <row r="46" spans="1:15" x14ac:dyDescent="0.3">
      <c r="A46" s="25" t="s">
        <v>245</v>
      </c>
    </row>
  </sheetData>
  <mergeCells count="8">
    <mergeCell ref="A3:A4"/>
    <mergeCell ref="B3:D3"/>
    <mergeCell ref="E3:G3"/>
    <mergeCell ref="B1:G1"/>
    <mergeCell ref="F43:G43"/>
    <mergeCell ref="H3:J3"/>
    <mergeCell ref="E44:G44"/>
    <mergeCell ref="B2:G2"/>
  </mergeCells>
  <pageMargins left="0.82677165354330717" right="0.43307086614173229" top="0.74803149606299213" bottom="0.74803149606299213" header="0" footer="0"/>
  <pageSetup paperSize="9" scale="70" fitToHeight="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1"/>
  <sheetViews>
    <sheetView view="pageBreakPreview" topLeftCell="B1" zoomScaleNormal="100" zoomScaleSheetLayoutView="100" workbookViewId="0">
      <selection activeCell="E39" sqref="E39"/>
    </sheetView>
  </sheetViews>
  <sheetFormatPr defaultRowHeight="15" x14ac:dyDescent="0.25"/>
  <cols>
    <col min="2" max="2" width="29.42578125" customWidth="1"/>
    <col min="3" max="3" width="12.5703125" customWidth="1"/>
    <col min="4" max="4" width="13.85546875" customWidth="1"/>
    <col min="5" max="5" width="16" customWidth="1"/>
    <col min="6" max="6" width="13.42578125" customWidth="1"/>
    <col min="7" max="7" width="16.5703125" customWidth="1"/>
    <col min="8" max="8" width="38.7109375" customWidth="1"/>
  </cols>
  <sheetData>
    <row r="1" spans="2:8" ht="15.75" x14ac:dyDescent="0.25">
      <c r="B1" s="289" t="s">
        <v>246</v>
      </c>
      <c r="C1" s="289"/>
      <c r="D1" s="289"/>
      <c r="E1" s="289"/>
      <c r="F1" s="289"/>
      <c r="G1" s="289"/>
    </row>
    <row r="2" spans="2:8" ht="75" x14ac:dyDescent="0.25">
      <c r="B2" s="290" t="s">
        <v>191</v>
      </c>
      <c r="C2" s="291"/>
      <c r="D2" s="291"/>
      <c r="E2" s="291"/>
      <c r="F2" s="291"/>
      <c r="G2" s="291"/>
      <c r="H2" s="145" t="s">
        <v>192</v>
      </c>
    </row>
    <row r="3" spans="2:8" ht="15.75" x14ac:dyDescent="0.25">
      <c r="B3" s="146"/>
      <c r="C3" s="146"/>
      <c r="D3" s="146"/>
      <c r="E3" s="146"/>
      <c r="F3" s="146"/>
      <c r="H3" s="147" t="s">
        <v>66</v>
      </c>
    </row>
    <row r="4" spans="2:8" ht="110.25" x14ac:dyDescent="0.25">
      <c r="B4" s="37" t="s">
        <v>193</v>
      </c>
      <c r="C4" s="37" t="s">
        <v>194</v>
      </c>
      <c r="D4" s="37" t="s">
        <v>195</v>
      </c>
      <c r="E4" s="37" t="s">
        <v>196</v>
      </c>
      <c r="F4" s="37" t="s">
        <v>197</v>
      </c>
      <c r="G4" s="148" t="s">
        <v>198</v>
      </c>
      <c r="H4" s="37" t="s">
        <v>199</v>
      </c>
    </row>
    <row r="5" spans="2:8" ht="15.75" x14ac:dyDescent="0.25">
      <c r="B5" s="144" t="s">
        <v>137</v>
      </c>
      <c r="C5" s="113">
        <v>0</v>
      </c>
      <c r="D5" s="113">
        <v>1797767.14</v>
      </c>
      <c r="E5" s="113">
        <v>0</v>
      </c>
      <c r="F5" s="113">
        <v>0</v>
      </c>
      <c r="G5" s="114">
        <f>C5+D5+E5+F5</f>
        <v>1797767.14</v>
      </c>
      <c r="H5" s="149"/>
    </row>
    <row r="6" spans="2:8" ht="31.5" x14ac:dyDescent="0.25">
      <c r="B6" s="111" t="s">
        <v>138</v>
      </c>
      <c r="C6" s="116">
        <v>0</v>
      </c>
      <c r="D6" s="116">
        <v>379898.54</v>
      </c>
      <c r="E6" s="116">
        <v>0</v>
      </c>
      <c r="F6" s="116">
        <v>0</v>
      </c>
      <c r="G6" s="114">
        <f t="shared" ref="G6:G23" si="0">C6+D6+E6+F6</f>
        <v>379898.54</v>
      </c>
      <c r="H6" s="149"/>
    </row>
    <row r="7" spans="2:8" ht="15.75" x14ac:dyDescent="0.25">
      <c r="B7" s="111" t="s">
        <v>200</v>
      </c>
      <c r="C7" s="116">
        <v>0</v>
      </c>
      <c r="D7" s="116">
        <v>0</v>
      </c>
      <c r="E7" s="116">
        <v>0</v>
      </c>
      <c r="F7" s="116">
        <v>0</v>
      </c>
      <c r="G7" s="114">
        <f t="shared" si="0"/>
        <v>0</v>
      </c>
      <c r="H7" s="149"/>
    </row>
    <row r="8" spans="2:8" ht="31.5" x14ac:dyDescent="0.25">
      <c r="B8" s="111" t="s">
        <v>139</v>
      </c>
      <c r="C8" s="116">
        <v>0</v>
      </c>
      <c r="D8" s="116">
        <v>0</v>
      </c>
      <c r="E8" s="116">
        <v>0</v>
      </c>
      <c r="F8" s="116">
        <v>0</v>
      </c>
      <c r="G8" s="114">
        <f t="shared" si="0"/>
        <v>0</v>
      </c>
      <c r="H8" s="149"/>
    </row>
    <row r="9" spans="2:8" ht="31.5" x14ac:dyDescent="0.25">
      <c r="B9" s="111" t="s">
        <v>142</v>
      </c>
      <c r="C9" s="116">
        <v>0</v>
      </c>
      <c r="D9" s="116">
        <v>14825</v>
      </c>
      <c r="E9" s="116">
        <v>0</v>
      </c>
      <c r="F9" s="116">
        <v>0</v>
      </c>
      <c r="G9" s="114">
        <f t="shared" si="0"/>
        <v>14825</v>
      </c>
      <c r="H9" s="149"/>
    </row>
    <row r="10" spans="2:8" ht="15.75" x14ac:dyDescent="0.25">
      <c r="B10" s="111" t="s">
        <v>143</v>
      </c>
      <c r="C10" s="116">
        <v>0</v>
      </c>
      <c r="D10" s="116">
        <v>0</v>
      </c>
      <c r="E10" s="116">
        <v>0</v>
      </c>
      <c r="F10" s="116">
        <v>0</v>
      </c>
      <c r="G10" s="114">
        <f t="shared" si="0"/>
        <v>0</v>
      </c>
      <c r="H10" s="149"/>
    </row>
    <row r="11" spans="2:8" ht="31.5" x14ac:dyDescent="0.25">
      <c r="B11" s="111" t="s">
        <v>201</v>
      </c>
      <c r="C11" s="116">
        <f>C12+C13+C14+C15+C16+C17</f>
        <v>0</v>
      </c>
      <c r="D11" s="116">
        <f>D12+D13+D14+D15+D16+D17</f>
        <v>0</v>
      </c>
      <c r="E11" s="116">
        <f>E12+E13+E14+E15+E16+E17</f>
        <v>0</v>
      </c>
      <c r="F11" s="116">
        <f>F12+F13+F14+F15+F16+F17</f>
        <v>0</v>
      </c>
      <c r="G11" s="114">
        <f t="shared" si="0"/>
        <v>0</v>
      </c>
      <c r="H11" s="149"/>
    </row>
    <row r="12" spans="2:8" ht="15.75" x14ac:dyDescent="0.25">
      <c r="B12" s="111" t="s">
        <v>202</v>
      </c>
      <c r="C12" s="116">
        <v>0</v>
      </c>
      <c r="D12" s="116">
        <v>0</v>
      </c>
      <c r="E12" s="116">
        <v>0</v>
      </c>
      <c r="F12" s="116">
        <v>0</v>
      </c>
      <c r="G12" s="114">
        <f t="shared" si="0"/>
        <v>0</v>
      </c>
      <c r="H12" s="149"/>
    </row>
    <row r="13" spans="2:8" ht="31.5" x14ac:dyDescent="0.25">
      <c r="B13" s="117" t="s">
        <v>203</v>
      </c>
      <c r="C13" s="116">
        <v>0</v>
      </c>
      <c r="D13" s="116">
        <v>0</v>
      </c>
      <c r="E13" s="116">
        <v>0</v>
      </c>
      <c r="F13" s="116">
        <v>0</v>
      </c>
      <c r="G13" s="114">
        <f t="shared" si="0"/>
        <v>0</v>
      </c>
      <c r="H13" s="149"/>
    </row>
    <row r="14" spans="2:8" ht="15.75" x14ac:dyDescent="0.25">
      <c r="B14" s="111" t="s">
        <v>204</v>
      </c>
      <c r="C14" s="116">
        <v>0</v>
      </c>
      <c r="D14" s="116">
        <v>0</v>
      </c>
      <c r="E14" s="116">
        <v>0</v>
      </c>
      <c r="F14" s="116">
        <v>0</v>
      </c>
      <c r="G14" s="114">
        <f t="shared" si="0"/>
        <v>0</v>
      </c>
      <c r="H14" s="149"/>
    </row>
    <row r="15" spans="2:8" ht="15.75" x14ac:dyDescent="0.25">
      <c r="B15" s="111" t="s">
        <v>205</v>
      </c>
      <c r="C15" s="116">
        <v>0</v>
      </c>
      <c r="D15" s="116">
        <v>0</v>
      </c>
      <c r="E15" s="116">
        <v>0</v>
      </c>
      <c r="F15" s="116">
        <v>0</v>
      </c>
      <c r="G15" s="114">
        <f t="shared" si="0"/>
        <v>0</v>
      </c>
      <c r="H15" s="149"/>
    </row>
    <row r="16" spans="2:8" ht="15.75" x14ac:dyDescent="0.25">
      <c r="B16" s="111" t="s">
        <v>206</v>
      </c>
      <c r="C16" s="116">
        <v>0</v>
      </c>
      <c r="D16" s="116">
        <v>0</v>
      </c>
      <c r="E16" s="116">
        <v>0</v>
      </c>
      <c r="F16" s="116">
        <v>0</v>
      </c>
      <c r="G16" s="114">
        <f t="shared" si="0"/>
        <v>0</v>
      </c>
      <c r="H16" s="149"/>
    </row>
    <row r="17" spans="2:8" ht="15.75" x14ac:dyDescent="0.25">
      <c r="B17" s="111" t="s">
        <v>207</v>
      </c>
      <c r="C17" s="116">
        <v>0</v>
      </c>
      <c r="D17" s="116">
        <v>0</v>
      </c>
      <c r="E17" s="116">
        <v>0</v>
      </c>
      <c r="F17" s="116">
        <v>0</v>
      </c>
      <c r="G17" s="114">
        <f t="shared" si="0"/>
        <v>0</v>
      </c>
      <c r="H17" s="149"/>
    </row>
    <row r="18" spans="2:8" ht="63" x14ac:dyDescent="0.25">
      <c r="B18" s="117" t="s">
        <v>145</v>
      </c>
      <c r="C18" s="116">
        <v>0</v>
      </c>
      <c r="D18" s="116">
        <v>432</v>
      </c>
      <c r="E18" s="116">
        <v>0</v>
      </c>
      <c r="F18" s="116">
        <v>0</v>
      </c>
      <c r="G18" s="114">
        <f t="shared" si="0"/>
        <v>432</v>
      </c>
      <c r="H18" s="149"/>
    </row>
    <row r="19" spans="2:8" ht="15.75" x14ac:dyDescent="0.25">
      <c r="B19" s="111" t="s">
        <v>147</v>
      </c>
      <c r="C19" s="116">
        <v>0</v>
      </c>
      <c r="D19" s="116">
        <v>288.23</v>
      </c>
      <c r="E19" s="116">
        <v>0</v>
      </c>
      <c r="F19" s="116">
        <v>0</v>
      </c>
      <c r="G19" s="114">
        <f t="shared" si="0"/>
        <v>288.23</v>
      </c>
      <c r="H19" s="149"/>
    </row>
    <row r="20" spans="2:8" ht="15.75" x14ac:dyDescent="0.25">
      <c r="B20" s="111" t="s">
        <v>208</v>
      </c>
      <c r="C20" s="116">
        <v>0</v>
      </c>
      <c r="D20" s="116">
        <v>0</v>
      </c>
      <c r="E20" s="116">
        <v>0</v>
      </c>
      <c r="F20" s="116">
        <v>0</v>
      </c>
      <c r="G20" s="114">
        <f t="shared" si="0"/>
        <v>0</v>
      </c>
      <c r="H20" s="149"/>
    </row>
    <row r="21" spans="2:8" ht="15.75" x14ac:dyDescent="0.25">
      <c r="B21" s="111" t="s">
        <v>209</v>
      </c>
      <c r="C21" s="116">
        <v>0</v>
      </c>
      <c r="D21" s="116">
        <v>0</v>
      </c>
      <c r="E21" s="116">
        <v>0</v>
      </c>
      <c r="F21" s="116">
        <v>0</v>
      </c>
      <c r="G21" s="114">
        <f t="shared" si="0"/>
        <v>0</v>
      </c>
      <c r="H21" s="149"/>
    </row>
    <row r="22" spans="2:8" ht="15.75" x14ac:dyDescent="0.25">
      <c r="B22" s="111"/>
      <c r="C22" s="116"/>
      <c r="D22" s="116"/>
      <c r="E22" s="116"/>
      <c r="F22" s="116"/>
      <c r="G22" s="114">
        <f t="shared" si="0"/>
        <v>0</v>
      </c>
      <c r="H22" s="149"/>
    </row>
    <row r="23" spans="2:8" ht="15.75" x14ac:dyDescent="0.25">
      <c r="B23" s="111"/>
      <c r="C23" s="116"/>
      <c r="D23" s="116"/>
      <c r="E23" s="116"/>
      <c r="F23" s="116"/>
      <c r="G23" s="114">
        <f t="shared" si="0"/>
        <v>0</v>
      </c>
      <c r="H23" s="149"/>
    </row>
    <row r="24" spans="2:8" ht="15.75" x14ac:dyDescent="0.25">
      <c r="B24" s="118" t="s">
        <v>38</v>
      </c>
      <c r="C24" s="116">
        <v>0</v>
      </c>
      <c r="D24" s="116">
        <v>0</v>
      </c>
      <c r="E24" s="116">
        <v>0</v>
      </c>
      <c r="F24" s="116">
        <v>0</v>
      </c>
      <c r="G24" s="114">
        <f>C24+D24+E24+F24</f>
        <v>0</v>
      </c>
      <c r="H24" s="149"/>
    </row>
    <row r="25" spans="2:8" ht="15.75" x14ac:dyDescent="0.25">
      <c r="B25" s="120" t="s">
        <v>149</v>
      </c>
      <c r="C25" s="94">
        <f>C5+C6+C7+C8+C9+C10+C11+C18+C19+C20+C21+C22+C23+C24</f>
        <v>0</v>
      </c>
      <c r="D25" s="94">
        <f>D5+D6+D7+D8+D9+D10+D11+D18+D19+D20+D21+D22+D23+D24</f>
        <v>2193210.9099999997</v>
      </c>
      <c r="E25" s="94">
        <f>E5+E6+E7+E8+E9+E10+E11+E18+E19+E20+E21+E22+E23+E24</f>
        <v>0</v>
      </c>
      <c r="F25" s="94">
        <f>F5+F6+F7+F8+F9+F10+F11+F18+F19+F20+F21+F22+F23+F24</f>
        <v>0</v>
      </c>
      <c r="G25" s="90">
        <f>G5+G6+G7+G8+G9+G10+G11+G18+G19+G20+G21+G22+G23+G24</f>
        <v>2193210.9099999997</v>
      </c>
      <c r="H25" s="149"/>
    </row>
    <row r="27" spans="2:8" ht="18.75" x14ac:dyDescent="0.3">
      <c r="B27" s="292" t="s">
        <v>210</v>
      </c>
      <c r="C27" s="292"/>
      <c r="D27" s="292"/>
      <c r="E27" s="292"/>
      <c r="F27" s="292"/>
      <c r="G27" s="292"/>
    </row>
    <row r="28" spans="2:8" ht="15.75" x14ac:dyDescent="0.25">
      <c r="B28" s="123" t="s">
        <v>211</v>
      </c>
      <c r="C28" s="150">
        <f>C8</f>
        <v>0</v>
      </c>
      <c r="D28" s="150">
        <f t="shared" ref="D28:F28" si="1">D8</f>
        <v>0</v>
      </c>
      <c r="E28" s="150">
        <f t="shared" si="1"/>
        <v>0</v>
      </c>
      <c r="F28" s="150">
        <f t="shared" si="1"/>
        <v>0</v>
      </c>
      <c r="G28" s="150">
        <f>C28+D28+E28+F28</f>
        <v>0</v>
      </c>
    </row>
    <row r="29" spans="2:8" ht="15.75" x14ac:dyDescent="0.25">
      <c r="B29" s="123" t="s">
        <v>212</v>
      </c>
      <c r="C29" s="150">
        <f>C5</f>
        <v>0</v>
      </c>
      <c r="D29" s="150">
        <f t="shared" ref="D29:F29" si="2">D5</f>
        <v>1797767.14</v>
      </c>
      <c r="E29" s="150">
        <f t="shared" si="2"/>
        <v>0</v>
      </c>
      <c r="F29" s="150">
        <f t="shared" si="2"/>
        <v>0</v>
      </c>
      <c r="G29" s="150">
        <f>C29+D29+E29+F29</f>
        <v>1797767.14</v>
      </c>
    </row>
    <row r="30" spans="2:8" ht="31.5" x14ac:dyDescent="0.25">
      <c r="B30" s="123" t="s">
        <v>213</v>
      </c>
      <c r="C30" s="150">
        <f>C6</f>
        <v>0</v>
      </c>
      <c r="D30" s="150">
        <f t="shared" ref="D30:F30" si="3">D6</f>
        <v>379898.54</v>
      </c>
      <c r="E30" s="150">
        <f t="shared" si="3"/>
        <v>0</v>
      </c>
      <c r="F30" s="150">
        <f t="shared" si="3"/>
        <v>0</v>
      </c>
      <c r="G30" s="150">
        <f t="shared" ref="G30:G32" si="4">C30+D30+E30+F30</f>
        <v>379898.54</v>
      </c>
    </row>
    <row r="31" spans="2:8" ht="15.75" x14ac:dyDescent="0.25">
      <c r="B31" s="123" t="s">
        <v>214</v>
      </c>
      <c r="C31" s="150">
        <f>C24</f>
        <v>0</v>
      </c>
      <c r="D31" s="150">
        <f t="shared" ref="D31:F31" si="5">D24</f>
        <v>0</v>
      </c>
      <c r="E31" s="150">
        <f t="shared" si="5"/>
        <v>0</v>
      </c>
      <c r="F31" s="150">
        <f t="shared" si="5"/>
        <v>0</v>
      </c>
      <c r="G31" s="150">
        <f t="shared" si="4"/>
        <v>0</v>
      </c>
    </row>
    <row r="32" spans="2:8" ht="15.75" x14ac:dyDescent="0.25">
      <c r="B32" s="123" t="s">
        <v>215</v>
      </c>
      <c r="C32" s="150">
        <f>C9+C10+C11+C18+C19+C20+C21</f>
        <v>0</v>
      </c>
      <c r="D32" s="150">
        <f t="shared" ref="D32:F32" si="6">D9+D10+D11+D18+D19+D20+D21</f>
        <v>15545.23</v>
      </c>
      <c r="E32" s="150">
        <f t="shared" si="6"/>
        <v>0</v>
      </c>
      <c r="F32" s="150">
        <f t="shared" si="6"/>
        <v>0</v>
      </c>
      <c r="G32" s="150">
        <f t="shared" si="4"/>
        <v>15545.23</v>
      </c>
    </row>
    <row r="35" spans="2:8" ht="17.25" x14ac:dyDescent="0.25">
      <c r="B35" s="44" t="s">
        <v>95</v>
      </c>
      <c r="C35" s="45"/>
      <c r="D35" s="59"/>
      <c r="E35" s="45"/>
      <c r="F35" s="47"/>
      <c r="G35" s="275" t="s">
        <v>243</v>
      </c>
      <c r="H35" s="275"/>
    </row>
    <row r="36" spans="2:8" ht="17.25" x14ac:dyDescent="0.25">
      <c r="B36" s="49"/>
      <c r="C36" s="50"/>
      <c r="D36" s="51" t="s">
        <v>5</v>
      </c>
      <c r="E36" s="51"/>
      <c r="F36" s="269" t="s">
        <v>20</v>
      </c>
      <c r="G36" s="269"/>
      <c r="H36" s="269"/>
    </row>
    <row r="37" spans="2:8" ht="17.25" x14ac:dyDescent="0.25">
      <c r="B37" s="49" t="s">
        <v>96</v>
      </c>
      <c r="C37" s="50"/>
      <c r="D37" s="60"/>
      <c r="E37" s="50"/>
      <c r="F37" s="50"/>
      <c r="G37" s="270" t="s">
        <v>244</v>
      </c>
      <c r="H37" s="270"/>
    </row>
    <row r="38" spans="2:8" ht="17.25" x14ac:dyDescent="0.25">
      <c r="B38" s="49"/>
      <c r="C38" s="50"/>
      <c r="D38" s="51" t="s">
        <v>5</v>
      </c>
      <c r="E38" s="51"/>
      <c r="F38" s="269" t="s">
        <v>20</v>
      </c>
      <c r="G38" s="269"/>
      <c r="H38" s="269"/>
    </row>
    <row r="41" spans="2:8" ht="15.75" x14ac:dyDescent="0.25">
      <c r="B41" s="25" t="s">
        <v>245</v>
      </c>
    </row>
  </sheetData>
  <mergeCells count="7">
    <mergeCell ref="F38:H38"/>
    <mergeCell ref="B1:G1"/>
    <mergeCell ref="B2:G2"/>
    <mergeCell ref="B27:G27"/>
    <mergeCell ref="G35:H35"/>
    <mergeCell ref="F36:H36"/>
    <mergeCell ref="G37:H37"/>
  </mergeCells>
  <pageMargins left="0.70866141732283472" right="0.70866141732283472" top="0.74803149606299213" bottom="0.74803149606299213" header="0.31496062992125984" footer="0.31496062992125984"/>
  <pageSetup paperSize="9" scale="8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1"/>
  <sheetViews>
    <sheetView view="pageBreakPreview" topLeftCell="B10" zoomScaleNormal="100" zoomScaleSheetLayoutView="100" workbookViewId="0">
      <selection activeCell="H27" sqref="H27:I27"/>
    </sheetView>
  </sheetViews>
  <sheetFormatPr defaultRowHeight="15" x14ac:dyDescent="0.25"/>
  <cols>
    <col min="2" max="2" width="29.42578125" customWidth="1"/>
    <col min="4" max="4" width="12.140625" customWidth="1"/>
    <col min="5" max="5" width="16.85546875" customWidth="1"/>
    <col min="6" max="6" width="15.7109375" customWidth="1"/>
    <col min="7" max="7" width="16.5703125" customWidth="1"/>
    <col min="8" max="8" width="18.5703125" customWidth="1"/>
    <col min="9" max="9" width="41.5703125" customWidth="1"/>
  </cols>
  <sheetData>
    <row r="1" spans="2:11" ht="15.75" x14ac:dyDescent="0.25">
      <c r="B1" s="289" t="s">
        <v>246</v>
      </c>
      <c r="C1" s="289"/>
      <c r="D1" s="289"/>
      <c r="E1" s="289"/>
      <c r="F1" s="289"/>
      <c r="G1" s="289"/>
      <c r="H1" s="289"/>
    </row>
    <row r="2" spans="2:11" ht="15.75" x14ac:dyDescent="0.25">
      <c r="B2" s="289" t="s">
        <v>216</v>
      </c>
      <c r="C2" s="289"/>
      <c r="D2" s="289"/>
      <c r="E2" s="289"/>
      <c r="F2" s="289"/>
      <c r="G2" s="289"/>
      <c r="H2" s="289"/>
    </row>
    <row r="3" spans="2:11" ht="15.75" x14ac:dyDescent="0.25">
      <c r="B3" s="146"/>
      <c r="C3" s="146"/>
      <c r="D3" s="146"/>
      <c r="E3" s="146"/>
      <c r="F3" s="146"/>
      <c r="G3" s="146"/>
      <c r="H3" s="147" t="s">
        <v>66</v>
      </c>
    </row>
    <row r="4" spans="2:11" ht="110.25" x14ac:dyDescent="0.25">
      <c r="B4" s="37" t="s">
        <v>193</v>
      </c>
      <c r="C4" s="37" t="s">
        <v>0</v>
      </c>
      <c r="D4" s="37" t="s">
        <v>194</v>
      </c>
      <c r="E4" s="37" t="s">
        <v>195</v>
      </c>
      <c r="F4" s="37" t="s">
        <v>196</v>
      </c>
      <c r="G4" s="37" t="s">
        <v>197</v>
      </c>
      <c r="H4" s="148" t="s">
        <v>198</v>
      </c>
      <c r="I4" s="37" t="s">
        <v>199</v>
      </c>
      <c r="J4" s="293" t="s">
        <v>217</v>
      </c>
      <c r="K4" s="294"/>
    </row>
    <row r="5" spans="2:11" ht="15.75" x14ac:dyDescent="0.25">
      <c r="B5" s="144" t="s">
        <v>137</v>
      </c>
      <c r="C5" s="112">
        <v>1040</v>
      </c>
      <c r="D5" s="113">
        <v>0</v>
      </c>
      <c r="E5" s="113">
        <v>5316628.6500000004</v>
      </c>
      <c r="F5" s="113">
        <v>6000</v>
      </c>
      <c r="G5" s="113">
        <v>0</v>
      </c>
      <c r="H5" s="114">
        <f t="shared" ref="H5:H25" si="0">D5+E5+F5+G5</f>
        <v>5322628.6500000004</v>
      </c>
      <c r="I5" s="149"/>
    </row>
    <row r="6" spans="2:11" ht="18.75" customHeight="1" x14ac:dyDescent="0.25">
      <c r="B6" s="111" t="s">
        <v>138</v>
      </c>
      <c r="C6" s="115">
        <v>1050</v>
      </c>
      <c r="D6" s="116">
        <v>0</v>
      </c>
      <c r="E6" s="116">
        <v>1123642.8799999999</v>
      </c>
      <c r="F6" s="116">
        <v>1320</v>
      </c>
      <c r="G6" s="116">
        <v>0</v>
      </c>
      <c r="H6" s="114">
        <f t="shared" si="0"/>
        <v>1124962.8799999999</v>
      </c>
      <c r="I6" s="149"/>
    </row>
    <row r="7" spans="2:11" ht="15.75" x14ac:dyDescent="0.25">
      <c r="B7" s="111" t="s">
        <v>200</v>
      </c>
      <c r="C7" s="115" t="s">
        <v>218</v>
      </c>
      <c r="D7" s="116">
        <v>0</v>
      </c>
      <c r="E7" s="116">
        <v>0</v>
      </c>
      <c r="F7" s="116">
        <v>0</v>
      </c>
      <c r="G7" s="116">
        <v>0</v>
      </c>
      <c r="H7" s="114">
        <f t="shared" si="0"/>
        <v>0</v>
      </c>
      <c r="I7" s="149"/>
    </row>
    <row r="8" spans="2:11" ht="31.5" x14ac:dyDescent="0.25">
      <c r="B8" s="111" t="s">
        <v>139</v>
      </c>
      <c r="C8" s="115">
        <v>1060</v>
      </c>
      <c r="D8" s="116">
        <v>0</v>
      </c>
      <c r="E8" s="116">
        <v>38319.629999999997</v>
      </c>
      <c r="F8" s="116">
        <v>145929.20000000001</v>
      </c>
      <c r="G8" s="116">
        <v>15815.36</v>
      </c>
      <c r="H8" s="114">
        <f t="shared" si="0"/>
        <v>200064.19</v>
      </c>
      <c r="I8" s="149"/>
    </row>
    <row r="9" spans="2:11" ht="31.5" x14ac:dyDescent="0.25">
      <c r="B9" s="111" t="s">
        <v>140</v>
      </c>
      <c r="C9" s="115">
        <v>1070</v>
      </c>
      <c r="D9" s="116">
        <v>0</v>
      </c>
      <c r="E9" s="116">
        <v>141375.76</v>
      </c>
      <c r="F9" s="116">
        <v>976872.47</v>
      </c>
      <c r="G9" s="116">
        <v>0</v>
      </c>
      <c r="H9" s="114">
        <f t="shared" si="0"/>
        <v>1118248.23</v>
      </c>
      <c r="I9" s="149"/>
    </row>
    <row r="10" spans="2:11" ht="15.75" x14ac:dyDescent="0.25">
      <c r="B10" s="111" t="s">
        <v>141</v>
      </c>
      <c r="C10" s="115">
        <v>1080</v>
      </c>
      <c r="D10" s="116">
        <v>0</v>
      </c>
      <c r="E10" s="116">
        <v>0</v>
      </c>
      <c r="F10" s="116">
        <v>102464.12</v>
      </c>
      <c r="G10" s="116">
        <v>0</v>
      </c>
      <c r="H10" s="114">
        <f t="shared" si="0"/>
        <v>102464.12</v>
      </c>
      <c r="I10" s="149"/>
    </row>
    <row r="11" spans="2:11" ht="31.5" x14ac:dyDescent="0.25">
      <c r="B11" s="111" t="s">
        <v>142</v>
      </c>
      <c r="C11" s="115">
        <v>1090</v>
      </c>
      <c r="D11" s="116">
        <v>0</v>
      </c>
      <c r="E11" s="116">
        <v>157651.09</v>
      </c>
      <c r="F11" s="116">
        <v>523376.54</v>
      </c>
      <c r="G11" s="116">
        <v>12748.33</v>
      </c>
      <c r="H11" s="114">
        <f t="shared" si="0"/>
        <v>693775.96</v>
      </c>
      <c r="I11" s="149"/>
    </row>
    <row r="12" spans="2:11" ht="15.75" x14ac:dyDescent="0.25">
      <c r="B12" s="111" t="s">
        <v>143</v>
      </c>
      <c r="C12" s="115">
        <v>1100</v>
      </c>
      <c r="D12" s="116">
        <v>0</v>
      </c>
      <c r="E12" s="116">
        <v>0</v>
      </c>
      <c r="F12" s="116">
        <v>0</v>
      </c>
      <c r="G12" s="116">
        <v>0</v>
      </c>
      <c r="H12" s="114">
        <f t="shared" si="0"/>
        <v>0</v>
      </c>
      <c r="I12" s="149"/>
    </row>
    <row r="13" spans="2:11" ht="31.5" x14ac:dyDescent="0.25">
      <c r="B13" s="111" t="s">
        <v>201</v>
      </c>
      <c r="C13" s="115">
        <v>1110</v>
      </c>
      <c r="D13" s="116">
        <f>D14+D15+D16+D17+D18</f>
        <v>0</v>
      </c>
      <c r="E13" s="116">
        <f t="shared" ref="E13:G13" si="1">E14+E15+E16+E17+E18</f>
        <v>0</v>
      </c>
      <c r="F13" s="116">
        <f t="shared" si="1"/>
        <v>574565.6100000001</v>
      </c>
      <c r="G13" s="116">
        <f t="shared" si="1"/>
        <v>248650.56</v>
      </c>
      <c r="H13" s="114">
        <f t="shared" si="0"/>
        <v>823216.17000000016</v>
      </c>
      <c r="I13" s="149"/>
    </row>
    <row r="14" spans="2:11" ht="15.75" x14ac:dyDescent="0.25">
      <c r="B14" s="111" t="s">
        <v>202</v>
      </c>
      <c r="C14" s="115">
        <v>1111</v>
      </c>
      <c r="D14" s="116">
        <v>0</v>
      </c>
      <c r="E14" s="116">
        <v>0</v>
      </c>
      <c r="F14" s="116">
        <v>492409.93</v>
      </c>
      <c r="G14" s="116">
        <v>84391.99</v>
      </c>
      <c r="H14" s="114">
        <f t="shared" si="0"/>
        <v>576801.92000000004</v>
      </c>
      <c r="I14" s="149"/>
    </row>
    <row r="15" spans="2:11" ht="31.5" x14ac:dyDescent="0.25">
      <c r="B15" s="117" t="s">
        <v>203</v>
      </c>
      <c r="C15" s="115">
        <v>1112</v>
      </c>
      <c r="D15" s="116">
        <v>0</v>
      </c>
      <c r="E15" s="116">
        <v>0</v>
      </c>
      <c r="F15" s="116">
        <v>0</v>
      </c>
      <c r="G15" s="116">
        <v>0</v>
      </c>
      <c r="H15" s="114">
        <f t="shared" si="0"/>
        <v>0</v>
      </c>
      <c r="I15" s="149"/>
    </row>
    <row r="16" spans="2:11" ht="15.75" x14ac:dyDescent="0.25">
      <c r="B16" s="111" t="s">
        <v>204</v>
      </c>
      <c r="C16" s="115">
        <v>1113</v>
      </c>
      <c r="D16" s="116">
        <v>0</v>
      </c>
      <c r="E16" s="116">
        <v>0</v>
      </c>
      <c r="F16" s="116">
        <v>74729.38</v>
      </c>
      <c r="G16" s="116">
        <v>162621.12</v>
      </c>
      <c r="H16" s="114">
        <f t="shared" si="0"/>
        <v>237350.5</v>
      </c>
      <c r="I16" s="149"/>
    </row>
    <row r="17" spans="2:9" ht="15.75" x14ac:dyDescent="0.25">
      <c r="B17" s="111" t="s">
        <v>205</v>
      </c>
      <c r="C17" s="115">
        <v>1114</v>
      </c>
      <c r="D17" s="116">
        <v>0</v>
      </c>
      <c r="E17" s="116">
        <v>0</v>
      </c>
      <c r="F17" s="116">
        <v>7426.3</v>
      </c>
      <c r="G17" s="116">
        <v>1637.45</v>
      </c>
      <c r="H17" s="114">
        <f t="shared" si="0"/>
        <v>9063.75</v>
      </c>
      <c r="I17" s="149"/>
    </row>
    <row r="18" spans="2:9" ht="15.75" x14ac:dyDescent="0.25">
      <c r="B18" s="111" t="s">
        <v>206</v>
      </c>
      <c r="C18" s="115">
        <v>1115</v>
      </c>
      <c r="D18" s="116">
        <v>0</v>
      </c>
      <c r="E18" s="116"/>
      <c r="F18" s="116"/>
      <c r="G18" s="116"/>
      <c r="H18" s="114">
        <f t="shared" si="0"/>
        <v>0</v>
      </c>
      <c r="I18" s="149"/>
    </row>
    <row r="19" spans="2:9" ht="63" x14ac:dyDescent="0.25">
      <c r="B19" s="117" t="s">
        <v>145</v>
      </c>
      <c r="C19" s="115">
        <v>1120</v>
      </c>
      <c r="D19" s="116">
        <v>0</v>
      </c>
      <c r="E19" s="116">
        <v>0</v>
      </c>
      <c r="F19" s="116">
        <v>0</v>
      </c>
      <c r="G19" s="116">
        <v>0</v>
      </c>
      <c r="H19" s="114">
        <f t="shared" si="0"/>
        <v>0</v>
      </c>
      <c r="I19" s="149"/>
    </row>
    <row r="20" spans="2:9" ht="31.5" x14ac:dyDescent="0.25">
      <c r="B20" s="117" t="s">
        <v>219</v>
      </c>
      <c r="C20" s="115">
        <v>1130</v>
      </c>
      <c r="D20" s="116">
        <f>D21+D22</f>
        <v>0</v>
      </c>
      <c r="E20" s="116">
        <f>E21+E22</f>
        <v>9.52</v>
      </c>
      <c r="F20" s="116">
        <f>F21+F22</f>
        <v>495116.64999999997</v>
      </c>
      <c r="G20" s="116">
        <f>G21+G22</f>
        <v>0</v>
      </c>
      <c r="H20" s="114">
        <f t="shared" si="0"/>
        <v>495126.17</v>
      </c>
      <c r="I20" s="149"/>
    </row>
    <row r="21" spans="2:9" ht="15.75" x14ac:dyDescent="0.25">
      <c r="B21" s="117" t="s">
        <v>220</v>
      </c>
      <c r="C21" s="115">
        <v>1131</v>
      </c>
      <c r="D21" s="116">
        <v>0</v>
      </c>
      <c r="E21" s="116">
        <v>0</v>
      </c>
      <c r="F21" s="116">
        <v>6073.85</v>
      </c>
      <c r="G21" s="116">
        <v>0</v>
      </c>
      <c r="H21" s="114">
        <f t="shared" si="0"/>
        <v>6073.85</v>
      </c>
      <c r="I21" s="149"/>
    </row>
    <row r="22" spans="2:9" ht="31.5" x14ac:dyDescent="0.25">
      <c r="B22" s="117" t="s">
        <v>221</v>
      </c>
      <c r="C22" s="115">
        <v>1132</v>
      </c>
      <c r="D22" s="116">
        <v>0</v>
      </c>
      <c r="E22" s="116">
        <v>9.52</v>
      </c>
      <c r="F22" s="116">
        <v>489042.8</v>
      </c>
      <c r="G22" s="116">
        <v>0</v>
      </c>
      <c r="H22" s="114">
        <f t="shared" si="0"/>
        <v>489052.32</v>
      </c>
      <c r="I22" s="149"/>
    </row>
    <row r="23" spans="2:9" ht="15.75" x14ac:dyDescent="0.25">
      <c r="B23" s="111" t="s">
        <v>147</v>
      </c>
      <c r="C23" s="115">
        <v>1140</v>
      </c>
      <c r="D23" s="116">
        <v>0</v>
      </c>
      <c r="E23" s="116">
        <v>0</v>
      </c>
      <c r="F23" s="116">
        <v>0</v>
      </c>
      <c r="G23" s="116">
        <v>5449.77</v>
      </c>
      <c r="H23" s="114">
        <f t="shared" si="0"/>
        <v>5449.77</v>
      </c>
      <c r="I23" s="149"/>
    </row>
    <row r="24" spans="2:9" ht="15.75" x14ac:dyDescent="0.25">
      <c r="B24" s="111" t="s">
        <v>208</v>
      </c>
      <c r="C24" s="115">
        <v>1141</v>
      </c>
      <c r="D24" s="116">
        <v>0</v>
      </c>
      <c r="E24" s="116">
        <v>0</v>
      </c>
      <c r="F24" s="116">
        <v>0</v>
      </c>
      <c r="G24" s="116">
        <v>0</v>
      </c>
      <c r="H24" s="114">
        <f t="shared" si="0"/>
        <v>0</v>
      </c>
      <c r="I24" s="149"/>
    </row>
    <row r="25" spans="2:9" ht="15.75" x14ac:dyDescent="0.25">
      <c r="B25" s="118" t="s">
        <v>38</v>
      </c>
      <c r="C25" s="115">
        <v>1150</v>
      </c>
      <c r="D25" s="116">
        <v>0</v>
      </c>
      <c r="E25" s="116">
        <v>11632.05</v>
      </c>
      <c r="F25" s="116">
        <v>483057.42</v>
      </c>
      <c r="G25" s="116">
        <v>0</v>
      </c>
      <c r="H25" s="114">
        <f t="shared" si="0"/>
        <v>494689.47</v>
      </c>
      <c r="I25" s="149"/>
    </row>
    <row r="26" spans="2:9" ht="15.75" x14ac:dyDescent="0.25">
      <c r="B26" s="120" t="s">
        <v>149</v>
      </c>
      <c r="C26" s="121">
        <v>1170</v>
      </c>
      <c r="D26" s="94">
        <f>D5+D6+D7+D8+D9+D10+D11+D12+D13+D19+D20+D23+D24</f>
        <v>0</v>
      </c>
      <c r="E26" s="94">
        <f>E5+E6+E7+E8+E9+E10+E11+E12+E13+E19+E20+E23+E24</f>
        <v>6777627.5299999993</v>
      </c>
      <c r="F26" s="94">
        <f>F5+F6+F7+F8+F9+F10+F11+F12+F13+F19+F20+F23+F24</f>
        <v>2825644.5900000003</v>
      </c>
      <c r="G26" s="94">
        <f>G5+G6+G7+G8+G9+G10+G11+G12+G13+G19+G20+G23+G24</f>
        <v>282664.02</v>
      </c>
      <c r="H26" s="90">
        <f>H5+H6+H7+H8+H9+H10+H11+H12+H13+H19+H20+H23+H24</f>
        <v>9885936.1400000006</v>
      </c>
      <c r="I26" s="149"/>
    </row>
    <row r="27" spans="2:9" x14ac:dyDescent="0.25">
      <c r="H27" s="241">
        <f>H26+H25+'Адміністративні (довідково)'!G25</f>
        <v>12573836.520000001</v>
      </c>
      <c r="I27" s="242">
        <f>H27-H25</f>
        <v>12079147.050000001</v>
      </c>
    </row>
    <row r="28" spans="2:9" ht="18.75" x14ac:dyDescent="0.3">
      <c r="B28" s="292" t="s">
        <v>210</v>
      </c>
      <c r="C28" s="292"/>
      <c r="D28" s="292"/>
      <c r="E28" s="292"/>
      <c r="F28" s="292"/>
      <c r="G28" s="292"/>
      <c r="H28" s="292"/>
    </row>
    <row r="29" spans="2:9" ht="15.75" x14ac:dyDescent="0.25">
      <c r="B29" s="123" t="s">
        <v>211</v>
      </c>
      <c r="C29" s="151" t="s">
        <v>222</v>
      </c>
      <c r="D29" s="150">
        <f>D8+D9+D10+D13</f>
        <v>0</v>
      </c>
      <c r="E29" s="150">
        <f>E8+E9+E10+E13</f>
        <v>179695.39</v>
      </c>
      <c r="F29" s="150">
        <f>F8+F9+F10+F13</f>
        <v>1799831.4000000001</v>
      </c>
      <c r="G29" s="150">
        <f>G8+G9+G10+G13</f>
        <v>264465.91999999998</v>
      </c>
      <c r="H29" s="150">
        <f>D29+E29+F29+G29</f>
        <v>2243992.71</v>
      </c>
    </row>
    <row r="30" spans="2:9" ht="15.75" x14ac:dyDescent="0.25">
      <c r="B30" s="123" t="s">
        <v>212</v>
      </c>
      <c r="C30" s="151" t="s">
        <v>223</v>
      </c>
      <c r="D30" s="150">
        <f t="shared" ref="D30:G31" si="2">D5</f>
        <v>0</v>
      </c>
      <c r="E30" s="150">
        <f t="shared" si="2"/>
        <v>5316628.6500000004</v>
      </c>
      <c r="F30" s="150">
        <f t="shared" si="2"/>
        <v>6000</v>
      </c>
      <c r="G30" s="150">
        <f t="shared" si="2"/>
        <v>0</v>
      </c>
      <c r="H30" s="150">
        <f>D30+E30+F30+G30</f>
        <v>5322628.6500000004</v>
      </c>
    </row>
    <row r="31" spans="2:9" ht="31.5" x14ac:dyDescent="0.25">
      <c r="B31" s="123" t="s">
        <v>213</v>
      </c>
      <c r="C31" s="151" t="s">
        <v>224</v>
      </c>
      <c r="D31" s="150">
        <f t="shared" si="2"/>
        <v>0</v>
      </c>
      <c r="E31" s="150">
        <f t="shared" si="2"/>
        <v>1123642.8799999999</v>
      </c>
      <c r="F31" s="150">
        <f t="shared" si="2"/>
        <v>1320</v>
      </c>
      <c r="G31" s="150">
        <f t="shared" si="2"/>
        <v>0</v>
      </c>
      <c r="H31" s="150">
        <f>D31+E31+F31+G31</f>
        <v>1124962.8799999999</v>
      </c>
    </row>
    <row r="32" spans="2:9" ht="15.75" x14ac:dyDescent="0.25">
      <c r="B32" s="123" t="s">
        <v>214</v>
      </c>
      <c r="C32" s="151" t="s">
        <v>225</v>
      </c>
      <c r="D32" s="150">
        <f>D25</f>
        <v>0</v>
      </c>
      <c r="E32" s="150">
        <f>E25</f>
        <v>11632.05</v>
      </c>
      <c r="F32" s="150">
        <f>F25</f>
        <v>483057.42</v>
      </c>
      <c r="G32" s="150">
        <f>G25</f>
        <v>0</v>
      </c>
      <c r="H32" s="150">
        <f>D32+E32+F32+G32</f>
        <v>494689.47</v>
      </c>
    </row>
    <row r="33" spans="2:8" ht="15.75" x14ac:dyDescent="0.25">
      <c r="B33" s="123" t="s">
        <v>215</v>
      </c>
      <c r="C33" s="151" t="s">
        <v>226</v>
      </c>
      <c r="D33" s="150">
        <f>D11+D12+D19+D20+D23+D24</f>
        <v>0</v>
      </c>
      <c r="E33" s="150">
        <f>E11+E12+E19+E20+E23+E24</f>
        <v>157660.60999999999</v>
      </c>
      <c r="F33" s="150">
        <f>F11+F12+F19+F20+F23+F24</f>
        <v>1018493.19</v>
      </c>
      <c r="G33" s="150">
        <f>G11+G12+G19+G20+G23+G24</f>
        <v>18198.099999999999</v>
      </c>
      <c r="H33" s="150">
        <f>D33+E33+F33+G33</f>
        <v>1194351.8999999999</v>
      </c>
    </row>
    <row r="35" spans="2:8" ht="17.25" x14ac:dyDescent="0.25">
      <c r="B35" s="44" t="s">
        <v>95</v>
      </c>
      <c r="C35" s="45"/>
      <c r="D35" s="59"/>
      <c r="E35" s="45"/>
      <c r="F35" s="47"/>
      <c r="G35" s="275" t="s">
        <v>243</v>
      </c>
      <c r="H35" s="275"/>
    </row>
    <row r="36" spans="2:8" ht="17.25" x14ac:dyDescent="0.25">
      <c r="B36" s="49"/>
      <c r="C36" s="50"/>
      <c r="D36" s="51" t="s">
        <v>5</v>
      </c>
      <c r="E36" s="51"/>
      <c r="F36" s="269" t="s">
        <v>20</v>
      </c>
      <c r="G36" s="269"/>
      <c r="H36" s="269"/>
    </row>
    <row r="37" spans="2:8" ht="17.25" x14ac:dyDescent="0.25">
      <c r="B37" s="49" t="s">
        <v>96</v>
      </c>
      <c r="C37" s="50"/>
      <c r="D37" s="60"/>
      <c r="E37" s="50"/>
      <c r="F37" s="50"/>
      <c r="G37" s="270" t="s">
        <v>244</v>
      </c>
      <c r="H37" s="270"/>
    </row>
    <row r="38" spans="2:8" ht="17.25" x14ac:dyDescent="0.25">
      <c r="B38" s="49"/>
      <c r="C38" s="50"/>
      <c r="D38" s="51" t="s">
        <v>5</v>
      </c>
      <c r="E38" s="51"/>
      <c r="F38" s="269" t="s">
        <v>20</v>
      </c>
      <c r="G38" s="269"/>
      <c r="H38" s="269"/>
    </row>
    <row r="41" spans="2:8" ht="15.75" x14ac:dyDescent="0.25">
      <c r="B41" s="25" t="s">
        <v>245</v>
      </c>
    </row>
  </sheetData>
  <mergeCells count="8">
    <mergeCell ref="G37:H37"/>
    <mergeCell ref="F38:H38"/>
    <mergeCell ref="B1:H1"/>
    <mergeCell ref="B2:H2"/>
    <mergeCell ref="J4:K4"/>
    <mergeCell ref="B28:H28"/>
    <mergeCell ref="G35:H35"/>
    <mergeCell ref="F36:H36"/>
  </mergeCells>
  <pageMargins left="0.70866141732283472" right="0.70866141732283472" top="0.74803149606299213" bottom="0.74803149606299213" header="0.31496062992125984" footer="0.31496062992125984"/>
  <pageSetup paperSize="9" scale="72" orientation="landscape" r:id="rId1"/>
  <rowBreaks count="1" manualBreakCount="1">
    <brk id="26" max="16383" man="1"/>
  </rowBreaks>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view="pageBreakPreview" topLeftCell="A10" zoomScaleNormal="100" zoomScaleSheetLayoutView="100" workbookViewId="0">
      <selection activeCell="A27" sqref="A27:H27"/>
    </sheetView>
  </sheetViews>
  <sheetFormatPr defaultRowHeight="18" x14ac:dyDescent="0.3"/>
  <cols>
    <col min="1" max="1" width="64.42578125" style="54" customWidth="1"/>
    <col min="2" max="2" width="11.85546875" style="54" customWidth="1"/>
    <col min="3" max="3" width="12.28515625" style="52" customWidth="1"/>
    <col min="4" max="4" width="15.42578125" style="52" customWidth="1"/>
    <col min="5" max="5" width="13" style="52" customWidth="1"/>
    <col min="6" max="6" width="15" style="52" customWidth="1"/>
    <col min="7" max="7" width="12.7109375" style="52" customWidth="1"/>
    <col min="8" max="8" width="12.5703125" style="52" customWidth="1"/>
    <col min="9" max="9" width="12.7109375" style="33" customWidth="1"/>
    <col min="10" max="10" width="12.5703125" style="33" customWidth="1"/>
  </cols>
  <sheetData>
    <row r="1" spans="1:10" ht="18.75" x14ac:dyDescent="0.3">
      <c r="A1" s="295" t="s">
        <v>81</v>
      </c>
      <c r="B1" s="295"/>
      <c r="C1" s="295"/>
      <c r="D1" s="295"/>
      <c r="E1" s="295"/>
      <c r="F1" s="295"/>
      <c r="G1" s="295"/>
      <c r="H1" s="295"/>
    </row>
    <row r="2" spans="1:10" x14ac:dyDescent="0.3">
      <c r="B2" s="301" t="s">
        <v>246</v>
      </c>
      <c r="C2" s="301"/>
      <c r="D2" s="301"/>
    </row>
    <row r="3" spans="1:10" ht="5.25" customHeight="1" x14ac:dyDescent="0.3">
      <c r="B3" s="203"/>
      <c r="C3" s="203"/>
      <c r="D3" s="203"/>
      <c r="J3" s="34"/>
    </row>
    <row r="4" spans="1:10" ht="15" customHeight="1" x14ac:dyDescent="0.3">
      <c r="B4" s="204"/>
      <c r="C4" s="204"/>
      <c r="D4" s="204"/>
      <c r="J4" s="34" t="s">
        <v>66</v>
      </c>
    </row>
    <row r="5" spans="1:10" ht="15.75" x14ac:dyDescent="0.25">
      <c r="A5" s="296" t="s">
        <v>82</v>
      </c>
      <c r="B5" s="296" t="s">
        <v>83</v>
      </c>
      <c r="C5" s="297" t="s">
        <v>84</v>
      </c>
      <c r="D5" s="297" t="s">
        <v>85</v>
      </c>
      <c r="E5" s="298" t="s">
        <v>86</v>
      </c>
      <c r="F5" s="299"/>
      <c r="G5" s="299"/>
      <c r="H5" s="299"/>
      <c r="I5" s="299"/>
      <c r="J5" s="300"/>
    </row>
    <row r="6" spans="1:10" ht="54" customHeight="1" x14ac:dyDescent="0.25">
      <c r="A6" s="296"/>
      <c r="B6" s="296"/>
      <c r="C6" s="297"/>
      <c r="D6" s="297"/>
      <c r="E6" s="35" t="s">
        <v>87</v>
      </c>
      <c r="F6" s="35" t="s">
        <v>229</v>
      </c>
      <c r="G6" s="35" t="s">
        <v>88</v>
      </c>
      <c r="H6" s="35" t="s">
        <v>88</v>
      </c>
      <c r="I6" s="35" t="s">
        <v>88</v>
      </c>
      <c r="J6" s="35" t="s">
        <v>88</v>
      </c>
    </row>
    <row r="7" spans="1:10" ht="21.75" customHeight="1" x14ac:dyDescent="0.25">
      <c r="A7" s="36" t="s">
        <v>89</v>
      </c>
      <c r="B7" s="37"/>
      <c r="C7" s="161">
        <v>0</v>
      </c>
      <c r="D7" s="158">
        <f>E7+F7+G7+H7+I7+J7</f>
        <v>0</v>
      </c>
      <c r="E7" s="158">
        <v>0</v>
      </c>
      <c r="F7" s="158">
        <v>0</v>
      </c>
      <c r="G7" s="158">
        <v>0</v>
      </c>
      <c r="H7" s="159">
        <v>0</v>
      </c>
      <c r="I7" s="160">
        <v>0</v>
      </c>
      <c r="J7" s="160">
        <v>0</v>
      </c>
    </row>
    <row r="8" spans="1:10" x14ac:dyDescent="0.3">
      <c r="A8" s="36"/>
      <c r="B8" s="37"/>
      <c r="C8" s="161"/>
      <c r="D8" s="35"/>
      <c r="E8" s="35"/>
      <c r="F8" s="35"/>
      <c r="G8" s="35"/>
      <c r="H8" s="38"/>
      <c r="I8" s="39"/>
      <c r="J8" s="39"/>
    </row>
    <row r="9" spans="1:10" ht="21" customHeight="1" x14ac:dyDescent="0.25">
      <c r="A9" s="36" t="s">
        <v>90</v>
      </c>
      <c r="B9" s="37" t="s">
        <v>249</v>
      </c>
      <c r="C9" s="161">
        <v>5</v>
      </c>
      <c r="D9" s="106">
        <f>D10</f>
        <v>92500</v>
      </c>
      <c r="E9" s="106">
        <v>0</v>
      </c>
      <c r="F9" s="106">
        <f>F10</f>
        <v>92500</v>
      </c>
      <c r="G9" s="106">
        <v>0</v>
      </c>
      <c r="H9" s="119">
        <v>0</v>
      </c>
      <c r="I9" s="162">
        <v>0</v>
      </c>
      <c r="J9" s="162">
        <v>0</v>
      </c>
    </row>
    <row r="10" spans="1:10" x14ac:dyDescent="0.3">
      <c r="A10" s="36" t="s">
        <v>248</v>
      </c>
      <c r="B10" s="37" t="s">
        <v>249</v>
      </c>
      <c r="C10" s="161">
        <v>5</v>
      </c>
      <c r="D10" s="106">
        <f>E10+F10+G10+H10+I10+J10</f>
        <v>92500</v>
      </c>
      <c r="E10" s="106">
        <v>0</v>
      </c>
      <c r="F10" s="106">
        <v>92500</v>
      </c>
      <c r="G10" s="106">
        <v>0</v>
      </c>
      <c r="H10" s="107">
        <v>0</v>
      </c>
      <c r="I10" s="163">
        <v>0</v>
      </c>
      <c r="J10" s="163">
        <v>0</v>
      </c>
    </row>
    <row r="11" spans="1:10" ht="18" customHeight="1" x14ac:dyDescent="0.3">
      <c r="A11" s="36"/>
      <c r="B11" s="37"/>
      <c r="C11" s="161"/>
      <c r="D11" s="35"/>
      <c r="E11" s="35"/>
      <c r="F11" s="35"/>
      <c r="G11" s="35"/>
      <c r="H11" s="38"/>
      <c r="I11" s="39"/>
      <c r="J11" s="39"/>
    </row>
    <row r="12" spans="1:10" ht="31.5" x14ac:dyDescent="0.25">
      <c r="A12" s="36" t="s">
        <v>91</v>
      </c>
      <c r="B12" s="37"/>
      <c r="C12" s="161">
        <v>0</v>
      </c>
      <c r="D12" s="158">
        <f>E12+F12+G12+H12+I12+J12</f>
        <v>0</v>
      </c>
      <c r="E12" s="158">
        <v>0</v>
      </c>
      <c r="F12" s="158">
        <v>0</v>
      </c>
      <c r="G12" s="158">
        <v>0</v>
      </c>
      <c r="H12" s="159">
        <v>0</v>
      </c>
      <c r="I12" s="160">
        <v>0</v>
      </c>
      <c r="J12" s="160">
        <v>0</v>
      </c>
    </row>
    <row r="13" spans="1:10" x14ac:dyDescent="0.3">
      <c r="A13" s="36"/>
      <c r="B13" s="37"/>
      <c r="C13" s="161"/>
      <c r="D13" s="35"/>
      <c r="E13" s="35"/>
      <c r="F13" s="35"/>
      <c r="G13" s="35"/>
      <c r="H13" s="38"/>
      <c r="I13" s="39"/>
      <c r="J13" s="39"/>
    </row>
    <row r="14" spans="1:10" ht="33.75" customHeight="1" x14ac:dyDescent="0.25">
      <c r="A14" s="36" t="s">
        <v>92</v>
      </c>
      <c r="B14" s="37"/>
      <c r="C14" s="161">
        <v>0</v>
      </c>
      <c r="D14" s="158">
        <f>E14+F14+G14+H14+I14+J14</f>
        <v>0</v>
      </c>
      <c r="E14" s="158">
        <v>0</v>
      </c>
      <c r="F14" s="158">
        <v>0</v>
      </c>
      <c r="G14" s="158">
        <v>0</v>
      </c>
      <c r="H14" s="159">
        <v>0</v>
      </c>
      <c r="I14" s="160">
        <v>0</v>
      </c>
      <c r="J14" s="160">
        <v>0</v>
      </c>
    </row>
    <row r="15" spans="1:10" x14ac:dyDescent="0.3">
      <c r="A15" s="36"/>
      <c r="B15" s="37"/>
      <c r="C15" s="161"/>
      <c r="D15" s="35"/>
      <c r="E15" s="35"/>
      <c r="F15" s="35"/>
      <c r="G15" s="35"/>
      <c r="H15" s="38"/>
      <c r="I15" s="39"/>
      <c r="J15" s="39"/>
    </row>
    <row r="16" spans="1:10" ht="31.5" x14ac:dyDescent="0.25">
      <c r="A16" s="36" t="s">
        <v>93</v>
      </c>
      <c r="B16" s="158"/>
      <c r="C16" s="161">
        <v>0</v>
      </c>
      <c r="D16" s="158">
        <f>E16+F16+G16+H16+I16+J16</f>
        <v>0</v>
      </c>
      <c r="E16" s="158">
        <v>0</v>
      </c>
      <c r="F16" s="158">
        <v>0</v>
      </c>
      <c r="G16" s="158">
        <v>0</v>
      </c>
      <c r="H16" s="159">
        <v>0</v>
      </c>
      <c r="I16" s="160">
        <v>0</v>
      </c>
      <c r="J16" s="160">
        <v>0</v>
      </c>
    </row>
    <row r="17" spans="1:10" x14ac:dyDescent="0.3">
      <c r="A17" s="36"/>
      <c r="B17" s="37"/>
      <c r="C17" s="161"/>
      <c r="D17" s="35"/>
      <c r="E17" s="35"/>
      <c r="F17" s="35"/>
      <c r="G17" s="35"/>
      <c r="H17" s="38"/>
      <c r="I17" s="39"/>
      <c r="J17" s="39"/>
    </row>
    <row r="18" spans="1:10" x14ac:dyDescent="0.25">
      <c r="A18" s="36" t="s">
        <v>94</v>
      </c>
      <c r="B18" s="37" t="s">
        <v>247</v>
      </c>
      <c r="C18" s="161">
        <v>1</v>
      </c>
      <c r="D18" s="106">
        <f>E18+F18+G18+H18+I18+J18</f>
        <v>1200000</v>
      </c>
      <c r="E18" s="106">
        <v>0</v>
      </c>
      <c r="F18" s="106">
        <v>1200000</v>
      </c>
      <c r="G18" s="158">
        <v>0</v>
      </c>
      <c r="H18" s="159">
        <v>0</v>
      </c>
      <c r="I18" s="160">
        <v>0</v>
      </c>
      <c r="J18" s="160">
        <v>0</v>
      </c>
    </row>
    <row r="19" spans="1:10" x14ac:dyDescent="0.3">
      <c r="A19" s="36" t="s">
        <v>256</v>
      </c>
      <c r="B19" s="37" t="s">
        <v>257</v>
      </c>
      <c r="C19" s="161">
        <v>1</v>
      </c>
      <c r="D19" s="106">
        <f>E19+F19+G19+H19+I19+J19</f>
        <v>1200000</v>
      </c>
      <c r="E19" s="106">
        <v>0</v>
      </c>
      <c r="F19" s="106">
        <v>1200000</v>
      </c>
      <c r="G19" s="106">
        <v>0</v>
      </c>
      <c r="H19" s="107">
        <v>0</v>
      </c>
      <c r="I19" s="163">
        <v>0</v>
      </c>
      <c r="J19" s="163">
        <v>0</v>
      </c>
    </row>
    <row r="20" spans="1:10" x14ac:dyDescent="0.3">
      <c r="A20" s="40"/>
      <c r="B20" s="41"/>
      <c r="C20" s="42"/>
      <c r="D20" s="42"/>
      <c r="E20" s="42"/>
      <c r="F20" s="42"/>
      <c r="G20" s="42"/>
      <c r="H20" s="43"/>
    </row>
    <row r="21" spans="1:10" x14ac:dyDescent="0.3">
      <c r="A21" s="44" t="s">
        <v>95</v>
      </c>
      <c r="B21" s="45"/>
      <c r="C21" s="46"/>
      <c r="D21" s="45"/>
      <c r="E21" s="47"/>
      <c r="F21" s="275" t="s">
        <v>243</v>
      </c>
      <c r="G21" s="275"/>
      <c r="H21" s="48"/>
    </row>
    <row r="22" spans="1:10" x14ac:dyDescent="0.3">
      <c r="A22" s="49"/>
      <c r="B22" s="50"/>
      <c r="C22" s="51" t="s">
        <v>5</v>
      </c>
      <c r="D22" s="51"/>
      <c r="E22" s="269" t="s">
        <v>20</v>
      </c>
      <c r="F22" s="269"/>
      <c r="G22" s="269"/>
    </row>
    <row r="23" spans="1:10" x14ac:dyDescent="0.3">
      <c r="A23" s="49" t="s">
        <v>96</v>
      </c>
      <c r="B23" s="50"/>
      <c r="C23" s="53"/>
      <c r="D23" s="50"/>
      <c r="E23" s="50"/>
      <c r="F23" s="270" t="s">
        <v>244</v>
      </c>
      <c r="G23" s="270"/>
    </row>
    <row r="24" spans="1:10" x14ac:dyDescent="0.3">
      <c r="A24" s="49"/>
      <c r="B24" s="50"/>
      <c r="C24" s="51" t="s">
        <v>5</v>
      </c>
      <c r="D24" s="51"/>
      <c r="E24" s="269" t="s">
        <v>20</v>
      </c>
      <c r="F24" s="269"/>
      <c r="G24" s="269"/>
    </row>
    <row r="27" spans="1:10" ht="18.75" x14ac:dyDescent="0.3">
      <c r="A27" s="302" t="s">
        <v>97</v>
      </c>
      <c r="B27" s="302"/>
      <c r="C27" s="302"/>
      <c r="D27" s="302"/>
      <c r="E27" s="302"/>
      <c r="F27" s="302"/>
      <c r="G27" s="302"/>
      <c r="H27" s="302"/>
    </row>
    <row r="28" spans="1:10" ht="18.75" x14ac:dyDescent="0.3">
      <c r="A28" s="243"/>
      <c r="B28" s="301" t="s">
        <v>246</v>
      </c>
      <c r="C28" s="301"/>
      <c r="D28" s="301"/>
      <c r="E28" s="243"/>
      <c r="F28" s="243"/>
      <c r="G28" s="243"/>
      <c r="H28" s="243"/>
      <c r="J28" s="34"/>
    </row>
    <row r="29" spans="1:10" ht="18.75" x14ac:dyDescent="0.3">
      <c r="A29" s="243"/>
      <c r="B29" s="243"/>
      <c r="C29" s="243"/>
      <c r="D29" s="243"/>
      <c r="E29" s="243"/>
      <c r="F29" s="243"/>
      <c r="G29" s="243"/>
      <c r="H29" s="243"/>
      <c r="J29" s="34" t="s">
        <v>66</v>
      </c>
    </row>
    <row r="30" spans="1:10" ht="15.75" x14ac:dyDescent="0.25">
      <c r="A30" s="296" t="s">
        <v>82</v>
      </c>
      <c r="B30" s="296" t="s">
        <v>83</v>
      </c>
      <c r="C30" s="297" t="s">
        <v>84</v>
      </c>
      <c r="D30" s="297" t="s">
        <v>85</v>
      </c>
      <c r="E30" s="298" t="s">
        <v>86</v>
      </c>
      <c r="F30" s="299"/>
      <c r="G30" s="299"/>
      <c r="H30" s="299"/>
      <c r="I30" s="299"/>
      <c r="J30" s="300"/>
    </row>
    <row r="31" spans="1:10" ht="47.25" x14ac:dyDescent="0.25">
      <c r="A31" s="296"/>
      <c r="B31" s="296"/>
      <c r="C31" s="297"/>
      <c r="D31" s="297"/>
      <c r="E31" s="35" t="s">
        <v>87</v>
      </c>
      <c r="F31" s="35" t="s">
        <v>229</v>
      </c>
      <c r="G31" s="35" t="s">
        <v>88</v>
      </c>
      <c r="H31" s="35" t="s">
        <v>88</v>
      </c>
      <c r="I31" s="35" t="s">
        <v>88</v>
      </c>
      <c r="J31" s="35" t="s">
        <v>88</v>
      </c>
    </row>
    <row r="32" spans="1:10" x14ac:dyDescent="0.3">
      <c r="A32" s="36" t="s">
        <v>89</v>
      </c>
      <c r="B32" s="37">
        <v>0</v>
      </c>
      <c r="C32" s="161">
        <v>0</v>
      </c>
      <c r="D32" s="158">
        <f>E32+F32+G32+H32+I32+J32</f>
        <v>0</v>
      </c>
      <c r="E32" s="158">
        <v>0</v>
      </c>
      <c r="F32" s="158">
        <v>0</v>
      </c>
      <c r="G32" s="158">
        <v>0</v>
      </c>
      <c r="H32" s="206">
        <v>0</v>
      </c>
      <c r="I32" s="207">
        <v>0</v>
      </c>
      <c r="J32" s="207">
        <v>0</v>
      </c>
    </row>
    <row r="33" spans="1:10" x14ac:dyDescent="0.3">
      <c r="A33" s="36"/>
      <c r="B33" s="37"/>
      <c r="C33" s="161"/>
      <c r="D33" s="35"/>
      <c r="E33" s="35"/>
      <c r="F33" s="35"/>
      <c r="G33" s="35"/>
      <c r="H33" s="38"/>
      <c r="I33" s="39"/>
      <c r="J33" s="39"/>
    </row>
    <row r="34" spans="1:10" ht="24" customHeight="1" x14ac:dyDescent="0.25">
      <c r="A34" s="36" t="s">
        <v>90</v>
      </c>
      <c r="B34" s="37">
        <v>0</v>
      </c>
      <c r="C34" s="161">
        <v>0</v>
      </c>
      <c r="D34" s="106">
        <f>E34+F34+G34+H34+I34+J34</f>
        <v>0</v>
      </c>
      <c r="E34" s="158">
        <v>0</v>
      </c>
      <c r="F34" s="158">
        <v>0</v>
      </c>
      <c r="G34" s="158">
        <v>0</v>
      </c>
      <c r="H34" s="159">
        <v>0</v>
      </c>
      <c r="I34" s="160">
        <v>0</v>
      </c>
      <c r="J34" s="160">
        <v>0</v>
      </c>
    </row>
    <row r="35" spans="1:10" x14ac:dyDescent="0.3">
      <c r="A35" s="36" t="s">
        <v>248</v>
      </c>
      <c r="B35" s="37">
        <v>0</v>
      </c>
      <c r="C35" s="161">
        <v>0</v>
      </c>
      <c r="D35" s="106">
        <f>E35+F35+G35+H35+I35+J35</f>
        <v>0</v>
      </c>
      <c r="E35" s="158">
        <v>0</v>
      </c>
      <c r="F35" s="158">
        <v>0</v>
      </c>
      <c r="G35" s="158">
        <v>0</v>
      </c>
      <c r="H35" s="206">
        <v>0</v>
      </c>
      <c r="I35" s="207">
        <v>0</v>
      </c>
      <c r="J35" s="207">
        <v>0</v>
      </c>
    </row>
    <row r="36" spans="1:10" x14ac:dyDescent="0.3">
      <c r="A36" s="36"/>
      <c r="B36" s="37"/>
      <c r="C36" s="161"/>
      <c r="D36" s="106"/>
      <c r="E36" s="35"/>
      <c r="F36" s="35"/>
      <c r="G36" s="35"/>
      <c r="H36" s="38"/>
      <c r="I36" s="39"/>
      <c r="J36" s="39"/>
    </row>
    <row r="37" spans="1:10" ht="31.5" x14ac:dyDescent="0.25">
      <c r="A37" s="36" t="s">
        <v>91</v>
      </c>
      <c r="B37" s="37">
        <v>0</v>
      </c>
      <c r="C37" s="161">
        <v>0</v>
      </c>
      <c r="D37" s="106">
        <f>E37+F37+G37+H37+I37+J37</f>
        <v>0</v>
      </c>
      <c r="E37" s="158">
        <v>0</v>
      </c>
      <c r="F37" s="158">
        <v>0</v>
      </c>
      <c r="G37" s="158">
        <v>0</v>
      </c>
      <c r="H37" s="159">
        <v>0</v>
      </c>
      <c r="I37" s="160">
        <v>0</v>
      </c>
      <c r="J37" s="160">
        <v>0</v>
      </c>
    </row>
    <row r="38" spans="1:10" x14ac:dyDescent="0.25">
      <c r="A38" s="36"/>
      <c r="B38" s="37"/>
      <c r="C38" s="161"/>
      <c r="D38" s="106"/>
      <c r="E38" s="158"/>
      <c r="F38" s="158"/>
      <c r="G38" s="158"/>
      <c r="H38" s="159"/>
      <c r="I38" s="160"/>
      <c r="J38" s="160"/>
    </row>
    <row r="39" spans="1:10" ht="34.5" customHeight="1" x14ac:dyDescent="0.25">
      <c r="A39" s="36" t="s">
        <v>92</v>
      </c>
      <c r="B39" s="37">
        <v>0</v>
      </c>
      <c r="C39" s="161">
        <v>0</v>
      </c>
      <c r="D39" s="106">
        <f t="shared" ref="D39:D44" si="0">E39+F39+G39+H39+I39+J39</f>
        <v>0</v>
      </c>
      <c r="E39" s="158">
        <v>0</v>
      </c>
      <c r="F39" s="158">
        <v>0</v>
      </c>
      <c r="G39" s="158">
        <v>0</v>
      </c>
      <c r="H39" s="159">
        <v>0</v>
      </c>
      <c r="I39" s="160">
        <v>0</v>
      </c>
      <c r="J39" s="160">
        <v>0</v>
      </c>
    </row>
    <row r="40" spans="1:10" x14ac:dyDescent="0.25">
      <c r="A40" s="36"/>
      <c r="B40" s="37"/>
      <c r="C40" s="161"/>
      <c r="D40" s="106"/>
      <c r="E40" s="158"/>
      <c r="F40" s="158"/>
      <c r="G40" s="158"/>
      <c r="H40" s="159"/>
      <c r="I40" s="160"/>
      <c r="J40" s="160"/>
    </row>
    <row r="41" spans="1:10" ht="31.5" x14ac:dyDescent="0.25">
      <c r="A41" s="36" t="s">
        <v>93</v>
      </c>
      <c r="B41" s="37">
        <v>0</v>
      </c>
      <c r="C41" s="161">
        <v>0</v>
      </c>
      <c r="D41" s="106">
        <f t="shared" si="0"/>
        <v>0</v>
      </c>
      <c r="E41" s="158">
        <v>0</v>
      </c>
      <c r="F41" s="158">
        <v>0</v>
      </c>
      <c r="G41" s="158">
        <v>0</v>
      </c>
      <c r="H41" s="159">
        <v>0</v>
      </c>
      <c r="I41" s="160">
        <v>0</v>
      </c>
      <c r="J41" s="160">
        <v>0</v>
      </c>
    </row>
    <row r="42" spans="1:10" x14ac:dyDescent="0.25">
      <c r="A42" s="36"/>
      <c r="B42" s="37"/>
      <c r="C42" s="161"/>
      <c r="D42" s="106"/>
      <c r="E42" s="158"/>
      <c r="F42" s="158"/>
      <c r="G42" s="158"/>
      <c r="H42" s="159"/>
      <c r="I42" s="160"/>
      <c r="J42" s="160"/>
    </row>
    <row r="43" spans="1:10" x14ac:dyDescent="0.25">
      <c r="A43" s="36" t="s">
        <v>94</v>
      </c>
      <c r="B43" s="37">
        <v>0</v>
      </c>
      <c r="C43" s="161">
        <v>0</v>
      </c>
      <c r="D43" s="106">
        <f t="shared" si="0"/>
        <v>0</v>
      </c>
      <c r="E43" s="158">
        <v>0</v>
      </c>
      <c r="F43" s="158">
        <v>0</v>
      </c>
      <c r="G43" s="158">
        <v>0</v>
      </c>
      <c r="H43" s="159">
        <v>0</v>
      </c>
      <c r="I43" s="160">
        <v>0</v>
      </c>
      <c r="J43" s="160">
        <v>0</v>
      </c>
    </row>
    <row r="44" spans="1:10" x14ac:dyDescent="0.25">
      <c r="A44" s="36" t="s">
        <v>256</v>
      </c>
      <c r="B44" s="37">
        <v>0</v>
      </c>
      <c r="C44" s="161">
        <v>0</v>
      </c>
      <c r="D44" s="106">
        <f t="shared" si="0"/>
        <v>0</v>
      </c>
      <c r="E44" s="158">
        <v>0</v>
      </c>
      <c r="F44" s="158">
        <v>0</v>
      </c>
      <c r="G44" s="158">
        <v>0</v>
      </c>
      <c r="H44" s="159">
        <v>0</v>
      </c>
      <c r="I44" s="160">
        <v>0</v>
      </c>
      <c r="J44" s="160">
        <v>0</v>
      </c>
    </row>
    <row r="46" spans="1:10" x14ac:dyDescent="0.3">
      <c r="A46" s="44" t="s">
        <v>95</v>
      </c>
      <c r="B46" s="45"/>
      <c r="C46" s="46"/>
      <c r="D46" s="45"/>
      <c r="E46" s="47"/>
      <c r="F46" s="275" t="s">
        <v>243</v>
      </c>
      <c r="G46" s="275"/>
    </row>
    <row r="47" spans="1:10" x14ac:dyDescent="0.3">
      <c r="A47" s="49"/>
      <c r="B47" s="50"/>
      <c r="C47" s="51" t="s">
        <v>5</v>
      </c>
      <c r="D47" s="51"/>
      <c r="E47" s="269" t="s">
        <v>20</v>
      </c>
      <c r="F47" s="269"/>
      <c r="G47" s="269"/>
    </row>
    <row r="48" spans="1:10" x14ac:dyDescent="0.3">
      <c r="A48" s="49" t="s">
        <v>96</v>
      </c>
      <c r="B48" s="50"/>
      <c r="C48" s="53"/>
      <c r="D48" s="50"/>
      <c r="E48" s="50"/>
      <c r="F48" s="270" t="s">
        <v>244</v>
      </c>
      <c r="G48" s="270"/>
    </row>
    <row r="49" spans="1:7" x14ac:dyDescent="0.3">
      <c r="A49" s="49"/>
      <c r="B49" s="50"/>
      <c r="C49" s="51" t="s">
        <v>5</v>
      </c>
      <c r="D49" s="51"/>
      <c r="E49" s="269" t="s">
        <v>20</v>
      </c>
      <c r="F49" s="269"/>
      <c r="G49" s="269"/>
    </row>
    <row r="50" spans="1:7" x14ac:dyDescent="0.3">
      <c r="A50"/>
      <c r="B50"/>
      <c r="C50"/>
      <c r="D50"/>
      <c r="E50"/>
      <c r="F50"/>
      <c r="G50"/>
    </row>
    <row r="51" spans="1:7" x14ac:dyDescent="0.3">
      <c r="A51"/>
      <c r="B51"/>
      <c r="C51"/>
      <c r="D51"/>
      <c r="E51"/>
      <c r="F51"/>
      <c r="G51"/>
    </row>
    <row r="52" spans="1:7" x14ac:dyDescent="0.3">
      <c r="A52" s="25" t="s">
        <v>245</v>
      </c>
      <c r="B52"/>
      <c r="C52"/>
      <c r="D52"/>
      <c r="E52"/>
      <c r="F52"/>
      <c r="G52"/>
    </row>
    <row r="53" spans="1:7" x14ac:dyDescent="0.3">
      <c r="A53"/>
      <c r="B53"/>
      <c r="C53"/>
      <c r="D53"/>
      <c r="E53"/>
      <c r="F53"/>
      <c r="G53"/>
    </row>
  </sheetData>
  <mergeCells count="22">
    <mergeCell ref="F46:G46"/>
    <mergeCell ref="E47:G47"/>
    <mergeCell ref="F48:G48"/>
    <mergeCell ref="E49:G49"/>
    <mergeCell ref="F21:G21"/>
    <mergeCell ref="E22:G22"/>
    <mergeCell ref="F23:G23"/>
    <mergeCell ref="E24:G24"/>
    <mergeCell ref="A27:H27"/>
    <mergeCell ref="A30:A31"/>
    <mergeCell ref="B30:B31"/>
    <mergeCell ref="C30:C31"/>
    <mergeCell ref="D30:D31"/>
    <mergeCell ref="E30:J30"/>
    <mergeCell ref="B28:D28"/>
    <mergeCell ref="A1:H1"/>
    <mergeCell ref="A5:A6"/>
    <mergeCell ref="B5:B6"/>
    <mergeCell ref="C5:C6"/>
    <mergeCell ref="D5:D6"/>
    <mergeCell ref="E5:J5"/>
    <mergeCell ref="B2:D2"/>
  </mergeCells>
  <pageMargins left="0.70866141732283472" right="0.70866141732283472" top="0.74803149606299213" bottom="0.74803149606299213" header="0.31496062992125984" footer="0.31496062992125984"/>
  <pageSetup paperSize="9" scale="71" orientation="landscape" r:id="rId1"/>
  <rowBreaks count="1" manualBreakCount="1">
    <brk id="2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4"/>
  <sheetViews>
    <sheetView tabSelected="1" view="pageBreakPreview" zoomScaleNormal="100" zoomScaleSheetLayoutView="100" workbookViewId="0">
      <selection activeCell="D11" sqref="D11"/>
    </sheetView>
  </sheetViews>
  <sheetFormatPr defaultColWidth="9.140625" defaultRowHeight="18" x14ac:dyDescent="0.3"/>
  <cols>
    <col min="1" max="1" width="72.140625" style="54" customWidth="1"/>
    <col min="2" max="2" width="7.140625" style="54" customWidth="1"/>
    <col min="3" max="3" width="15.28515625" style="52" customWidth="1"/>
    <col min="4" max="4" width="15.140625" style="52" customWidth="1"/>
    <col min="5" max="5" width="16.140625" style="52" customWidth="1"/>
    <col min="6" max="6" width="11.85546875" style="52" customWidth="1"/>
    <col min="7" max="7" width="15.5703125" style="52" customWidth="1"/>
    <col min="8" max="8" width="15.140625" style="52" customWidth="1"/>
    <col min="9" max="9" width="14.42578125" style="52" customWidth="1"/>
    <col min="10" max="10" width="12.140625" style="52" customWidth="1"/>
    <col min="11" max="11" width="12.7109375" style="33" customWidth="1"/>
    <col min="12" max="16384" width="9.140625" style="2"/>
  </cols>
  <sheetData>
    <row r="1" spans="1:10" ht="18.75" customHeight="1" x14ac:dyDescent="0.3">
      <c r="A1" s="62"/>
      <c r="B1" s="62"/>
      <c r="C1" s="63"/>
      <c r="E1" s="216" t="s">
        <v>183</v>
      </c>
      <c r="F1" s="65"/>
      <c r="G1" s="65"/>
      <c r="H1" s="66"/>
    </row>
    <row r="2" spans="1:10" ht="24" customHeight="1" x14ac:dyDescent="0.3">
      <c r="A2" s="62"/>
      <c r="B2" s="62"/>
      <c r="C2" s="63"/>
      <c r="E2" s="248" t="s">
        <v>103</v>
      </c>
      <c r="F2" s="248"/>
      <c r="G2" s="248"/>
      <c r="H2" s="248"/>
      <c r="I2" s="248"/>
      <c r="J2" s="248"/>
    </row>
    <row r="3" spans="1:10" ht="12" customHeight="1" x14ac:dyDescent="0.3">
      <c r="A3" s="75"/>
      <c r="B3" s="62"/>
      <c r="C3" s="63"/>
      <c r="E3" s="76"/>
      <c r="F3" s="76"/>
      <c r="G3" s="76"/>
      <c r="H3" s="76"/>
      <c r="I3" s="76"/>
      <c r="J3" s="76"/>
    </row>
    <row r="4" spans="1:10" ht="20.45" customHeight="1" x14ac:dyDescent="0.3">
      <c r="A4" s="246" t="s">
        <v>184</v>
      </c>
      <c r="B4" s="246"/>
      <c r="C4" s="246"/>
      <c r="D4" s="246"/>
      <c r="E4" s="246"/>
      <c r="F4" s="246"/>
      <c r="G4" s="246"/>
      <c r="H4" s="246"/>
      <c r="I4" s="246"/>
      <c r="J4" s="246"/>
    </row>
    <row r="5" spans="1:10" ht="22.5" customHeight="1" x14ac:dyDescent="0.3">
      <c r="A5" s="247" t="s">
        <v>252</v>
      </c>
      <c r="B5" s="247"/>
      <c r="C5" s="247"/>
      <c r="D5" s="247"/>
      <c r="E5" s="247"/>
      <c r="F5" s="247"/>
      <c r="G5" s="247"/>
      <c r="H5" s="247"/>
      <c r="I5" s="247"/>
      <c r="J5" s="247"/>
    </row>
    <row r="6" spans="1:10" ht="17.45" customHeight="1" x14ac:dyDescent="0.3">
      <c r="A6" s="244" t="s">
        <v>19</v>
      </c>
      <c r="B6" s="244"/>
      <c r="C6" s="244"/>
      <c r="D6" s="244"/>
      <c r="E6" s="244"/>
      <c r="F6" s="244"/>
      <c r="G6" s="244"/>
      <c r="H6" s="244"/>
      <c r="I6" s="244"/>
      <c r="J6" s="244"/>
    </row>
    <row r="7" spans="1:10" ht="20.25" customHeight="1" x14ac:dyDescent="0.3">
      <c r="A7" s="245" t="s">
        <v>258</v>
      </c>
      <c r="B7" s="245"/>
      <c r="C7" s="245"/>
      <c r="D7" s="245"/>
      <c r="E7" s="245"/>
      <c r="F7" s="245"/>
      <c r="G7" s="245"/>
      <c r="H7" s="245"/>
      <c r="I7" s="245"/>
      <c r="J7" s="245"/>
    </row>
    <row r="8" spans="1:10" ht="18" customHeight="1" x14ac:dyDescent="0.3">
      <c r="A8" s="79"/>
      <c r="B8" s="80"/>
      <c r="C8" s="80"/>
      <c r="D8" s="80"/>
      <c r="E8" s="80"/>
      <c r="F8" s="80"/>
      <c r="I8" s="81"/>
      <c r="J8" s="52" t="s">
        <v>66</v>
      </c>
    </row>
    <row r="9" spans="1:10" ht="43.5" customHeight="1" x14ac:dyDescent="0.3">
      <c r="A9" s="267" t="s">
        <v>2</v>
      </c>
      <c r="B9" s="267" t="s">
        <v>0</v>
      </c>
      <c r="C9" s="303" t="s">
        <v>259</v>
      </c>
      <c r="D9" s="304"/>
      <c r="E9" s="304"/>
      <c r="F9" s="305"/>
      <c r="G9" s="257" t="s">
        <v>185</v>
      </c>
      <c r="H9" s="257"/>
      <c r="I9" s="257"/>
      <c r="J9" s="257"/>
    </row>
    <row r="10" spans="1:10" ht="32.25" customHeight="1" x14ac:dyDescent="0.3">
      <c r="A10" s="267"/>
      <c r="B10" s="267"/>
      <c r="C10" s="55" t="s">
        <v>186</v>
      </c>
      <c r="D10" s="55" t="s">
        <v>187</v>
      </c>
      <c r="E10" s="55" t="s">
        <v>99</v>
      </c>
      <c r="F10" s="56" t="s">
        <v>100</v>
      </c>
      <c r="G10" s="55" t="s">
        <v>186</v>
      </c>
      <c r="H10" s="55" t="s">
        <v>187</v>
      </c>
      <c r="I10" s="57" t="s">
        <v>99</v>
      </c>
      <c r="J10" s="58" t="s">
        <v>100</v>
      </c>
    </row>
    <row r="11" spans="1:10" ht="21.75" customHeight="1" x14ac:dyDescent="0.3">
      <c r="A11" s="83" t="s">
        <v>3</v>
      </c>
      <c r="B11" s="83" t="s">
        <v>4</v>
      </c>
      <c r="C11" s="83">
        <v>3</v>
      </c>
      <c r="D11" s="83">
        <v>4</v>
      </c>
      <c r="E11" s="83">
        <v>5</v>
      </c>
      <c r="F11" s="84">
        <v>6</v>
      </c>
      <c r="G11" s="85">
        <v>7</v>
      </c>
      <c r="H11" s="86">
        <v>8</v>
      </c>
      <c r="I11" s="86">
        <v>9</v>
      </c>
      <c r="J11" s="86">
        <v>10</v>
      </c>
    </row>
    <row r="12" spans="1:10" x14ac:dyDescent="0.3">
      <c r="A12" s="258" t="s">
        <v>113</v>
      </c>
      <c r="B12" s="259"/>
      <c r="C12" s="259"/>
      <c r="D12" s="259"/>
      <c r="E12" s="259"/>
      <c r="F12" s="259"/>
      <c r="G12" s="259"/>
      <c r="H12" s="259"/>
      <c r="I12" s="259"/>
      <c r="J12" s="260"/>
    </row>
    <row r="13" spans="1:10" ht="31.5" x14ac:dyDescent="0.3">
      <c r="A13" s="88" t="s">
        <v>188</v>
      </c>
      <c r="B13" s="89" t="s">
        <v>115</v>
      </c>
      <c r="C13" s="179">
        <f>C14+C15</f>
        <v>9651370.4425368011</v>
      </c>
      <c r="D13" s="225">
        <f>D14+D15</f>
        <v>9651370.4399999995</v>
      </c>
      <c r="E13" s="225">
        <f>D13-C13</f>
        <v>-2.5368016213178635E-3</v>
      </c>
      <c r="F13" s="135">
        <f>(D13/C13)*100</f>
        <v>99.999999973715632</v>
      </c>
      <c r="G13" s="179">
        <f>G14+G15</f>
        <v>9651370.4425368011</v>
      </c>
      <c r="H13" s="225">
        <f>H14+H15</f>
        <v>9651370.4399999995</v>
      </c>
      <c r="I13" s="225">
        <f>H13-G13</f>
        <v>-2.5368016213178635E-3</v>
      </c>
      <c r="J13" s="136">
        <f t="shared" ref="J13:J24" si="0">(H13/G13)*100</f>
        <v>99.999999973715632</v>
      </c>
    </row>
    <row r="14" spans="1:10" x14ac:dyDescent="0.3">
      <c r="A14" s="92" t="s">
        <v>116</v>
      </c>
      <c r="B14" s="93" t="s">
        <v>117</v>
      </c>
      <c r="C14" s="201">
        <f>'Додаток 1 (форма плану)'!F25</f>
        <v>9651370.4425368011</v>
      </c>
      <c r="D14" s="226">
        <v>9651370.4399999995</v>
      </c>
      <c r="E14" s="106">
        <f t="shared" ref="E14:E68" si="1">D14-C14</f>
        <v>-2.5368016213178635E-3</v>
      </c>
      <c r="F14" s="218">
        <f t="shared" ref="F14:F42" si="2">(D14/C14)*100</f>
        <v>99.999999973715632</v>
      </c>
      <c r="G14" s="190">
        <f>C14</f>
        <v>9651370.4425368011</v>
      </c>
      <c r="H14" s="116">
        <f>D14</f>
        <v>9651370.4399999995</v>
      </c>
      <c r="I14" s="106">
        <f t="shared" ref="I14:I24" si="3">H14-G14</f>
        <v>-2.5368016213178635E-3</v>
      </c>
      <c r="J14" s="221">
        <f t="shared" si="0"/>
        <v>99.999999973715632</v>
      </c>
    </row>
    <row r="15" spans="1:10" x14ac:dyDescent="0.3">
      <c r="A15" s="96" t="s">
        <v>118</v>
      </c>
      <c r="B15" s="97" t="s">
        <v>119</v>
      </c>
      <c r="C15" s="201">
        <f>'Додаток 1 (форма плану)'!F26</f>
        <v>0</v>
      </c>
      <c r="D15" s="226">
        <v>0</v>
      </c>
      <c r="E15" s="106">
        <f t="shared" si="1"/>
        <v>0</v>
      </c>
      <c r="F15" s="218" t="e">
        <f t="shared" si="2"/>
        <v>#DIV/0!</v>
      </c>
      <c r="G15" s="190">
        <f>C15</f>
        <v>0</v>
      </c>
      <c r="H15" s="232">
        <f>D15</f>
        <v>0</v>
      </c>
      <c r="I15" s="106">
        <f t="shared" si="3"/>
        <v>0</v>
      </c>
      <c r="J15" s="221" t="e">
        <f t="shared" si="0"/>
        <v>#DIV/0!</v>
      </c>
    </row>
    <row r="16" spans="1:10" x14ac:dyDescent="0.3">
      <c r="A16" s="99" t="s">
        <v>189</v>
      </c>
      <c r="B16" s="100" t="s">
        <v>122</v>
      </c>
      <c r="C16" s="185">
        <f>C17</f>
        <v>1591642</v>
      </c>
      <c r="D16" s="227">
        <f>D17</f>
        <v>1591641.55</v>
      </c>
      <c r="E16" s="231">
        <f t="shared" si="1"/>
        <v>-0.44999999995343387</v>
      </c>
      <c r="F16" s="137">
        <f t="shared" si="2"/>
        <v>99.999971727310538</v>
      </c>
      <c r="G16" s="185">
        <f>G17</f>
        <v>1591642</v>
      </c>
      <c r="H16" s="227">
        <f>H17</f>
        <v>1591641.55</v>
      </c>
      <c r="I16" s="231">
        <f t="shared" si="3"/>
        <v>-0.44999999995343387</v>
      </c>
      <c r="J16" s="138">
        <f t="shared" si="0"/>
        <v>99.999971727310538</v>
      </c>
    </row>
    <row r="17" spans="1:11" x14ac:dyDescent="0.3">
      <c r="A17" s="36" t="s">
        <v>124</v>
      </c>
      <c r="B17" s="102" t="s">
        <v>125</v>
      </c>
      <c r="C17" s="200">
        <f>'Додаток 1 (форма плану)'!F28</f>
        <v>1591642</v>
      </c>
      <c r="D17" s="228">
        <v>1591641.55</v>
      </c>
      <c r="E17" s="230">
        <f>D17-C17</f>
        <v>-0.44999999995343387</v>
      </c>
      <c r="F17" s="220">
        <f>(D17/C17)*100</f>
        <v>99.999971727310538</v>
      </c>
      <c r="G17" s="200">
        <f>C17</f>
        <v>1591642</v>
      </c>
      <c r="H17" s="228">
        <f>D17</f>
        <v>1591641.55</v>
      </c>
      <c r="I17" s="106">
        <f>H17-G17</f>
        <v>-0.44999999995343387</v>
      </c>
      <c r="J17" s="221">
        <f>(H17/G17)*100</f>
        <v>99.999971727310538</v>
      </c>
    </row>
    <row r="18" spans="1:11" x14ac:dyDescent="0.3">
      <c r="A18" s="139" t="s">
        <v>190</v>
      </c>
      <c r="B18" s="140">
        <v>1030</v>
      </c>
      <c r="C18" s="224">
        <f>C19+C20+C21+C22+C23+C24+C25+C26+C27</f>
        <v>2032703</v>
      </c>
      <c r="D18" s="229">
        <f>D19+D20+D21+D22+D23+D24+D25+D26+D27</f>
        <v>2032702.79</v>
      </c>
      <c r="E18" s="225">
        <f t="shared" si="1"/>
        <v>-0.2099999999627471</v>
      </c>
      <c r="F18" s="136">
        <f t="shared" si="2"/>
        <v>99.999989668928507</v>
      </c>
      <c r="G18" s="224">
        <f t="shared" ref="G18:H18" si="4">G19+G20+G21+G22+G23+G24+G25+G26+G27</f>
        <v>2032703</v>
      </c>
      <c r="H18" s="229">
        <f t="shared" si="4"/>
        <v>2032702.79</v>
      </c>
      <c r="I18" s="225">
        <f t="shared" si="3"/>
        <v>-0.2099999999627471</v>
      </c>
      <c r="J18" s="136">
        <f t="shared" si="0"/>
        <v>99.999989668928507</v>
      </c>
    </row>
    <row r="19" spans="1:11" ht="34.5" customHeight="1" x14ac:dyDescent="0.3">
      <c r="A19" s="105" t="s">
        <v>127</v>
      </c>
      <c r="B19" s="37">
        <v>1031</v>
      </c>
      <c r="C19" s="186">
        <f>'Додаток 1 (форма плану)'!F30</f>
        <v>0</v>
      </c>
      <c r="D19" s="106">
        <v>0</v>
      </c>
      <c r="E19" s="106">
        <f t="shared" si="1"/>
        <v>0</v>
      </c>
      <c r="F19" s="219" t="e">
        <f t="shared" si="2"/>
        <v>#DIV/0!</v>
      </c>
      <c r="G19" s="186">
        <f>C19</f>
        <v>0</v>
      </c>
      <c r="H19" s="119">
        <f>D19</f>
        <v>0</v>
      </c>
      <c r="I19" s="106">
        <f t="shared" si="3"/>
        <v>0</v>
      </c>
      <c r="J19" s="221" t="e">
        <f t="shared" si="0"/>
        <v>#DIV/0!</v>
      </c>
    </row>
    <row r="20" spans="1:11" ht="32.25" x14ac:dyDescent="0.3">
      <c r="A20" s="105" t="s">
        <v>37</v>
      </c>
      <c r="B20" s="37">
        <v>1032</v>
      </c>
      <c r="C20" s="186">
        <f>'Додаток 1 (форма плану)'!F31</f>
        <v>0</v>
      </c>
      <c r="D20" s="106">
        <v>0</v>
      </c>
      <c r="E20" s="106">
        <f t="shared" si="1"/>
        <v>0</v>
      </c>
      <c r="F20" s="218" t="e">
        <f t="shared" si="2"/>
        <v>#DIV/0!</v>
      </c>
      <c r="G20" s="186">
        <f t="shared" ref="G20:G27" si="5">C20</f>
        <v>0</v>
      </c>
      <c r="H20" s="119">
        <f t="shared" ref="H20:H27" si="6">D20</f>
        <v>0</v>
      </c>
      <c r="I20" s="106">
        <f t="shared" si="3"/>
        <v>0</v>
      </c>
      <c r="J20" s="221" t="e">
        <f t="shared" si="0"/>
        <v>#DIV/0!</v>
      </c>
    </row>
    <row r="21" spans="1:11" x14ac:dyDescent="0.3">
      <c r="A21" s="141" t="s">
        <v>12</v>
      </c>
      <c r="B21" s="37">
        <v>1033</v>
      </c>
      <c r="C21" s="186">
        <f>'Додаток 1 (форма плану)'!F32</f>
        <v>0</v>
      </c>
      <c r="D21" s="106">
        <v>0</v>
      </c>
      <c r="E21" s="106">
        <f t="shared" si="1"/>
        <v>0</v>
      </c>
      <c r="F21" s="218" t="e">
        <f t="shared" si="2"/>
        <v>#DIV/0!</v>
      </c>
      <c r="G21" s="186">
        <f t="shared" si="5"/>
        <v>0</v>
      </c>
      <c r="H21" s="119">
        <f t="shared" si="6"/>
        <v>0</v>
      </c>
      <c r="I21" s="106">
        <f t="shared" si="3"/>
        <v>0</v>
      </c>
      <c r="J21" s="221" t="e">
        <f t="shared" si="0"/>
        <v>#DIV/0!</v>
      </c>
    </row>
    <row r="22" spans="1:11" x14ac:dyDescent="0.3">
      <c r="A22" s="105" t="s">
        <v>130</v>
      </c>
      <c r="B22" s="37">
        <v>1034</v>
      </c>
      <c r="C22" s="186">
        <f>'Додаток 1 (форма плану)'!F33</f>
        <v>0</v>
      </c>
      <c r="D22" s="106">
        <v>0</v>
      </c>
      <c r="E22" s="106">
        <f t="shared" si="1"/>
        <v>0</v>
      </c>
      <c r="F22" s="218" t="e">
        <f t="shared" si="2"/>
        <v>#DIV/0!</v>
      </c>
      <c r="G22" s="186">
        <f t="shared" si="5"/>
        <v>0</v>
      </c>
      <c r="H22" s="119">
        <f t="shared" si="6"/>
        <v>0</v>
      </c>
      <c r="I22" s="106">
        <f t="shared" si="3"/>
        <v>0</v>
      </c>
      <c r="J22" s="221" t="e">
        <f t="shared" si="0"/>
        <v>#DIV/0!</v>
      </c>
    </row>
    <row r="23" spans="1:11" x14ac:dyDescent="0.3">
      <c r="A23" s="141" t="s">
        <v>132</v>
      </c>
      <c r="B23" s="37">
        <v>1035</v>
      </c>
      <c r="C23" s="186">
        <f>'Додаток 1 (форма плану)'!F34</f>
        <v>29596</v>
      </c>
      <c r="D23" s="106">
        <v>29596.240000000002</v>
      </c>
      <c r="E23" s="106">
        <f t="shared" si="1"/>
        <v>0.24000000000160071</v>
      </c>
      <c r="F23" s="218">
        <f t="shared" si="2"/>
        <v>100.00081092039466</v>
      </c>
      <c r="G23" s="186">
        <f t="shared" si="5"/>
        <v>29596</v>
      </c>
      <c r="H23" s="119">
        <f t="shared" si="6"/>
        <v>29596.240000000002</v>
      </c>
      <c r="I23" s="106">
        <f t="shared" si="3"/>
        <v>0.24000000000160071</v>
      </c>
      <c r="J23" s="221">
        <f t="shared" si="0"/>
        <v>100.00081092039466</v>
      </c>
    </row>
    <row r="24" spans="1:11" x14ac:dyDescent="0.3">
      <c r="A24" s="36" t="s">
        <v>72</v>
      </c>
      <c r="B24" s="37">
        <v>1036</v>
      </c>
      <c r="C24" s="186">
        <f>'Додаток 1 (форма плану)'!F35</f>
        <v>274414</v>
      </c>
      <c r="D24" s="230">
        <v>274414.03999999998</v>
      </c>
      <c r="E24" s="230">
        <f t="shared" si="1"/>
        <v>3.9999999979045242E-2</v>
      </c>
      <c r="F24" s="220">
        <f t="shared" si="2"/>
        <v>100.00001457651577</v>
      </c>
      <c r="G24" s="186">
        <f t="shared" si="5"/>
        <v>274414</v>
      </c>
      <c r="H24" s="119">
        <f t="shared" si="6"/>
        <v>274414.03999999998</v>
      </c>
      <c r="I24" s="230">
        <f t="shared" si="3"/>
        <v>3.9999999979045242E-2</v>
      </c>
      <c r="J24" s="222">
        <f t="shared" si="0"/>
        <v>100.00001457651577</v>
      </c>
    </row>
    <row r="25" spans="1:11" x14ac:dyDescent="0.3">
      <c r="A25" s="142" t="s">
        <v>135</v>
      </c>
      <c r="B25" s="143">
        <v>1037</v>
      </c>
      <c r="C25" s="186">
        <f>'Додаток 1 (форма плану)'!F36</f>
        <v>1234003</v>
      </c>
      <c r="D25" s="230">
        <v>1234003.04</v>
      </c>
      <c r="E25" s="230">
        <f>D25-C25</f>
        <v>4.0000000037252903E-2</v>
      </c>
      <c r="F25" s="220">
        <f>(D25/C25)*100</f>
        <v>100.00000324148321</v>
      </c>
      <c r="G25" s="186">
        <f t="shared" si="5"/>
        <v>1234003</v>
      </c>
      <c r="H25" s="119">
        <f t="shared" si="6"/>
        <v>1234003.04</v>
      </c>
      <c r="I25" s="230">
        <f>H25-G25</f>
        <v>4.0000000037252903E-2</v>
      </c>
      <c r="J25" s="222">
        <f>(H25/G25)*100</f>
        <v>100.00000324148321</v>
      </c>
    </row>
    <row r="26" spans="1:11" ht="32.25" x14ac:dyDescent="0.3">
      <c r="A26" s="105" t="s">
        <v>255</v>
      </c>
      <c r="B26" s="37">
        <v>1038</v>
      </c>
      <c r="C26" s="186">
        <f>'Додаток 1 (форма плану)'!F37</f>
        <v>494690</v>
      </c>
      <c r="D26" s="106">
        <v>494689.47</v>
      </c>
      <c r="E26" s="230">
        <f>D26-C26</f>
        <v>-0.53000000002793968</v>
      </c>
      <c r="F26" s="220">
        <f>(D26/C26)*100</f>
        <v>99.999892862196532</v>
      </c>
      <c r="G26" s="186">
        <f t="shared" si="5"/>
        <v>494690</v>
      </c>
      <c r="H26" s="119">
        <f t="shared" si="6"/>
        <v>494689.47</v>
      </c>
      <c r="I26" s="230">
        <f>H26-G26</f>
        <v>-0.53000000002793968</v>
      </c>
      <c r="J26" s="222">
        <f>(H26/G26)*100</f>
        <v>99.999892862196532</v>
      </c>
      <c r="K26" s="33" t="s">
        <v>237</v>
      </c>
    </row>
    <row r="27" spans="1:11" x14ac:dyDescent="0.3">
      <c r="A27" s="105" t="s">
        <v>98</v>
      </c>
      <c r="B27" s="153">
        <v>1039</v>
      </c>
      <c r="C27" s="186">
        <f>'Додаток 1 (форма плану)'!F38</f>
        <v>0</v>
      </c>
      <c r="D27" s="106">
        <v>0</v>
      </c>
      <c r="E27" s="230">
        <f>D27-C27</f>
        <v>0</v>
      </c>
      <c r="F27" s="220" t="e">
        <f>(D27/C27)*100</f>
        <v>#DIV/0!</v>
      </c>
      <c r="G27" s="186">
        <f t="shared" si="5"/>
        <v>0</v>
      </c>
      <c r="H27" s="119">
        <f t="shared" si="6"/>
        <v>0</v>
      </c>
      <c r="I27" s="230">
        <f>H27-G27</f>
        <v>0</v>
      </c>
      <c r="J27" s="222" t="e">
        <f>(H27/G27)*100</f>
        <v>#DIV/0!</v>
      </c>
      <c r="K27" s="2"/>
    </row>
    <row r="28" spans="1:11" x14ac:dyDescent="0.3">
      <c r="A28" s="296" t="s">
        <v>136</v>
      </c>
      <c r="B28" s="296"/>
      <c r="C28" s="296"/>
      <c r="D28" s="296"/>
      <c r="E28" s="296"/>
      <c r="F28" s="296"/>
      <c r="G28" s="296"/>
      <c r="H28" s="296"/>
      <c r="I28" s="296"/>
      <c r="J28" s="296"/>
    </row>
    <row r="29" spans="1:11" x14ac:dyDescent="0.3">
      <c r="A29" s="144" t="s">
        <v>137</v>
      </c>
      <c r="B29" s="112">
        <v>1040</v>
      </c>
      <c r="C29" s="131">
        <f>'Додаток 1 (форма плану)'!F40</f>
        <v>7120396</v>
      </c>
      <c r="D29" s="113">
        <v>7120395.79</v>
      </c>
      <c r="E29" s="235">
        <f t="shared" si="1"/>
        <v>-0.2099999999627471</v>
      </c>
      <c r="F29" s="219">
        <f t="shared" si="2"/>
        <v>99.999997050725824</v>
      </c>
      <c r="G29" s="189">
        <f>C29</f>
        <v>7120396</v>
      </c>
      <c r="H29" s="236">
        <f>D29</f>
        <v>7120395.79</v>
      </c>
      <c r="I29" s="235">
        <f t="shared" ref="I29:I42" si="7">H29-G29</f>
        <v>-0.2099999999627471</v>
      </c>
      <c r="J29" s="223">
        <f t="shared" ref="J29:J42" si="8">(H29/G29)*100</f>
        <v>99.999997050725824</v>
      </c>
    </row>
    <row r="30" spans="1:11" ht="18.600000000000001" customHeight="1" x14ac:dyDescent="0.3">
      <c r="A30" s="111" t="s">
        <v>138</v>
      </c>
      <c r="B30" s="115">
        <v>1050</v>
      </c>
      <c r="C30" s="131">
        <f>'Додаток 1 (форма плану)'!F41</f>
        <v>1504862</v>
      </c>
      <c r="D30" s="116">
        <v>1504861.42</v>
      </c>
      <c r="E30" s="106">
        <f t="shared" si="1"/>
        <v>-0.58000000007450581</v>
      </c>
      <c r="F30" s="218">
        <f t="shared" si="2"/>
        <v>99.999961458259961</v>
      </c>
      <c r="G30" s="189">
        <f t="shared" ref="G30:G40" si="9">C30</f>
        <v>1504862</v>
      </c>
      <c r="H30" s="236">
        <f t="shared" ref="H30:H40" si="10">D30</f>
        <v>1504861.42</v>
      </c>
      <c r="I30" s="106">
        <f t="shared" si="7"/>
        <v>-0.58000000007450581</v>
      </c>
      <c r="J30" s="221">
        <f t="shared" si="8"/>
        <v>99.999961458259961</v>
      </c>
    </row>
    <row r="31" spans="1:11" x14ac:dyDescent="0.3">
      <c r="A31" s="111" t="s">
        <v>139</v>
      </c>
      <c r="B31" s="115">
        <v>1060</v>
      </c>
      <c r="C31" s="131">
        <f>'Додаток 1 (форма плану)'!F42</f>
        <v>200064</v>
      </c>
      <c r="D31" s="116">
        <v>200064.19</v>
      </c>
      <c r="E31" s="106">
        <f t="shared" si="1"/>
        <v>0.19000000000232831</v>
      </c>
      <c r="F31" s="218">
        <f t="shared" si="2"/>
        <v>100.00009496960973</v>
      </c>
      <c r="G31" s="189">
        <f t="shared" si="9"/>
        <v>200064</v>
      </c>
      <c r="H31" s="236">
        <f t="shared" si="10"/>
        <v>200064.19</v>
      </c>
      <c r="I31" s="106">
        <f t="shared" si="7"/>
        <v>0.19000000000232831</v>
      </c>
      <c r="J31" s="221">
        <f t="shared" si="8"/>
        <v>100.00009496960973</v>
      </c>
    </row>
    <row r="32" spans="1:11" ht="18" customHeight="1" x14ac:dyDescent="0.3">
      <c r="A32" s="111" t="s">
        <v>140</v>
      </c>
      <c r="B32" s="115">
        <v>1070</v>
      </c>
      <c r="C32" s="131">
        <f>'Додаток 1 (форма плану)'!F43</f>
        <v>1118248</v>
      </c>
      <c r="D32" s="116">
        <v>1118248.23</v>
      </c>
      <c r="E32" s="106">
        <f t="shared" si="1"/>
        <v>0.22999999998137355</v>
      </c>
      <c r="F32" s="218">
        <f t="shared" si="2"/>
        <v>100.00002056788834</v>
      </c>
      <c r="G32" s="189">
        <f t="shared" si="9"/>
        <v>1118248</v>
      </c>
      <c r="H32" s="236">
        <f t="shared" si="10"/>
        <v>1118248.23</v>
      </c>
      <c r="I32" s="106">
        <f t="shared" si="7"/>
        <v>0.22999999998137355</v>
      </c>
      <c r="J32" s="221">
        <f t="shared" si="8"/>
        <v>100.00002056788834</v>
      </c>
    </row>
    <row r="33" spans="1:24" ht="18" customHeight="1" x14ac:dyDescent="0.3">
      <c r="A33" s="111" t="s">
        <v>141</v>
      </c>
      <c r="B33" s="115">
        <v>1080</v>
      </c>
      <c r="C33" s="131">
        <f>'Додаток 1 (форма плану)'!F44</f>
        <v>102464</v>
      </c>
      <c r="D33" s="116">
        <v>102464.12</v>
      </c>
      <c r="E33" s="106">
        <f t="shared" si="1"/>
        <v>0.11999999999534339</v>
      </c>
      <c r="F33" s="218">
        <f t="shared" si="2"/>
        <v>100.00011711430356</v>
      </c>
      <c r="G33" s="189">
        <f t="shared" si="9"/>
        <v>102464</v>
      </c>
      <c r="H33" s="236">
        <f t="shared" si="10"/>
        <v>102464.12</v>
      </c>
      <c r="I33" s="106">
        <f t="shared" si="7"/>
        <v>0.11999999999534339</v>
      </c>
      <c r="J33" s="221">
        <f t="shared" si="8"/>
        <v>100.00011711430356</v>
      </c>
    </row>
    <row r="34" spans="1:24" ht="18" customHeight="1" x14ac:dyDescent="0.3">
      <c r="A34" s="111" t="s">
        <v>142</v>
      </c>
      <c r="B34" s="115">
        <v>1090</v>
      </c>
      <c r="C34" s="131">
        <f>'Додаток 1 (форма плану)'!F45</f>
        <v>708601</v>
      </c>
      <c r="D34" s="116">
        <v>708600.96</v>
      </c>
      <c r="E34" s="106">
        <f t="shared" si="1"/>
        <v>-4.0000000037252903E-2</v>
      </c>
      <c r="F34" s="218">
        <f t="shared" si="2"/>
        <v>99.999994355074278</v>
      </c>
      <c r="G34" s="189">
        <f t="shared" si="9"/>
        <v>708601</v>
      </c>
      <c r="H34" s="236">
        <f t="shared" si="10"/>
        <v>708600.96</v>
      </c>
      <c r="I34" s="106">
        <f t="shared" si="7"/>
        <v>-4.0000000037252903E-2</v>
      </c>
      <c r="J34" s="221">
        <f t="shared" si="8"/>
        <v>99.999994355074278</v>
      </c>
    </row>
    <row r="35" spans="1:24" ht="19.899999999999999" customHeight="1" x14ac:dyDescent="0.3">
      <c r="A35" s="111" t="s">
        <v>143</v>
      </c>
      <c r="B35" s="115">
        <v>1100</v>
      </c>
      <c r="C35" s="131">
        <f>'Додаток 1 (форма плану)'!F46</f>
        <v>0</v>
      </c>
      <c r="D35" s="116">
        <v>0</v>
      </c>
      <c r="E35" s="106">
        <f t="shared" si="1"/>
        <v>0</v>
      </c>
      <c r="F35" s="218" t="e">
        <f t="shared" si="2"/>
        <v>#DIV/0!</v>
      </c>
      <c r="G35" s="189">
        <f t="shared" si="9"/>
        <v>0</v>
      </c>
      <c r="H35" s="236">
        <f t="shared" si="10"/>
        <v>0</v>
      </c>
      <c r="I35" s="106">
        <f t="shared" si="7"/>
        <v>0</v>
      </c>
      <c r="J35" s="221" t="e">
        <f t="shared" si="8"/>
        <v>#DIV/0!</v>
      </c>
    </row>
    <row r="36" spans="1:24" ht="18" customHeight="1" x14ac:dyDescent="0.3">
      <c r="A36" s="111" t="s">
        <v>144</v>
      </c>
      <c r="B36" s="115">
        <v>1110</v>
      </c>
      <c r="C36" s="131">
        <f>'Додаток 1 (форма плану)'!F47</f>
        <v>823216</v>
      </c>
      <c r="D36" s="116">
        <v>823216.17</v>
      </c>
      <c r="E36" s="106">
        <f t="shared" si="1"/>
        <v>0.17000000004190952</v>
      </c>
      <c r="F36" s="218">
        <f t="shared" si="2"/>
        <v>100.00002065071622</v>
      </c>
      <c r="G36" s="189">
        <f t="shared" si="9"/>
        <v>823216</v>
      </c>
      <c r="H36" s="236">
        <f t="shared" si="10"/>
        <v>823216.17</v>
      </c>
      <c r="I36" s="106">
        <f t="shared" si="7"/>
        <v>0.17000000004190952</v>
      </c>
      <c r="J36" s="221">
        <f t="shared" si="8"/>
        <v>100.00002065071622</v>
      </c>
    </row>
    <row r="37" spans="1:24" ht="34.5" customHeight="1" x14ac:dyDescent="0.3">
      <c r="A37" s="117" t="s">
        <v>145</v>
      </c>
      <c r="B37" s="115">
        <v>1120</v>
      </c>
      <c r="C37" s="131">
        <f>'Додаток 1 (форма плану)'!F48</f>
        <v>432</v>
      </c>
      <c r="D37" s="116">
        <v>432</v>
      </c>
      <c r="E37" s="106">
        <f t="shared" si="1"/>
        <v>0</v>
      </c>
      <c r="F37" s="218">
        <f t="shared" si="2"/>
        <v>100</v>
      </c>
      <c r="G37" s="189">
        <f t="shared" si="9"/>
        <v>432</v>
      </c>
      <c r="H37" s="236">
        <f t="shared" si="10"/>
        <v>432</v>
      </c>
      <c r="I37" s="106">
        <f t="shared" si="7"/>
        <v>0</v>
      </c>
      <c r="J37" s="221">
        <f t="shared" si="8"/>
        <v>100</v>
      </c>
    </row>
    <row r="38" spans="1:24" ht="18" customHeight="1" x14ac:dyDescent="0.3">
      <c r="A38" s="117" t="s">
        <v>146</v>
      </c>
      <c r="B38" s="115">
        <v>1130</v>
      </c>
      <c r="C38" s="131">
        <f>'Додаток 1 (форма плану)'!F49</f>
        <v>495126</v>
      </c>
      <c r="D38" s="116">
        <v>495126.17</v>
      </c>
      <c r="E38" s="106">
        <f t="shared" si="1"/>
        <v>0.16999999998370185</v>
      </c>
      <c r="F38" s="218">
        <f t="shared" si="2"/>
        <v>100.0000343346946</v>
      </c>
      <c r="G38" s="189">
        <f t="shared" si="9"/>
        <v>495126</v>
      </c>
      <c r="H38" s="236">
        <f t="shared" si="10"/>
        <v>495126.17</v>
      </c>
      <c r="I38" s="106">
        <f t="shared" si="7"/>
        <v>0.16999999998370185</v>
      </c>
      <c r="J38" s="221">
        <f t="shared" si="8"/>
        <v>100.0000343346946</v>
      </c>
    </row>
    <row r="39" spans="1:24" ht="18" customHeight="1" x14ac:dyDescent="0.3">
      <c r="A39" s="111" t="s">
        <v>147</v>
      </c>
      <c r="B39" s="115">
        <v>1140</v>
      </c>
      <c r="C39" s="131">
        <f>'Додаток 1 (форма плану)'!F50</f>
        <v>5738</v>
      </c>
      <c r="D39" s="116">
        <v>5738</v>
      </c>
      <c r="E39" s="106">
        <f t="shared" si="1"/>
        <v>0</v>
      </c>
      <c r="F39" s="218">
        <f t="shared" si="2"/>
        <v>100</v>
      </c>
      <c r="G39" s="189">
        <f t="shared" si="9"/>
        <v>5738</v>
      </c>
      <c r="H39" s="236">
        <f t="shared" si="10"/>
        <v>5738</v>
      </c>
      <c r="I39" s="106">
        <f t="shared" si="7"/>
        <v>0</v>
      </c>
      <c r="J39" s="221">
        <f t="shared" si="8"/>
        <v>100</v>
      </c>
    </row>
    <row r="40" spans="1:24" ht="18" customHeight="1" x14ac:dyDescent="0.3">
      <c r="A40" s="118" t="s">
        <v>38</v>
      </c>
      <c r="B40" s="121">
        <v>1160</v>
      </c>
      <c r="C40" s="131">
        <f>'Додаток 1 (форма плану)'!F51</f>
        <v>494690</v>
      </c>
      <c r="D40" s="94">
        <v>494689.47</v>
      </c>
      <c r="E40" s="225">
        <f t="shared" si="1"/>
        <v>-0.53000000002793968</v>
      </c>
      <c r="F40" s="135">
        <f t="shared" si="2"/>
        <v>99.999892862196532</v>
      </c>
      <c r="G40" s="189">
        <f t="shared" si="9"/>
        <v>494690</v>
      </c>
      <c r="H40" s="236">
        <f t="shared" si="10"/>
        <v>494689.47</v>
      </c>
      <c r="I40" s="225">
        <f t="shared" si="7"/>
        <v>-0.53000000002793968</v>
      </c>
      <c r="J40" s="136">
        <f t="shared" si="8"/>
        <v>99.999892862196532</v>
      </c>
      <c r="K40" s="33" t="s">
        <v>235</v>
      </c>
    </row>
    <row r="41" spans="1:24" ht="18" customHeight="1" x14ac:dyDescent="0.3">
      <c r="A41" s="120" t="s">
        <v>148</v>
      </c>
      <c r="B41" s="121">
        <v>1170</v>
      </c>
      <c r="C41" s="180">
        <f>C13+C16+C18+C44+C55</f>
        <v>13317011.442536801</v>
      </c>
      <c r="D41" s="94">
        <f>D13+D16+D18+D44+D55</f>
        <v>13317010.760000002</v>
      </c>
      <c r="E41" s="225">
        <f t="shared" si="1"/>
        <v>-0.68253679946064949</v>
      </c>
      <c r="F41" s="135">
        <f t="shared" si="2"/>
        <v>99.999994874699908</v>
      </c>
      <c r="G41" s="180">
        <f>G13+G16+G18+G44+G55</f>
        <v>13317011.442536801</v>
      </c>
      <c r="H41" s="94">
        <f>H13+H16+H18+H44+H55</f>
        <v>13317010.760000002</v>
      </c>
      <c r="I41" s="225">
        <f t="shared" si="7"/>
        <v>-0.68253679946064949</v>
      </c>
      <c r="J41" s="136">
        <f t="shared" si="8"/>
        <v>99.999994874699908</v>
      </c>
    </row>
    <row r="42" spans="1:24" x14ac:dyDescent="0.3">
      <c r="A42" s="120" t="s">
        <v>149</v>
      </c>
      <c r="B42" s="121">
        <v>1180</v>
      </c>
      <c r="C42" s="180">
        <f>C29+C30+C31+C32+C33+C34+C35+C36+C37+C38+C39+C40+C47+C60</f>
        <v>12573837</v>
      </c>
      <c r="D42" s="94">
        <f>D29+D30+D31+D32+D33+D34+D35+D36+D37+D38+D39+D40+D47+D60</f>
        <v>12573836.520000001</v>
      </c>
      <c r="E42" s="225">
        <f t="shared" si="1"/>
        <v>-0.47999999858438969</v>
      </c>
      <c r="F42" s="135">
        <f t="shared" si="2"/>
        <v>99.999996182549538</v>
      </c>
      <c r="G42" s="180">
        <f>G29+G30+G31+G32+G33+G34+G35+G36+G37+G38+G39+G40+G47+G60</f>
        <v>12573837</v>
      </c>
      <c r="H42" s="94">
        <f>H29+H30+H31+H32+H33+H34+H35+H36+H37+H38+H39+H40+H47+H60</f>
        <v>12573836.520000001</v>
      </c>
      <c r="I42" s="225">
        <f t="shared" si="7"/>
        <v>-0.47999999858438969</v>
      </c>
      <c r="J42" s="136">
        <f t="shared" si="8"/>
        <v>99.999996182549538</v>
      </c>
    </row>
    <row r="43" spans="1:24" x14ac:dyDescent="0.3">
      <c r="A43" s="264" t="s">
        <v>150</v>
      </c>
      <c r="B43" s="265"/>
      <c r="C43" s="265"/>
      <c r="D43" s="265"/>
      <c r="E43" s="265"/>
      <c r="F43" s="265"/>
      <c r="G43" s="265"/>
      <c r="H43" s="265"/>
      <c r="I43" s="265"/>
      <c r="J43" s="266"/>
    </row>
    <row r="44" spans="1:24" ht="18" customHeight="1" x14ac:dyDescent="0.3">
      <c r="A44" s="122" t="s">
        <v>151</v>
      </c>
      <c r="B44" s="61">
        <v>2010</v>
      </c>
      <c r="C44" s="179">
        <f>C45+C46</f>
        <v>0</v>
      </c>
      <c r="D44" s="225">
        <f>D45</f>
        <v>0</v>
      </c>
      <c r="E44" s="225">
        <f t="shared" si="1"/>
        <v>0</v>
      </c>
      <c r="F44" s="135" t="e">
        <f t="shared" ref="F44:F53" si="11">(D44/C44)*100</f>
        <v>#DIV/0!</v>
      </c>
      <c r="G44" s="179">
        <f>G45</f>
        <v>0</v>
      </c>
      <c r="H44" s="225">
        <f>H45</f>
        <v>0</v>
      </c>
      <c r="I44" s="225">
        <f t="shared" ref="I44:I53" si="12">H44-G44</f>
        <v>0</v>
      </c>
      <c r="J44" s="136" t="e">
        <f t="shared" ref="J44:J53" si="13">(H44/G44)*100</f>
        <v>#DIV/0!</v>
      </c>
      <c r="K44" s="268"/>
      <c r="L44" s="306"/>
      <c r="M44" s="306"/>
      <c r="N44" s="306"/>
      <c r="O44" s="306"/>
      <c r="P44" s="306"/>
      <c r="Q44" s="306"/>
      <c r="R44" s="306"/>
      <c r="S44" s="306"/>
      <c r="T44" s="306"/>
      <c r="U44" s="306"/>
      <c r="V44" s="306"/>
      <c r="W44" s="306"/>
      <c r="X44" s="306"/>
    </row>
    <row r="45" spans="1:24" ht="33.75" customHeight="1" x14ac:dyDescent="0.3">
      <c r="A45" s="123" t="s">
        <v>152</v>
      </c>
      <c r="B45" s="37">
        <v>2011</v>
      </c>
      <c r="C45" s="186">
        <f>'Додаток 1 (форма плану)'!F56</f>
        <v>0</v>
      </c>
      <c r="D45" s="106">
        <v>0</v>
      </c>
      <c r="E45" s="106">
        <f t="shared" si="1"/>
        <v>0</v>
      </c>
      <c r="F45" s="218" t="e">
        <f t="shared" si="11"/>
        <v>#DIV/0!</v>
      </c>
      <c r="G45" s="186">
        <f>C45</f>
        <v>0</v>
      </c>
      <c r="H45" s="106">
        <f>D45</f>
        <v>0</v>
      </c>
      <c r="I45" s="106">
        <f t="shared" si="12"/>
        <v>0</v>
      </c>
      <c r="J45" s="221" t="e">
        <f t="shared" si="13"/>
        <v>#DIV/0!</v>
      </c>
      <c r="K45" s="268"/>
      <c r="L45" s="306"/>
      <c r="M45" s="306"/>
      <c r="N45" s="306"/>
      <c r="O45" s="306"/>
      <c r="P45" s="306"/>
      <c r="Q45" s="306"/>
      <c r="R45" s="306"/>
      <c r="S45" s="306"/>
      <c r="T45" s="306"/>
      <c r="U45" s="306"/>
      <c r="V45" s="306"/>
      <c r="W45" s="306"/>
      <c r="X45" s="306"/>
    </row>
    <row r="46" spans="1:24" x14ac:dyDescent="0.3">
      <c r="A46" s="123" t="s">
        <v>153</v>
      </c>
      <c r="B46" s="37">
        <v>2012</v>
      </c>
      <c r="C46" s="186">
        <f>'Додаток 1 (форма плану)'!F57</f>
        <v>0</v>
      </c>
      <c r="D46" s="106">
        <v>0</v>
      </c>
      <c r="E46" s="106">
        <f t="shared" si="1"/>
        <v>0</v>
      </c>
      <c r="F46" s="218" t="e">
        <f t="shared" si="11"/>
        <v>#DIV/0!</v>
      </c>
      <c r="G46" s="186">
        <f>C46</f>
        <v>0</v>
      </c>
      <c r="H46" s="106">
        <f>D46</f>
        <v>0</v>
      </c>
      <c r="I46" s="106">
        <f t="shared" si="12"/>
        <v>0</v>
      </c>
      <c r="J46" s="221" t="e">
        <f t="shared" si="13"/>
        <v>#DIV/0!</v>
      </c>
      <c r="K46" s="268"/>
      <c r="L46" s="306"/>
      <c r="M46" s="306"/>
      <c r="N46" s="306"/>
      <c r="O46" s="306"/>
      <c r="P46" s="306"/>
      <c r="Q46" s="306"/>
      <c r="R46" s="306"/>
      <c r="S46" s="306"/>
      <c r="T46" s="306"/>
      <c r="U46" s="306"/>
      <c r="V46" s="306"/>
      <c r="W46" s="306"/>
      <c r="X46" s="306"/>
    </row>
    <row r="47" spans="1:24" x14ac:dyDescent="0.3">
      <c r="A47" s="124" t="s">
        <v>239</v>
      </c>
      <c r="B47" s="125">
        <v>3010</v>
      </c>
      <c r="C47" s="193">
        <f>C48+C49+C50+C51+C52+C53</f>
        <v>0</v>
      </c>
      <c r="D47" s="234">
        <f>D48+D49+D50+D51+D52+D53</f>
        <v>0</v>
      </c>
      <c r="E47" s="225">
        <f t="shared" si="1"/>
        <v>0</v>
      </c>
      <c r="F47" s="135" t="e">
        <f t="shared" si="11"/>
        <v>#DIV/0!</v>
      </c>
      <c r="G47" s="193">
        <f>G48+G49+G50+G51+G52+G53</f>
        <v>0</v>
      </c>
      <c r="H47" s="234">
        <f>H48+H49+H50+H51+H52+H53</f>
        <v>0</v>
      </c>
      <c r="I47" s="225">
        <f t="shared" si="12"/>
        <v>0</v>
      </c>
      <c r="J47" s="136" t="e">
        <f t="shared" si="13"/>
        <v>#DIV/0!</v>
      </c>
    </row>
    <row r="48" spans="1:24" x14ac:dyDescent="0.3">
      <c r="A48" s="111" t="s">
        <v>154</v>
      </c>
      <c r="B48" s="115">
        <v>3011</v>
      </c>
      <c r="C48" s="190">
        <f>'Додаток 1 (форма плану)'!F59</f>
        <v>0</v>
      </c>
      <c r="D48" s="116">
        <v>0</v>
      </c>
      <c r="E48" s="106">
        <f t="shared" si="1"/>
        <v>0</v>
      </c>
      <c r="F48" s="218" t="e">
        <f t="shared" si="11"/>
        <v>#DIV/0!</v>
      </c>
      <c r="G48" s="191">
        <f>C48</f>
        <v>0</v>
      </c>
      <c r="H48" s="107">
        <f>D48</f>
        <v>0</v>
      </c>
      <c r="I48" s="106">
        <f t="shared" si="12"/>
        <v>0</v>
      </c>
      <c r="J48" s="221" t="e">
        <f t="shared" si="13"/>
        <v>#DIV/0!</v>
      </c>
      <c r="K48" s="307" t="s">
        <v>236</v>
      </c>
      <c r="L48" s="308"/>
      <c r="M48" s="308"/>
      <c r="N48" s="308"/>
      <c r="O48" s="308"/>
      <c r="P48" s="308"/>
      <c r="Q48" s="308"/>
      <c r="R48" s="308"/>
      <c r="S48" s="308"/>
      <c r="T48" s="308"/>
      <c r="U48" s="308"/>
      <c r="V48" s="308"/>
      <c r="W48" s="308"/>
    </row>
    <row r="49" spans="1:23" x14ac:dyDescent="0.3">
      <c r="A49" s="111" t="s">
        <v>155</v>
      </c>
      <c r="B49" s="115">
        <v>3012</v>
      </c>
      <c r="C49" s="190">
        <f>'Додаток 1 (форма плану)'!F60</f>
        <v>0</v>
      </c>
      <c r="D49" s="116">
        <v>0</v>
      </c>
      <c r="E49" s="106">
        <f t="shared" si="1"/>
        <v>0</v>
      </c>
      <c r="F49" s="218" t="e">
        <f t="shared" si="11"/>
        <v>#DIV/0!</v>
      </c>
      <c r="G49" s="191">
        <f t="shared" ref="G49:G53" si="14">C49</f>
        <v>0</v>
      </c>
      <c r="H49" s="107">
        <f t="shared" ref="H49:H53" si="15">D49</f>
        <v>0</v>
      </c>
      <c r="I49" s="106">
        <f t="shared" si="12"/>
        <v>0</v>
      </c>
      <c r="J49" s="221" t="e">
        <f t="shared" si="13"/>
        <v>#DIV/0!</v>
      </c>
      <c r="K49" s="307"/>
      <c r="L49" s="308"/>
      <c r="M49" s="308"/>
      <c r="N49" s="308"/>
      <c r="O49" s="308"/>
      <c r="P49" s="308"/>
      <c r="Q49" s="308"/>
      <c r="R49" s="308"/>
      <c r="S49" s="308"/>
      <c r="T49" s="308"/>
      <c r="U49" s="308"/>
      <c r="V49" s="308"/>
      <c r="W49" s="308"/>
    </row>
    <row r="50" spans="1:23" x14ac:dyDescent="0.3">
      <c r="A50" s="111" t="s">
        <v>156</v>
      </c>
      <c r="B50" s="115">
        <v>3013</v>
      </c>
      <c r="C50" s="190">
        <f>'Додаток 1 (форма плану)'!F61</f>
        <v>0</v>
      </c>
      <c r="D50" s="116">
        <v>0</v>
      </c>
      <c r="E50" s="106">
        <f t="shared" si="1"/>
        <v>0</v>
      </c>
      <c r="F50" s="218" t="e">
        <f t="shared" si="11"/>
        <v>#DIV/0!</v>
      </c>
      <c r="G50" s="191">
        <f t="shared" si="14"/>
        <v>0</v>
      </c>
      <c r="H50" s="107">
        <f t="shared" si="15"/>
        <v>0</v>
      </c>
      <c r="I50" s="106">
        <f t="shared" si="12"/>
        <v>0</v>
      </c>
      <c r="J50" s="221" t="e">
        <f t="shared" si="13"/>
        <v>#DIV/0!</v>
      </c>
      <c r="K50" s="307"/>
      <c r="L50" s="308"/>
      <c r="M50" s="308"/>
      <c r="N50" s="308"/>
      <c r="O50" s="308"/>
      <c r="P50" s="308"/>
      <c r="Q50" s="308"/>
      <c r="R50" s="308"/>
      <c r="S50" s="308"/>
      <c r="T50" s="308"/>
      <c r="U50" s="308"/>
      <c r="V50" s="308"/>
      <c r="W50" s="308"/>
    </row>
    <row r="51" spans="1:23" ht="30.6" customHeight="1" x14ac:dyDescent="0.3">
      <c r="A51" s="111" t="s">
        <v>157</v>
      </c>
      <c r="B51" s="115">
        <v>3014</v>
      </c>
      <c r="C51" s="190">
        <f>'Додаток 1 (форма плану)'!F62</f>
        <v>0</v>
      </c>
      <c r="D51" s="116">
        <v>0</v>
      </c>
      <c r="E51" s="106">
        <f t="shared" si="1"/>
        <v>0</v>
      </c>
      <c r="F51" s="218" t="e">
        <f t="shared" si="11"/>
        <v>#DIV/0!</v>
      </c>
      <c r="G51" s="191">
        <f t="shared" si="14"/>
        <v>0</v>
      </c>
      <c r="H51" s="107">
        <f t="shared" si="15"/>
        <v>0</v>
      </c>
      <c r="I51" s="106">
        <f t="shared" si="12"/>
        <v>0</v>
      </c>
      <c r="J51" s="221" t="e">
        <f t="shared" si="13"/>
        <v>#DIV/0!</v>
      </c>
      <c r="K51" s="307"/>
      <c r="L51" s="308"/>
      <c r="M51" s="308"/>
      <c r="N51" s="308"/>
      <c r="O51" s="308"/>
      <c r="P51" s="308"/>
      <c r="Q51" s="308"/>
      <c r="R51" s="308"/>
      <c r="S51" s="308"/>
      <c r="T51" s="308"/>
      <c r="U51" s="308"/>
      <c r="V51" s="308"/>
      <c r="W51" s="308"/>
    </row>
    <row r="52" spans="1:23" ht="31.5" x14ac:dyDescent="0.3">
      <c r="A52" s="111" t="s">
        <v>158</v>
      </c>
      <c r="B52" s="115">
        <v>3015</v>
      </c>
      <c r="C52" s="190">
        <f>'Додаток 1 (форма плану)'!F63</f>
        <v>0</v>
      </c>
      <c r="D52" s="116">
        <v>0</v>
      </c>
      <c r="E52" s="106">
        <f t="shared" si="1"/>
        <v>0</v>
      </c>
      <c r="F52" s="218" t="e">
        <f t="shared" si="11"/>
        <v>#DIV/0!</v>
      </c>
      <c r="G52" s="191">
        <f t="shared" si="14"/>
        <v>0</v>
      </c>
      <c r="H52" s="107">
        <f t="shared" si="15"/>
        <v>0</v>
      </c>
      <c r="I52" s="106">
        <f t="shared" si="12"/>
        <v>0</v>
      </c>
      <c r="J52" s="221" t="e">
        <f t="shared" si="13"/>
        <v>#DIV/0!</v>
      </c>
      <c r="K52" s="307"/>
      <c r="L52" s="308"/>
      <c r="M52" s="308"/>
      <c r="N52" s="308"/>
      <c r="O52" s="308"/>
      <c r="P52" s="308"/>
      <c r="Q52" s="308"/>
      <c r="R52" s="308"/>
      <c r="S52" s="308"/>
      <c r="T52" s="308"/>
      <c r="U52" s="308"/>
      <c r="V52" s="308"/>
      <c r="W52" s="308"/>
    </row>
    <row r="53" spans="1:23" x14ac:dyDescent="0.3">
      <c r="A53" s="111" t="s">
        <v>21</v>
      </c>
      <c r="B53" s="115">
        <v>3016</v>
      </c>
      <c r="C53" s="190">
        <f>'Додаток 1 (форма плану)'!F64</f>
        <v>0</v>
      </c>
      <c r="D53" s="116">
        <v>0</v>
      </c>
      <c r="E53" s="106">
        <f t="shared" si="1"/>
        <v>0</v>
      </c>
      <c r="F53" s="218" t="e">
        <f t="shared" si="11"/>
        <v>#DIV/0!</v>
      </c>
      <c r="G53" s="191">
        <f t="shared" si="14"/>
        <v>0</v>
      </c>
      <c r="H53" s="107">
        <f t="shared" si="15"/>
        <v>0</v>
      </c>
      <c r="I53" s="106">
        <f t="shared" si="12"/>
        <v>0</v>
      </c>
      <c r="J53" s="221" t="e">
        <f t="shared" si="13"/>
        <v>#DIV/0!</v>
      </c>
      <c r="K53" s="307"/>
      <c r="L53" s="308"/>
      <c r="M53" s="308"/>
      <c r="N53" s="308"/>
      <c r="O53" s="308"/>
      <c r="P53" s="308"/>
      <c r="Q53" s="308"/>
      <c r="R53" s="308"/>
      <c r="S53" s="308"/>
      <c r="T53" s="308"/>
      <c r="U53" s="308"/>
      <c r="V53" s="308"/>
      <c r="W53" s="308"/>
    </row>
    <row r="54" spans="1:23" x14ac:dyDescent="0.3">
      <c r="A54" s="264" t="s">
        <v>159</v>
      </c>
      <c r="B54" s="265"/>
      <c r="C54" s="265"/>
      <c r="D54" s="265"/>
      <c r="E54" s="265"/>
      <c r="F54" s="265"/>
      <c r="G54" s="265"/>
      <c r="H54" s="265"/>
      <c r="I54" s="265"/>
      <c r="J54" s="271"/>
    </row>
    <row r="55" spans="1:23" x14ac:dyDescent="0.3">
      <c r="A55" s="126" t="s">
        <v>160</v>
      </c>
      <c r="B55" s="61">
        <v>4010</v>
      </c>
      <c r="C55" s="194">
        <f>C56+C57+C58+C59</f>
        <v>41296</v>
      </c>
      <c r="D55" s="233">
        <f>D56+D57+D58+D59</f>
        <v>41295.980000000003</v>
      </c>
      <c r="E55" s="225">
        <f t="shared" si="1"/>
        <v>-1.9999999996798579E-2</v>
      </c>
      <c r="F55" s="136">
        <f t="shared" ref="F55:F64" si="16">(D55/C55)*100</f>
        <v>99.999951569159251</v>
      </c>
      <c r="G55" s="194">
        <f>G56+G57+G58+G59</f>
        <v>41296</v>
      </c>
      <c r="H55" s="233">
        <f>H56+H57+H58+H59</f>
        <v>41295.980000000003</v>
      </c>
      <c r="I55" s="225">
        <f t="shared" ref="I55:I64" si="17">H55-G55</f>
        <v>-1.9999999996798579E-2</v>
      </c>
      <c r="J55" s="136">
        <f t="shared" ref="J55:J64" si="18">(H55/G55)*100</f>
        <v>99.999951569159251</v>
      </c>
    </row>
    <row r="56" spans="1:23" x14ac:dyDescent="0.3">
      <c r="A56" s="111" t="s">
        <v>161</v>
      </c>
      <c r="B56" s="112">
        <v>4011</v>
      </c>
      <c r="C56" s="190">
        <v>0</v>
      </c>
      <c r="D56" s="116">
        <v>0</v>
      </c>
      <c r="E56" s="106">
        <f t="shared" si="1"/>
        <v>0</v>
      </c>
      <c r="F56" s="219" t="e">
        <f t="shared" si="16"/>
        <v>#DIV/0!</v>
      </c>
      <c r="G56" s="191">
        <v>0</v>
      </c>
      <c r="H56" s="107">
        <v>0</v>
      </c>
      <c r="I56" s="106">
        <f t="shared" si="17"/>
        <v>0</v>
      </c>
      <c r="J56" s="221" t="e">
        <f t="shared" si="18"/>
        <v>#DIV/0!</v>
      </c>
    </row>
    <row r="57" spans="1:23" x14ac:dyDescent="0.3">
      <c r="A57" s="111" t="s">
        <v>162</v>
      </c>
      <c r="B57" s="115">
        <v>4012</v>
      </c>
      <c r="C57" s="190">
        <v>0</v>
      </c>
      <c r="D57" s="116">
        <v>0</v>
      </c>
      <c r="E57" s="106">
        <f t="shared" si="1"/>
        <v>0</v>
      </c>
      <c r="F57" s="218" t="e">
        <f t="shared" si="16"/>
        <v>#DIV/0!</v>
      </c>
      <c r="G57" s="191">
        <v>0</v>
      </c>
      <c r="H57" s="107">
        <v>0</v>
      </c>
      <c r="I57" s="106">
        <f t="shared" si="17"/>
        <v>0</v>
      </c>
      <c r="J57" s="221" t="e">
        <f t="shared" si="18"/>
        <v>#DIV/0!</v>
      </c>
    </row>
    <row r="58" spans="1:23" x14ac:dyDescent="0.3">
      <c r="A58" s="111" t="s">
        <v>163</v>
      </c>
      <c r="B58" s="115">
        <v>4013</v>
      </c>
      <c r="C58" s="190">
        <f>'Додаток 1 (форма плану)'!F69</f>
        <v>41296</v>
      </c>
      <c r="D58" s="116">
        <v>41295.980000000003</v>
      </c>
      <c r="E58" s="106">
        <f t="shared" si="1"/>
        <v>-1.9999999996798579E-2</v>
      </c>
      <c r="F58" s="218">
        <f t="shared" si="16"/>
        <v>99.999951569159251</v>
      </c>
      <c r="G58" s="191">
        <f>C58</f>
        <v>41296</v>
      </c>
      <c r="H58" s="107">
        <f>D58</f>
        <v>41295.980000000003</v>
      </c>
      <c r="I58" s="106">
        <f t="shared" si="17"/>
        <v>-1.9999999996798579E-2</v>
      </c>
      <c r="J58" s="221">
        <f t="shared" si="18"/>
        <v>99.999951569159251</v>
      </c>
    </row>
    <row r="59" spans="1:23" x14ac:dyDescent="0.3">
      <c r="A59" s="111" t="s">
        <v>164</v>
      </c>
      <c r="B59" s="115">
        <v>4020</v>
      </c>
      <c r="C59" s="190">
        <v>0</v>
      </c>
      <c r="D59" s="116">
        <v>0</v>
      </c>
      <c r="E59" s="106">
        <f t="shared" si="1"/>
        <v>0</v>
      </c>
      <c r="F59" s="218" t="e">
        <f t="shared" si="16"/>
        <v>#DIV/0!</v>
      </c>
      <c r="G59" s="191">
        <v>0</v>
      </c>
      <c r="H59" s="107">
        <v>0</v>
      </c>
      <c r="I59" s="106">
        <f t="shared" si="17"/>
        <v>0</v>
      </c>
      <c r="J59" s="221" t="e">
        <f t="shared" si="18"/>
        <v>#DIV/0!</v>
      </c>
    </row>
    <row r="60" spans="1:23" x14ac:dyDescent="0.3">
      <c r="A60" s="120" t="s">
        <v>165</v>
      </c>
      <c r="B60" s="121">
        <v>4030</v>
      </c>
      <c r="C60" s="180">
        <f>C61+C62+C63+C64</f>
        <v>0</v>
      </c>
      <c r="D60" s="94">
        <f>D61+D62+D63+D64</f>
        <v>0</v>
      </c>
      <c r="E60" s="225">
        <f t="shared" si="1"/>
        <v>0</v>
      </c>
      <c r="F60" s="135" t="e">
        <f t="shared" si="16"/>
        <v>#DIV/0!</v>
      </c>
      <c r="G60" s="180">
        <f>G61+G62+G63+G64</f>
        <v>0</v>
      </c>
      <c r="H60" s="94">
        <f>H61+H62+H63+H64</f>
        <v>0</v>
      </c>
      <c r="I60" s="225">
        <f t="shared" si="17"/>
        <v>0</v>
      </c>
      <c r="J60" s="136" t="e">
        <f t="shared" si="18"/>
        <v>#DIV/0!</v>
      </c>
    </row>
    <row r="61" spans="1:23" x14ac:dyDescent="0.3">
      <c r="A61" s="111" t="s">
        <v>161</v>
      </c>
      <c r="B61" s="115">
        <v>4031</v>
      </c>
      <c r="C61" s="190">
        <v>0</v>
      </c>
      <c r="D61" s="116">
        <v>0</v>
      </c>
      <c r="E61" s="106">
        <f t="shared" si="1"/>
        <v>0</v>
      </c>
      <c r="F61" s="218" t="e">
        <f t="shared" si="16"/>
        <v>#DIV/0!</v>
      </c>
      <c r="G61" s="191">
        <v>0</v>
      </c>
      <c r="H61" s="107">
        <v>0</v>
      </c>
      <c r="I61" s="106">
        <f t="shared" si="17"/>
        <v>0</v>
      </c>
      <c r="J61" s="221" t="e">
        <f t="shared" si="18"/>
        <v>#DIV/0!</v>
      </c>
    </row>
    <row r="62" spans="1:23" x14ac:dyDescent="0.3">
      <c r="A62" s="111" t="s">
        <v>162</v>
      </c>
      <c r="B62" s="115">
        <v>4032</v>
      </c>
      <c r="C62" s="190">
        <v>0</v>
      </c>
      <c r="D62" s="116">
        <v>0</v>
      </c>
      <c r="E62" s="106">
        <f t="shared" si="1"/>
        <v>0</v>
      </c>
      <c r="F62" s="218" t="e">
        <f t="shared" si="16"/>
        <v>#DIV/0!</v>
      </c>
      <c r="G62" s="191">
        <v>0</v>
      </c>
      <c r="H62" s="107">
        <v>0</v>
      </c>
      <c r="I62" s="106">
        <f t="shared" si="17"/>
        <v>0</v>
      </c>
      <c r="J62" s="221" t="e">
        <f t="shared" si="18"/>
        <v>#DIV/0!</v>
      </c>
    </row>
    <row r="63" spans="1:23" x14ac:dyDescent="0.3">
      <c r="A63" s="111" t="s">
        <v>163</v>
      </c>
      <c r="B63" s="115">
        <v>4033</v>
      </c>
      <c r="C63" s="190">
        <v>0</v>
      </c>
      <c r="D63" s="116">
        <v>0</v>
      </c>
      <c r="E63" s="106">
        <f t="shared" si="1"/>
        <v>0</v>
      </c>
      <c r="F63" s="218" t="e">
        <f t="shared" si="16"/>
        <v>#DIV/0!</v>
      </c>
      <c r="G63" s="191">
        <v>0</v>
      </c>
      <c r="H63" s="107">
        <v>0</v>
      </c>
      <c r="I63" s="106">
        <f t="shared" si="17"/>
        <v>0</v>
      </c>
      <c r="J63" s="221" t="e">
        <f t="shared" si="18"/>
        <v>#DIV/0!</v>
      </c>
    </row>
    <row r="64" spans="1:23" x14ac:dyDescent="0.3">
      <c r="A64" s="117" t="s">
        <v>166</v>
      </c>
      <c r="B64" s="115">
        <v>4040</v>
      </c>
      <c r="C64" s="190">
        <v>0</v>
      </c>
      <c r="D64" s="116">
        <v>0</v>
      </c>
      <c r="E64" s="106">
        <f t="shared" si="1"/>
        <v>0</v>
      </c>
      <c r="F64" s="218" t="e">
        <f t="shared" si="16"/>
        <v>#DIV/0!</v>
      </c>
      <c r="G64" s="191">
        <v>0</v>
      </c>
      <c r="H64" s="107">
        <v>0</v>
      </c>
      <c r="I64" s="106">
        <f t="shared" si="17"/>
        <v>0</v>
      </c>
      <c r="J64" s="221" t="e">
        <f t="shared" si="18"/>
        <v>#DIV/0!</v>
      </c>
    </row>
    <row r="65" spans="1:11" ht="24.6" customHeight="1" x14ac:dyDescent="0.3">
      <c r="A65" s="272" t="s">
        <v>167</v>
      </c>
      <c r="B65" s="273"/>
      <c r="C65" s="273"/>
      <c r="D65" s="273"/>
      <c r="E65" s="273"/>
      <c r="F65" s="273"/>
      <c r="G65" s="273"/>
      <c r="H65" s="273"/>
      <c r="I65" s="273"/>
      <c r="J65" s="274"/>
    </row>
    <row r="66" spans="1:11" x14ac:dyDescent="0.3">
      <c r="A66" s="5" t="s">
        <v>13</v>
      </c>
      <c r="B66" s="61">
        <v>5010</v>
      </c>
      <c r="C66" s="238">
        <f>C41-C42</f>
        <v>743174.4425368011</v>
      </c>
      <c r="D66" s="225">
        <f>D41-D42</f>
        <v>743174.24000000022</v>
      </c>
      <c r="E66" s="225">
        <f t="shared" si="1"/>
        <v>-0.2025368008762598</v>
      </c>
      <c r="F66" s="135">
        <f>(D66/C66)*100</f>
        <v>99.999972747071311</v>
      </c>
      <c r="G66" s="179">
        <f>G41-G42</f>
        <v>743174.4425368011</v>
      </c>
      <c r="H66" s="225">
        <f>H41-H42</f>
        <v>743174.24000000022</v>
      </c>
      <c r="I66" s="225">
        <f>H66-G66</f>
        <v>-0.2025368008762598</v>
      </c>
      <c r="J66" s="136">
        <f>(H66/G66)*100</f>
        <v>99.999972747071311</v>
      </c>
      <c r="K66" s="156" t="s">
        <v>242</v>
      </c>
    </row>
    <row r="67" spans="1:11" x14ac:dyDescent="0.3">
      <c r="A67" s="6" t="s">
        <v>14</v>
      </c>
      <c r="B67" s="37">
        <v>5011</v>
      </c>
      <c r="C67" s="161">
        <f>C66-C68</f>
        <v>743174.4425368011</v>
      </c>
      <c r="D67" s="106">
        <f>D66-D68</f>
        <v>743174.24000000022</v>
      </c>
      <c r="E67" s="106">
        <f t="shared" si="1"/>
        <v>-0.2025368008762598</v>
      </c>
      <c r="F67" s="218">
        <f>(D67/C67)*100</f>
        <v>99.999972747071311</v>
      </c>
      <c r="G67" s="186">
        <f>G66-G68</f>
        <v>743174.4425368011</v>
      </c>
      <c r="H67" s="106">
        <f>H66-H68</f>
        <v>743174.24000000022</v>
      </c>
      <c r="I67" s="106">
        <f>H67-G67</f>
        <v>-0.2025368008762598</v>
      </c>
      <c r="J67" s="221">
        <f>(H67/G67)*100</f>
        <v>99.999972747071311</v>
      </c>
    </row>
    <row r="68" spans="1:11" ht="17.45" customHeight="1" x14ac:dyDescent="0.3">
      <c r="A68" s="8" t="s">
        <v>15</v>
      </c>
      <c r="B68" s="37">
        <v>5012</v>
      </c>
      <c r="C68" s="161">
        <v>0</v>
      </c>
      <c r="D68" s="158">
        <v>0</v>
      </c>
      <c r="E68" s="158">
        <f t="shared" si="1"/>
        <v>0</v>
      </c>
      <c r="F68" s="218" t="e">
        <f>(D68/C68)*100</f>
        <v>#DIV/0!</v>
      </c>
      <c r="G68" s="186">
        <v>0</v>
      </c>
      <c r="H68" s="107">
        <v>0</v>
      </c>
      <c r="I68" s="107">
        <v>0</v>
      </c>
      <c r="J68" s="221" t="e">
        <f>(H68/G68)*100</f>
        <v>#DIV/0!</v>
      </c>
    </row>
    <row r="69" spans="1:11" ht="17.45" customHeight="1" x14ac:dyDescent="0.3">
      <c r="A69" s="264" t="s">
        <v>168</v>
      </c>
      <c r="B69" s="265"/>
      <c r="C69" s="265"/>
      <c r="D69" s="265"/>
      <c r="E69" s="265"/>
      <c r="F69" s="265"/>
      <c r="G69" s="265"/>
      <c r="H69" s="265"/>
      <c r="I69" s="265"/>
      <c r="J69" s="266"/>
    </row>
    <row r="70" spans="1:11" x14ac:dyDescent="0.3">
      <c r="A70" s="122" t="s">
        <v>169</v>
      </c>
      <c r="B70" s="61">
        <v>6010</v>
      </c>
      <c r="C70" s="179">
        <f>C71+C72+C73+C74+C75+C76</f>
        <v>2905996</v>
      </c>
      <c r="D70" s="225">
        <f>D71+D72+D73+D74+D75+D76</f>
        <v>2905993.94</v>
      </c>
      <c r="E70" s="225">
        <f t="shared" ref="E70:E76" si="19">D70-C70</f>
        <v>-2.0600000000558794</v>
      </c>
      <c r="F70" s="135">
        <f t="shared" ref="F70:F76" si="20">(D70/C70)*100</f>
        <v>99.999929112084118</v>
      </c>
      <c r="G70" s="179">
        <f>G71+G72+G73+G74+G75+G76</f>
        <v>2905996</v>
      </c>
      <c r="H70" s="225">
        <f>H71+H72+H73+H74+H75+H76</f>
        <v>2905993.94</v>
      </c>
      <c r="I70" s="225">
        <f t="shared" ref="I70:I76" si="21">H70-G70</f>
        <v>-2.0600000000558794</v>
      </c>
      <c r="J70" s="136">
        <f t="shared" ref="J70:J76" si="22">(H70/G70)*100</f>
        <v>99.999929112084118</v>
      </c>
    </row>
    <row r="71" spans="1:11" ht="16.899999999999999" customHeight="1" x14ac:dyDescent="0.3">
      <c r="A71" s="127" t="s">
        <v>170</v>
      </c>
      <c r="B71" s="112">
        <v>6011</v>
      </c>
      <c r="C71" s="131">
        <f>'Додаток 1 (форма плану)'!F82</f>
        <v>14568</v>
      </c>
      <c r="D71" s="113">
        <v>14568</v>
      </c>
      <c r="E71" s="106">
        <f t="shared" si="19"/>
        <v>0</v>
      </c>
      <c r="F71" s="218">
        <f t="shared" si="20"/>
        <v>100</v>
      </c>
      <c r="G71" s="189">
        <f>C71</f>
        <v>14568</v>
      </c>
      <c r="H71" s="114">
        <f>D71</f>
        <v>14568</v>
      </c>
      <c r="I71" s="106">
        <f t="shared" si="21"/>
        <v>0</v>
      </c>
      <c r="J71" s="221">
        <f t="shared" si="22"/>
        <v>100</v>
      </c>
    </row>
    <row r="72" spans="1:11" ht="16.899999999999999" customHeight="1" x14ac:dyDescent="0.3">
      <c r="A72" s="128" t="s">
        <v>171</v>
      </c>
      <c r="B72" s="112">
        <v>6012</v>
      </c>
      <c r="C72" s="131">
        <f>'Додаток 1 (форма плану)'!F83</f>
        <v>106836</v>
      </c>
      <c r="D72" s="116">
        <v>106835.53</v>
      </c>
      <c r="E72" s="106">
        <f t="shared" si="19"/>
        <v>-0.47000000000116415</v>
      </c>
      <c r="F72" s="218">
        <f t="shared" si="20"/>
        <v>99.999560073383492</v>
      </c>
      <c r="G72" s="189">
        <f t="shared" ref="G72:G76" si="23">C72</f>
        <v>106836</v>
      </c>
      <c r="H72" s="114">
        <f t="shared" ref="H72:H76" si="24">D72</f>
        <v>106835.53</v>
      </c>
      <c r="I72" s="106">
        <f t="shared" si="21"/>
        <v>-0.47000000000116415</v>
      </c>
      <c r="J72" s="221">
        <f t="shared" si="22"/>
        <v>99.999560073383492</v>
      </c>
    </row>
    <row r="73" spans="1:11" ht="16.899999999999999" customHeight="1" x14ac:dyDescent="0.3">
      <c r="A73" s="128" t="s">
        <v>172</v>
      </c>
      <c r="B73" s="112">
        <v>6013</v>
      </c>
      <c r="C73" s="131">
        <f>'Додаток 1 (форма плану)'!F84</f>
        <v>353</v>
      </c>
      <c r="D73" s="116">
        <v>352.26</v>
      </c>
      <c r="E73" s="106">
        <f t="shared" si="19"/>
        <v>-0.74000000000000909</v>
      </c>
      <c r="F73" s="218">
        <f t="shared" si="20"/>
        <v>99.790368271954677</v>
      </c>
      <c r="G73" s="189">
        <f t="shared" si="23"/>
        <v>353</v>
      </c>
      <c r="H73" s="114">
        <f t="shared" si="24"/>
        <v>352.26</v>
      </c>
      <c r="I73" s="106">
        <f t="shared" si="21"/>
        <v>-0.74000000000000909</v>
      </c>
      <c r="J73" s="221">
        <f t="shared" si="22"/>
        <v>99.790368271954677</v>
      </c>
    </row>
    <row r="74" spans="1:11" x14ac:dyDescent="0.3">
      <c r="A74" s="128" t="s">
        <v>173</v>
      </c>
      <c r="B74" s="112">
        <v>6014</v>
      </c>
      <c r="C74" s="131">
        <f>'Додаток 1 (форма плану)'!F85</f>
        <v>1279377</v>
      </c>
      <c r="D74" s="116">
        <v>1279376.73</v>
      </c>
      <c r="E74" s="106">
        <f t="shared" si="19"/>
        <v>-0.27000000001862645</v>
      </c>
      <c r="F74" s="218">
        <f t="shared" si="20"/>
        <v>99.999978895978288</v>
      </c>
      <c r="G74" s="189">
        <f t="shared" si="23"/>
        <v>1279377</v>
      </c>
      <c r="H74" s="114">
        <f t="shared" si="24"/>
        <v>1279376.73</v>
      </c>
      <c r="I74" s="106">
        <f t="shared" si="21"/>
        <v>-0.27000000001862645</v>
      </c>
      <c r="J74" s="221">
        <f t="shared" si="22"/>
        <v>99.999978895978288</v>
      </c>
    </row>
    <row r="75" spans="1:11" ht="16.5" customHeight="1" x14ac:dyDescent="0.3">
      <c r="A75" s="129" t="s">
        <v>174</v>
      </c>
      <c r="B75" s="112">
        <v>6015</v>
      </c>
      <c r="C75" s="131">
        <f>'Додаток 1 (форма плану)'!F86</f>
        <v>1504862</v>
      </c>
      <c r="D75" s="237">
        <f>D30</f>
        <v>1504861.42</v>
      </c>
      <c r="E75" s="106">
        <f t="shared" si="19"/>
        <v>-0.58000000007450581</v>
      </c>
      <c r="F75" s="218">
        <f t="shared" si="20"/>
        <v>99.999961458259961</v>
      </c>
      <c r="G75" s="189">
        <f t="shared" si="23"/>
        <v>1504862</v>
      </c>
      <c r="H75" s="114">
        <f t="shared" si="24"/>
        <v>1504861.42</v>
      </c>
      <c r="I75" s="106">
        <f t="shared" si="21"/>
        <v>-0.58000000007450581</v>
      </c>
      <c r="J75" s="221">
        <f t="shared" si="22"/>
        <v>99.999961458259961</v>
      </c>
    </row>
    <row r="76" spans="1:11" x14ac:dyDescent="0.3">
      <c r="A76" s="130" t="s">
        <v>175</v>
      </c>
      <c r="B76" s="112">
        <v>6016</v>
      </c>
      <c r="C76" s="131">
        <f>'Додаток 1 (форма плану)'!F87</f>
        <v>0</v>
      </c>
      <c r="D76" s="106">
        <v>0</v>
      </c>
      <c r="E76" s="106">
        <f t="shared" si="19"/>
        <v>0</v>
      </c>
      <c r="F76" s="218" t="e">
        <f t="shared" si="20"/>
        <v>#DIV/0!</v>
      </c>
      <c r="G76" s="189">
        <f t="shared" si="23"/>
        <v>0</v>
      </c>
      <c r="H76" s="114">
        <f t="shared" si="24"/>
        <v>0</v>
      </c>
      <c r="I76" s="106">
        <f t="shared" si="21"/>
        <v>0</v>
      </c>
      <c r="J76" s="221" t="e">
        <f t="shared" si="22"/>
        <v>#DIV/0!</v>
      </c>
    </row>
    <row r="77" spans="1:11" ht="19.149999999999999" customHeight="1" x14ac:dyDescent="0.3">
      <c r="A77" s="261" t="s">
        <v>176</v>
      </c>
      <c r="B77" s="262"/>
      <c r="C77" s="262"/>
      <c r="D77" s="262"/>
      <c r="E77" s="262"/>
      <c r="F77" s="262"/>
      <c r="G77" s="262"/>
      <c r="H77" s="262"/>
      <c r="I77" s="262"/>
      <c r="J77" s="263"/>
    </row>
    <row r="78" spans="1:11" ht="19.149999999999999" customHeight="1" x14ac:dyDescent="0.3">
      <c r="A78" s="123" t="s">
        <v>10</v>
      </c>
      <c r="B78" s="112">
        <v>7010</v>
      </c>
      <c r="C78" s="113">
        <f>'Додаток 1 (форма плану)'!G89</f>
        <v>204.75</v>
      </c>
      <c r="D78" s="113">
        <v>204.75</v>
      </c>
      <c r="E78" s="113">
        <v>0</v>
      </c>
      <c r="F78" s="113">
        <v>0</v>
      </c>
      <c r="G78" s="131">
        <f>'Додаток 1 (форма плану)'!F89</f>
        <v>207</v>
      </c>
      <c r="H78" s="113">
        <f>'Додаток 1 (форма плану)'!G89</f>
        <v>204.75</v>
      </c>
      <c r="I78" s="113">
        <f>'Додаток 1 (форма плану)'!H89</f>
        <v>204.25</v>
      </c>
      <c r="J78" s="131">
        <f>'Додаток 1 (форма плану)'!I89</f>
        <v>204</v>
      </c>
    </row>
    <row r="79" spans="1:11" ht="16.899999999999999" customHeight="1" x14ac:dyDescent="0.3">
      <c r="A79" s="123"/>
      <c r="B79" s="112"/>
      <c r="C79" s="131"/>
      <c r="D79" s="131"/>
      <c r="E79" s="131"/>
      <c r="F79" s="131"/>
      <c r="G79" s="131" t="s">
        <v>177</v>
      </c>
      <c r="H79" s="131" t="s">
        <v>16</v>
      </c>
      <c r="I79" s="131" t="s">
        <v>17</v>
      </c>
      <c r="J79" s="131" t="s">
        <v>18</v>
      </c>
    </row>
    <row r="80" spans="1:11" x14ac:dyDescent="0.3">
      <c r="A80" s="123" t="s">
        <v>178</v>
      </c>
      <c r="B80" s="115">
        <v>7011</v>
      </c>
      <c r="C80" s="239">
        <f>'Додаток 1 (форма плану)'!E91</f>
        <v>36105700</v>
      </c>
      <c r="D80" s="239">
        <f>'Додаток 1 (форма плану)'!G91</f>
        <v>36105700</v>
      </c>
      <c r="E80" s="190">
        <v>0</v>
      </c>
      <c r="F80" s="190">
        <v>0</v>
      </c>
      <c r="G80" s="190">
        <f>'Додаток 1 (форма плану)'!F91</f>
        <v>34773502</v>
      </c>
      <c r="H80" s="190">
        <f>'Додаток 1 (форма плану)'!G91</f>
        <v>36105700</v>
      </c>
      <c r="I80" s="190">
        <f>'Додаток 1 (форма плану)'!H91</f>
        <v>36105700</v>
      </c>
      <c r="J80" s="190">
        <f>'Додаток 1 (форма плану)'!I91</f>
        <v>36105700</v>
      </c>
    </row>
    <row r="81" spans="1:10" ht="16.899999999999999" customHeight="1" x14ac:dyDescent="0.3">
      <c r="A81" s="123" t="s">
        <v>179</v>
      </c>
      <c r="B81" s="115">
        <v>7012</v>
      </c>
      <c r="C81" s="190">
        <v>0</v>
      </c>
      <c r="D81" s="190">
        <v>0</v>
      </c>
      <c r="E81" s="190">
        <v>0</v>
      </c>
      <c r="F81" s="190">
        <v>0</v>
      </c>
      <c r="G81" s="191">
        <v>0</v>
      </c>
      <c r="H81" s="187">
        <v>0</v>
      </c>
      <c r="I81" s="187">
        <v>0</v>
      </c>
      <c r="J81" s="187">
        <v>0</v>
      </c>
    </row>
    <row r="82" spans="1:10" ht="16.899999999999999" customHeight="1" x14ac:dyDescent="0.3">
      <c r="A82" s="123" t="s">
        <v>180</v>
      </c>
      <c r="B82" s="115">
        <v>7013</v>
      </c>
      <c r="C82" s="190">
        <v>0</v>
      </c>
      <c r="D82" s="190">
        <v>0</v>
      </c>
      <c r="E82" s="190">
        <v>0</v>
      </c>
      <c r="F82" s="190">
        <v>0</v>
      </c>
      <c r="G82" s="191">
        <v>0</v>
      </c>
      <c r="H82" s="187">
        <v>0</v>
      </c>
      <c r="I82" s="187">
        <v>0</v>
      </c>
      <c r="J82" s="187">
        <v>0</v>
      </c>
    </row>
    <row r="83" spans="1:10" ht="16.899999999999999" customHeight="1" x14ac:dyDescent="0.3">
      <c r="A83" s="123" t="s">
        <v>181</v>
      </c>
      <c r="B83" s="132">
        <v>7016</v>
      </c>
      <c r="C83" s="197">
        <v>0</v>
      </c>
      <c r="D83" s="197">
        <v>0</v>
      </c>
      <c r="E83" s="197">
        <v>0</v>
      </c>
      <c r="F83" s="197">
        <v>0</v>
      </c>
      <c r="G83" s="183">
        <v>0</v>
      </c>
      <c r="H83" s="184">
        <v>0</v>
      </c>
      <c r="I83" s="184">
        <v>0</v>
      </c>
      <c r="J83" s="184">
        <v>0</v>
      </c>
    </row>
    <row r="84" spans="1:10" ht="16.899999999999999" customHeight="1" x14ac:dyDescent="0.3">
      <c r="A84" s="123" t="s">
        <v>182</v>
      </c>
      <c r="B84" s="37">
        <v>7020</v>
      </c>
      <c r="C84" s="186">
        <v>0</v>
      </c>
      <c r="D84" s="186">
        <v>0</v>
      </c>
      <c r="E84" s="186">
        <v>0</v>
      </c>
      <c r="F84" s="186">
        <v>0</v>
      </c>
      <c r="G84" s="186">
        <v>0</v>
      </c>
      <c r="H84" s="187">
        <v>0</v>
      </c>
      <c r="I84" s="187">
        <v>0</v>
      </c>
      <c r="J84" s="187">
        <v>0</v>
      </c>
    </row>
    <row r="85" spans="1:10" ht="16.899999999999999" customHeight="1" x14ac:dyDescent="0.3">
      <c r="A85" s="40"/>
      <c r="B85" s="41"/>
      <c r="C85" s="42"/>
      <c r="D85" s="42"/>
      <c r="E85" s="42"/>
      <c r="F85" s="42"/>
      <c r="G85" s="42"/>
      <c r="H85" s="43"/>
      <c r="I85" s="43"/>
      <c r="J85" s="43"/>
    </row>
    <row r="86" spans="1:10" ht="16.899999999999999" customHeight="1" x14ac:dyDescent="0.3">
      <c r="A86" s="44" t="s">
        <v>95</v>
      </c>
      <c r="B86" s="45"/>
      <c r="C86" s="59"/>
      <c r="D86" s="45"/>
      <c r="E86" s="47"/>
      <c r="F86" s="275" t="s">
        <v>260</v>
      </c>
      <c r="G86" s="275"/>
      <c r="H86" s="48"/>
      <c r="I86" s="134"/>
      <c r="J86" s="134"/>
    </row>
    <row r="87" spans="1:10" ht="16.899999999999999" customHeight="1" x14ac:dyDescent="0.3">
      <c r="A87" s="49"/>
      <c r="B87" s="50"/>
      <c r="C87" s="51" t="s">
        <v>5</v>
      </c>
      <c r="D87" s="51"/>
      <c r="E87" s="269" t="s">
        <v>261</v>
      </c>
      <c r="F87" s="269"/>
      <c r="G87" s="269"/>
    </row>
    <row r="88" spans="1:10" ht="16.899999999999999" customHeight="1" x14ac:dyDescent="0.3">
      <c r="A88" s="49" t="s">
        <v>96</v>
      </c>
      <c r="B88" s="50"/>
      <c r="C88" s="60"/>
      <c r="D88" s="50"/>
      <c r="E88" s="50"/>
      <c r="F88" s="270" t="s">
        <v>244</v>
      </c>
      <c r="G88" s="270"/>
    </row>
    <row r="89" spans="1:10" ht="16.899999999999999" customHeight="1" x14ac:dyDescent="0.3">
      <c r="A89" s="49"/>
      <c r="B89" s="50"/>
      <c r="C89" s="51" t="s">
        <v>5</v>
      </c>
      <c r="D89" s="51"/>
      <c r="E89" s="269" t="s">
        <v>262</v>
      </c>
      <c r="F89" s="269"/>
      <c r="G89" s="269"/>
    </row>
    <row r="90" spans="1:10" x14ac:dyDescent="0.3">
      <c r="A90"/>
      <c r="B90"/>
      <c r="C90"/>
      <c r="D90"/>
      <c r="E90"/>
      <c r="F90"/>
      <c r="G90"/>
    </row>
    <row r="91" spans="1:10" ht="16.899999999999999" customHeight="1" x14ac:dyDescent="0.3">
      <c r="A91"/>
      <c r="B91"/>
      <c r="C91"/>
      <c r="D91"/>
      <c r="E91"/>
      <c r="F91"/>
      <c r="G91"/>
    </row>
    <row r="92" spans="1:10" ht="16.899999999999999" customHeight="1" x14ac:dyDescent="0.3">
      <c r="A92"/>
      <c r="B92"/>
      <c r="C92"/>
      <c r="D92"/>
      <c r="E92"/>
      <c r="F92"/>
      <c r="G92"/>
    </row>
    <row r="93" spans="1:10" ht="16.899999999999999" customHeight="1" x14ac:dyDescent="0.3"/>
    <row r="94" spans="1:10" ht="16.899999999999999" customHeight="1" x14ac:dyDescent="0.3"/>
    <row r="95" spans="1:10" ht="16.899999999999999" customHeight="1" x14ac:dyDescent="0.3"/>
    <row r="97" ht="16.899999999999999" customHeight="1" x14ac:dyDescent="0.3"/>
    <row r="98" ht="16.899999999999999" customHeight="1" x14ac:dyDescent="0.3"/>
    <row r="99" ht="16.899999999999999" customHeight="1" x14ac:dyDescent="0.3"/>
    <row r="100" ht="16.899999999999999" customHeight="1" x14ac:dyDescent="0.3"/>
    <row r="101" ht="16.899999999999999" customHeight="1" x14ac:dyDescent="0.3"/>
    <row r="102" ht="15" customHeight="1" x14ac:dyDescent="0.3"/>
    <row r="103" ht="23.45" customHeight="1" x14ac:dyDescent="0.3"/>
    <row r="104" ht="17.45" customHeight="1" x14ac:dyDescent="0.3"/>
    <row r="105" ht="16.149999999999999" customHeight="1" x14ac:dyDescent="0.3"/>
    <row r="106" ht="16.899999999999999" customHeight="1" x14ac:dyDescent="0.3"/>
    <row r="107" ht="16.899999999999999" customHeight="1" x14ac:dyDescent="0.3"/>
    <row r="110" ht="18" customHeight="1" x14ac:dyDescent="0.3"/>
    <row r="113" ht="24.6" customHeight="1" x14ac:dyDescent="0.3"/>
    <row r="114" ht="16.899999999999999" customHeight="1" x14ac:dyDescent="0.3"/>
    <row r="115" ht="16.899999999999999" customHeight="1" x14ac:dyDescent="0.3"/>
    <row r="116" ht="16.899999999999999" customHeight="1" x14ac:dyDescent="0.3"/>
    <row r="117" ht="16.899999999999999" customHeight="1" x14ac:dyDescent="0.3"/>
    <row r="120" ht="18.600000000000001" customHeight="1" x14ac:dyDescent="0.3"/>
    <row r="121" ht="21.75" customHeight="1" x14ac:dyDescent="0.3"/>
    <row r="123" ht="13.9" customHeight="1" x14ac:dyDescent="0.3"/>
    <row r="124" ht="13.9" customHeight="1" x14ac:dyDescent="0.3"/>
  </sheetData>
  <mergeCells count="22">
    <mergeCell ref="A28:J28"/>
    <mergeCell ref="A43:J43"/>
    <mergeCell ref="A54:J54"/>
    <mergeCell ref="A65:J65"/>
    <mergeCell ref="K44:X46"/>
    <mergeCell ref="K48:W53"/>
    <mergeCell ref="E89:G89"/>
    <mergeCell ref="A6:J6"/>
    <mergeCell ref="A4:J4"/>
    <mergeCell ref="A5:J5"/>
    <mergeCell ref="E2:J2"/>
    <mergeCell ref="A7:J7"/>
    <mergeCell ref="A9:A10"/>
    <mergeCell ref="B9:B10"/>
    <mergeCell ref="C9:F9"/>
    <mergeCell ref="G9:J9"/>
    <mergeCell ref="A69:J69"/>
    <mergeCell ref="A77:J77"/>
    <mergeCell ref="F86:G86"/>
    <mergeCell ref="E87:G87"/>
    <mergeCell ref="F88:G88"/>
    <mergeCell ref="A12:J12"/>
  </mergeCells>
  <pageMargins left="0.51181102362204722" right="0.31496062992125984" top="0.55118110236220474" bottom="0.55118110236220474" header="0.11811023622047245" footer="0.11811023622047245"/>
  <pageSetup paperSize="9" scale="70" orientation="landscape" r:id="rId1"/>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1</vt:i4>
      </vt:variant>
    </vt:vector>
  </HeadingPairs>
  <TitlesOfParts>
    <vt:vector size="8" baseType="lpstr">
      <vt:lpstr>Додаток 1 (форма плану)</vt:lpstr>
      <vt:lpstr>розрахунок доходів від НСЗУ </vt:lpstr>
      <vt:lpstr>Дані про персонал та зп</vt:lpstr>
      <vt:lpstr>Адміністративні (довідково)</vt:lpstr>
      <vt:lpstr>Видатки (розшифровка)</vt:lpstr>
      <vt:lpstr>Капітальні видатки (план_звіт)</vt:lpstr>
      <vt:lpstr>фін звіт</vt:lpstr>
      <vt:lpstr>'розрахунок доходів від НСЗУ '!Область_печати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Geo1</dc:creator>
  <cp:lastModifiedBy>Пользователь Windows</cp:lastModifiedBy>
  <cp:lastPrinted>2021-04-26T05:28:17Z</cp:lastPrinted>
  <dcterms:created xsi:type="dcterms:W3CDTF">2016-09-17T08:38:05Z</dcterms:created>
  <dcterms:modified xsi:type="dcterms:W3CDTF">2021-05-05T11:31:25Z</dcterms:modified>
</cp:coreProperties>
</file>