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іньків\Супрун Оприлюднення\оприлюднення жовтень 2022\"/>
    </mc:Choice>
  </mc:AlternateContent>
  <xr:revisionPtr revIDLastSave="0" documentId="13_ncr:1_{14987D4C-7879-41DD-9040-687EEA81E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відновленн" sheetId="2" r:id="rId2"/>
    <sheet name="Лист1 (2)" sheetId="4" r:id="rId3"/>
    <sheet name="Лист3" sheetId="3" r:id="rId4"/>
    <sheet name="Лист4" sheetId="6" r:id="rId5"/>
    <sheet name="Лист2" sheetId="7" r:id="rId6"/>
  </sheets>
  <definedNames>
    <definedName name="_xlnm._FilterDatabase" localSheetId="0" hidden="1">Лист1!$A$2:$AF$72</definedName>
    <definedName name="_xlnm._FilterDatabase" localSheetId="2" hidden="1">'Лист1 (2)'!$A$2:$AE$154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O22" i="1"/>
  <c r="O4" i="1"/>
  <c r="AA68" i="1" l="1"/>
  <c r="AA6" i="1" l="1"/>
  <c r="O7" i="1" l="1"/>
  <c r="O10" i="1"/>
  <c r="R68" i="1" l="1"/>
  <c r="AA14" i="1" l="1"/>
  <c r="Z7" i="1" l="1"/>
  <c r="Z44" i="1" l="1"/>
  <c r="Y34" i="1" l="1"/>
  <c r="O8" i="1"/>
  <c r="Y4" i="1"/>
  <c r="X21" i="1"/>
  <c r="J57" i="1"/>
  <c r="X5" i="1"/>
  <c r="O20" i="1"/>
  <c r="J48" i="1"/>
  <c r="J47" i="1"/>
  <c r="G48" i="1"/>
  <c r="F48" i="1"/>
  <c r="J46" i="1"/>
  <c r="V18" i="1" l="1"/>
  <c r="V26" i="1" l="1"/>
  <c r="V29" i="1" l="1"/>
  <c r="V13" i="1" l="1"/>
  <c r="V25" i="1"/>
  <c r="V10" i="1"/>
  <c r="V7" i="1"/>
  <c r="V28" i="1"/>
  <c r="U39" i="1" l="1"/>
  <c r="U38" i="1"/>
  <c r="T23" i="1" l="1"/>
  <c r="T22" i="1"/>
  <c r="T5" i="1"/>
  <c r="J50" i="1" l="1"/>
  <c r="J32" i="1"/>
  <c r="J31" i="1"/>
  <c r="AE17" i="1" l="1"/>
  <c r="J21" i="1" l="1"/>
  <c r="AE21" i="1"/>
  <c r="AF21" i="1" l="1"/>
  <c r="Q4" i="1" l="1"/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9" i="1"/>
  <c r="R70" i="1"/>
  <c r="R71" i="1"/>
  <c r="R72" i="1"/>
  <c r="R4" i="1"/>
  <c r="J15" i="1" l="1"/>
  <c r="AE15" i="1"/>
  <c r="AF15" i="1" l="1"/>
  <c r="J49" i="1" l="1"/>
  <c r="AD14" i="4" l="1"/>
  <c r="AE14" i="4" s="1"/>
  <c r="J155" i="4"/>
  <c r="AB146" i="4"/>
  <c r="AA146" i="4"/>
  <c r="Z146" i="4"/>
  <c r="Y146" i="4"/>
  <c r="X146" i="4"/>
  <c r="W146" i="4"/>
  <c r="V146" i="4"/>
  <c r="U146" i="4"/>
  <c r="T146" i="4"/>
  <c r="S146" i="4"/>
  <c r="R146" i="4"/>
  <c r="P146" i="4"/>
  <c r="O146" i="4"/>
  <c r="AD145" i="4"/>
  <c r="Q145" i="4"/>
  <c r="J145" i="4"/>
  <c r="AE145" i="4" s="1"/>
  <c r="AD144" i="4"/>
  <c r="J144" i="4"/>
  <c r="AD143" i="4"/>
  <c r="J143" i="4"/>
  <c r="AD142" i="4"/>
  <c r="J142" i="4"/>
  <c r="AD141" i="4"/>
  <c r="J141" i="4"/>
  <c r="AD140" i="4"/>
  <c r="J140" i="4"/>
  <c r="AD139" i="4"/>
  <c r="J139" i="4"/>
  <c r="AD138" i="4"/>
  <c r="J138" i="4"/>
  <c r="AD137" i="4"/>
  <c r="J137" i="4"/>
  <c r="AD136" i="4"/>
  <c r="J136" i="4"/>
  <c r="AD135" i="4"/>
  <c r="J135" i="4"/>
  <c r="AD134" i="4"/>
  <c r="J134" i="4"/>
  <c r="AD133" i="4"/>
  <c r="J133" i="4"/>
  <c r="AD132" i="4"/>
  <c r="J132" i="4"/>
  <c r="AD131" i="4"/>
  <c r="J131" i="4"/>
  <c r="AD130" i="4"/>
  <c r="J130" i="4"/>
  <c r="AD129" i="4"/>
  <c r="J129" i="4"/>
  <c r="AD128" i="4"/>
  <c r="J128" i="4"/>
  <c r="AD127" i="4"/>
  <c r="J127" i="4"/>
  <c r="AD126" i="4"/>
  <c r="J126" i="4"/>
  <c r="AD125" i="4"/>
  <c r="J125" i="4"/>
  <c r="AD124" i="4"/>
  <c r="J124" i="4"/>
  <c r="AD123" i="4"/>
  <c r="J123" i="4"/>
  <c r="AD122" i="4"/>
  <c r="J122" i="4"/>
  <c r="AD121" i="4"/>
  <c r="J121" i="4"/>
  <c r="AD120" i="4"/>
  <c r="J120" i="4"/>
  <c r="AD119" i="4"/>
  <c r="J119" i="4"/>
  <c r="AD118" i="4"/>
  <c r="J118" i="4"/>
  <c r="AD117" i="4"/>
  <c r="J117" i="4"/>
  <c r="AD116" i="4"/>
  <c r="J116" i="4"/>
  <c r="AD115" i="4"/>
  <c r="J115" i="4"/>
  <c r="AD114" i="4"/>
  <c r="J114" i="4"/>
  <c r="AD113" i="4"/>
  <c r="J113" i="4"/>
  <c r="AD112" i="4"/>
  <c r="J112" i="4"/>
  <c r="AD111" i="4"/>
  <c r="J111" i="4"/>
  <c r="AD110" i="4"/>
  <c r="J110" i="4"/>
  <c r="AD109" i="4"/>
  <c r="J109" i="4"/>
  <c r="AD108" i="4"/>
  <c r="J108" i="4"/>
  <c r="AD107" i="4"/>
  <c r="J107" i="4"/>
  <c r="AD106" i="4"/>
  <c r="Q106" i="4"/>
  <c r="J106" i="4"/>
  <c r="AE106" i="4" s="1"/>
  <c r="AD105" i="4"/>
  <c r="J105" i="4"/>
  <c r="AE105" i="4" s="1"/>
  <c r="AD104" i="4"/>
  <c r="J104" i="4"/>
  <c r="AE104" i="4" s="1"/>
  <c r="AD103" i="4"/>
  <c r="J103" i="4"/>
  <c r="AE103" i="4" s="1"/>
  <c r="AD102" i="4"/>
  <c r="J102" i="4"/>
  <c r="AE102" i="4" s="1"/>
  <c r="AD101" i="4"/>
  <c r="J101" i="4"/>
  <c r="AE101" i="4" s="1"/>
  <c r="AD100" i="4"/>
  <c r="J100" i="4"/>
  <c r="AE100" i="4" s="1"/>
  <c r="AD99" i="4"/>
  <c r="J99" i="4"/>
  <c r="AE99" i="4" s="1"/>
  <c r="AD98" i="4"/>
  <c r="J98" i="4"/>
  <c r="AE98" i="4" s="1"/>
  <c r="AD97" i="4"/>
  <c r="J97" i="4"/>
  <c r="AE97" i="4" s="1"/>
  <c r="AD96" i="4"/>
  <c r="J96" i="4"/>
  <c r="AE96" i="4" s="1"/>
  <c r="AD95" i="4"/>
  <c r="J95" i="4"/>
  <c r="AE95" i="4" s="1"/>
  <c r="AD94" i="4"/>
  <c r="J94" i="4"/>
  <c r="AE94" i="4" s="1"/>
  <c r="AD93" i="4"/>
  <c r="J93" i="4"/>
  <c r="AE93" i="4" s="1"/>
  <c r="AD92" i="4"/>
  <c r="J92" i="4"/>
  <c r="AE92" i="4" s="1"/>
  <c r="AD91" i="4"/>
  <c r="J91" i="4"/>
  <c r="AE91" i="4" s="1"/>
  <c r="AD90" i="4"/>
  <c r="J90" i="4"/>
  <c r="AE90" i="4" s="1"/>
  <c r="AD89" i="4"/>
  <c r="J89" i="4"/>
  <c r="AE89" i="4" s="1"/>
  <c r="AD88" i="4"/>
  <c r="J88" i="4"/>
  <c r="AE88" i="4" s="1"/>
  <c r="AD87" i="4"/>
  <c r="J87" i="4"/>
  <c r="AE87" i="4" s="1"/>
  <c r="AD86" i="4"/>
  <c r="J86" i="4"/>
  <c r="AE86" i="4" s="1"/>
  <c r="AD85" i="4"/>
  <c r="J85" i="4"/>
  <c r="AE85" i="4" s="1"/>
  <c r="AD84" i="4"/>
  <c r="Q84" i="4"/>
  <c r="J84" i="4"/>
  <c r="AE84" i="4" s="1"/>
  <c r="AD83" i="4"/>
  <c r="Q83" i="4"/>
  <c r="J83" i="4"/>
  <c r="AE83" i="4" s="1"/>
  <c r="AD82" i="4"/>
  <c r="Q82" i="4"/>
  <c r="J82" i="4"/>
  <c r="AE82" i="4" s="1"/>
  <c r="AD81" i="4"/>
  <c r="Q81" i="4"/>
  <c r="J81" i="4"/>
  <c r="AE81" i="4" s="1"/>
  <c r="AD80" i="4"/>
  <c r="Q80" i="4"/>
  <c r="J80" i="4"/>
  <c r="AE80" i="4" s="1"/>
  <c r="AD79" i="4"/>
  <c r="Q79" i="4"/>
  <c r="J79" i="4"/>
  <c r="AE79" i="4" s="1"/>
  <c r="AD78" i="4"/>
  <c r="Q78" i="4"/>
  <c r="J78" i="4"/>
  <c r="AE78" i="4" s="1"/>
  <c r="AD77" i="4"/>
  <c r="Q77" i="4"/>
  <c r="J77" i="4"/>
  <c r="AE77" i="4" s="1"/>
  <c r="AD76" i="4"/>
  <c r="Q76" i="4"/>
  <c r="J76" i="4"/>
  <c r="AE76" i="4" s="1"/>
  <c r="AD75" i="4"/>
  <c r="Q75" i="4"/>
  <c r="J75" i="4"/>
  <c r="AE75" i="4" s="1"/>
  <c r="AD74" i="4"/>
  <c r="Q74" i="4"/>
  <c r="J74" i="4"/>
  <c r="AE74" i="4" s="1"/>
  <c r="AD73" i="4"/>
  <c r="Q73" i="4"/>
  <c r="J73" i="4"/>
  <c r="AE73" i="4" s="1"/>
  <c r="AD72" i="4"/>
  <c r="Q72" i="4"/>
  <c r="J72" i="4"/>
  <c r="AE72" i="4" s="1"/>
  <c r="AD71" i="4"/>
  <c r="Q71" i="4"/>
  <c r="J71" i="4"/>
  <c r="AE71" i="4" s="1"/>
  <c r="AD70" i="4"/>
  <c r="Q70" i="4"/>
  <c r="J70" i="4"/>
  <c r="AE70" i="4" s="1"/>
  <c r="AD69" i="4"/>
  <c r="Q69" i="4"/>
  <c r="J69" i="4"/>
  <c r="AE69" i="4" s="1"/>
  <c r="AD68" i="4"/>
  <c r="Q68" i="4"/>
  <c r="J68" i="4"/>
  <c r="AE68" i="4" s="1"/>
  <c r="AD67" i="4"/>
  <c r="Q67" i="4"/>
  <c r="J67" i="4"/>
  <c r="AE67" i="4" s="1"/>
  <c r="AD66" i="4"/>
  <c r="Q66" i="4"/>
  <c r="J66" i="4"/>
  <c r="AE66" i="4" s="1"/>
  <c r="AD65" i="4"/>
  <c r="Q65" i="4"/>
  <c r="J65" i="4"/>
  <c r="AE65" i="4" s="1"/>
  <c r="AD64" i="4"/>
  <c r="Q64" i="4"/>
  <c r="J64" i="4"/>
  <c r="AE64" i="4" s="1"/>
  <c r="AD63" i="4"/>
  <c r="Q63" i="4"/>
  <c r="J63" i="4"/>
  <c r="AE63" i="4" s="1"/>
  <c r="AD62" i="4"/>
  <c r="Q62" i="4"/>
  <c r="J62" i="4"/>
  <c r="AE62" i="4" s="1"/>
  <c r="AD61" i="4"/>
  <c r="Q61" i="4"/>
  <c r="J61" i="4"/>
  <c r="AE61" i="4" s="1"/>
  <c r="AD60" i="4"/>
  <c r="Q60" i="4"/>
  <c r="J60" i="4"/>
  <c r="AE60" i="4" s="1"/>
  <c r="AD59" i="4"/>
  <c r="Q59" i="4"/>
  <c r="J59" i="4"/>
  <c r="AE59" i="4" s="1"/>
  <c r="AD58" i="4"/>
  <c r="Q58" i="4"/>
  <c r="J58" i="4"/>
  <c r="AE58" i="4" s="1"/>
  <c r="AD57" i="4"/>
  <c r="Q57" i="4"/>
  <c r="J57" i="4"/>
  <c r="AE57" i="4" s="1"/>
  <c r="AD56" i="4"/>
  <c r="Q56" i="4"/>
  <c r="J56" i="4"/>
  <c r="AE56" i="4" s="1"/>
  <c r="AD55" i="4"/>
  <c r="Q55" i="4"/>
  <c r="J55" i="4"/>
  <c r="AE55" i="4" s="1"/>
  <c r="AD54" i="4"/>
  <c r="Q54" i="4"/>
  <c r="J54" i="4"/>
  <c r="AE54" i="4" s="1"/>
  <c r="AD53" i="4"/>
  <c r="Q53" i="4"/>
  <c r="J53" i="4"/>
  <c r="AE53" i="4" s="1"/>
  <c r="AD52" i="4"/>
  <c r="Q52" i="4"/>
  <c r="J52" i="4"/>
  <c r="AE52" i="4" s="1"/>
  <c r="AD51" i="4"/>
  <c r="Q51" i="4"/>
  <c r="J51" i="4"/>
  <c r="AE51" i="4" s="1"/>
  <c r="AD50" i="4"/>
  <c r="Q50" i="4"/>
  <c r="J50" i="4"/>
  <c r="AE50" i="4" s="1"/>
  <c r="AD49" i="4"/>
  <c r="Q49" i="4"/>
  <c r="J49" i="4"/>
  <c r="AE49" i="4" s="1"/>
  <c r="AD48" i="4"/>
  <c r="Q48" i="4"/>
  <c r="J48" i="4"/>
  <c r="AE48" i="4" s="1"/>
  <c r="AD47" i="4"/>
  <c r="Q47" i="4"/>
  <c r="J47" i="4"/>
  <c r="AE47" i="4" s="1"/>
  <c r="AD46" i="4"/>
  <c r="Q46" i="4"/>
  <c r="J46" i="4"/>
  <c r="AE46" i="4" s="1"/>
  <c r="AD45" i="4"/>
  <c r="Q45" i="4"/>
  <c r="J45" i="4"/>
  <c r="AE45" i="4" s="1"/>
  <c r="AD44" i="4"/>
  <c r="Q44" i="4"/>
  <c r="J44" i="4"/>
  <c r="AE44" i="4" s="1"/>
  <c r="AD43" i="4"/>
  <c r="Q43" i="4"/>
  <c r="J43" i="4"/>
  <c r="AE43" i="4" s="1"/>
  <c r="AD42" i="4"/>
  <c r="Q42" i="4"/>
  <c r="J42" i="4"/>
  <c r="AE42" i="4" s="1"/>
  <c r="AD41" i="4"/>
  <c r="Q41" i="4"/>
  <c r="J41" i="4"/>
  <c r="AE41" i="4" s="1"/>
  <c r="AD40" i="4"/>
  <c r="Q40" i="4"/>
  <c r="J40" i="4"/>
  <c r="AE40" i="4" s="1"/>
  <c r="AD39" i="4"/>
  <c r="Q39" i="4"/>
  <c r="J39" i="4"/>
  <c r="AE39" i="4" s="1"/>
  <c r="AD38" i="4"/>
  <c r="Q38" i="4"/>
  <c r="J38" i="4"/>
  <c r="AE38" i="4" s="1"/>
  <c r="AD37" i="4"/>
  <c r="Q37" i="4"/>
  <c r="J37" i="4"/>
  <c r="AE37" i="4" s="1"/>
  <c r="AD36" i="4"/>
  <c r="Q36" i="4"/>
  <c r="J36" i="4"/>
  <c r="AE36" i="4" s="1"/>
  <c r="AD35" i="4"/>
  <c r="Q35" i="4"/>
  <c r="J35" i="4"/>
  <c r="AE35" i="4" s="1"/>
  <c r="AD34" i="4"/>
  <c r="Q34" i="4"/>
  <c r="J34" i="4"/>
  <c r="AE34" i="4" s="1"/>
  <c r="AD33" i="4"/>
  <c r="Q33" i="4"/>
  <c r="J33" i="4"/>
  <c r="AE33" i="4" s="1"/>
  <c r="AD32" i="4"/>
  <c r="Q32" i="4"/>
  <c r="J32" i="4"/>
  <c r="AE32" i="4" s="1"/>
  <c r="AD31" i="4"/>
  <c r="Q31" i="4"/>
  <c r="J31" i="4"/>
  <c r="AE31" i="4" s="1"/>
  <c r="AD30" i="4"/>
  <c r="Q30" i="4"/>
  <c r="J30" i="4"/>
  <c r="AE30" i="4" s="1"/>
  <c r="AD29" i="4"/>
  <c r="Q29" i="4"/>
  <c r="J29" i="4"/>
  <c r="AE29" i="4" s="1"/>
  <c r="AD28" i="4"/>
  <c r="Q28" i="4"/>
  <c r="J28" i="4"/>
  <c r="AE28" i="4" s="1"/>
  <c r="AD27" i="4"/>
  <c r="Q27" i="4"/>
  <c r="J27" i="4"/>
  <c r="AE27" i="4" s="1"/>
  <c r="AD26" i="4"/>
  <c r="Q26" i="4"/>
  <c r="J26" i="4"/>
  <c r="AE26" i="4" s="1"/>
  <c r="AD25" i="4"/>
  <c r="Q25" i="4"/>
  <c r="J25" i="4"/>
  <c r="AE25" i="4" s="1"/>
  <c r="AD24" i="4"/>
  <c r="Q24" i="4"/>
  <c r="J24" i="4"/>
  <c r="AE24" i="4" s="1"/>
  <c r="AD23" i="4"/>
  <c r="Q23" i="4"/>
  <c r="J23" i="4"/>
  <c r="AE23" i="4" s="1"/>
  <c r="AD22" i="4"/>
  <c r="Q22" i="4"/>
  <c r="J22" i="4"/>
  <c r="AE22" i="4" s="1"/>
  <c r="AD21" i="4"/>
  <c r="Q21" i="4"/>
  <c r="J21" i="4"/>
  <c r="AE21" i="4" s="1"/>
  <c r="AD20" i="4"/>
  <c r="Q20" i="4"/>
  <c r="J20" i="4"/>
  <c r="AE20" i="4" s="1"/>
  <c r="AD19" i="4"/>
  <c r="Q19" i="4"/>
  <c r="J19" i="4"/>
  <c r="AE19" i="4" s="1"/>
  <c r="AD18" i="4"/>
  <c r="Q18" i="4"/>
  <c r="J18" i="4"/>
  <c r="AE18" i="4" s="1"/>
  <c r="AD17" i="4"/>
  <c r="Q17" i="4"/>
  <c r="J17" i="4"/>
  <c r="AE17" i="4" s="1"/>
  <c r="AD16" i="4"/>
  <c r="Q16" i="4"/>
  <c r="J16" i="4"/>
  <c r="AE16" i="4" s="1"/>
  <c r="AD15" i="4"/>
  <c r="Q15" i="4"/>
  <c r="J15" i="4"/>
  <c r="AE15" i="4" s="1"/>
  <c r="AD13" i="4"/>
  <c r="J13" i="4"/>
  <c r="AD12" i="4"/>
  <c r="Q12" i="4"/>
  <c r="J12" i="4"/>
  <c r="AE12" i="4" s="1"/>
  <c r="AD11" i="4"/>
  <c r="Q11" i="4"/>
  <c r="J11" i="4"/>
  <c r="AE11" i="4" s="1"/>
  <c r="AD10" i="4"/>
  <c r="Q10" i="4"/>
  <c r="J10" i="4"/>
  <c r="AE10" i="4" s="1"/>
  <c r="AD9" i="4"/>
  <c r="Q9" i="4"/>
  <c r="J9" i="4"/>
  <c r="AE9" i="4" s="1"/>
  <c r="AD8" i="4"/>
  <c r="Q8" i="4"/>
  <c r="J8" i="4"/>
  <c r="AE8" i="4" s="1"/>
  <c r="AD7" i="4"/>
  <c r="Q7" i="4"/>
  <c r="J7" i="4"/>
  <c r="AE7" i="4" s="1"/>
  <c r="AD6" i="4"/>
  <c r="Q6" i="4"/>
  <c r="J6" i="4"/>
  <c r="AE6" i="4" s="1"/>
  <c r="AD5" i="4"/>
  <c r="Q5" i="4"/>
  <c r="J5" i="4"/>
  <c r="AE5" i="4" s="1"/>
  <c r="AD4" i="4"/>
  <c r="Q4" i="4"/>
  <c r="J4" i="4"/>
  <c r="AE4" i="4" s="1"/>
  <c r="AD3" i="4"/>
  <c r="Q3" i="4"/>
  <c r="J3" i="4"/>
  <c r="AE3" i="4" s="1"/>
  <c r="AE107" i="4" l="1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E127" i="4"/>
  <c r="AE128" i="4"/>
  <c r="AE129" i="4"/>
  <c r="AE130" i="4"/>
  <c r="AE131" i="4"/>
  <c r="AE132" i="4"/>
  <c r="AE133" i="4"/>
  <c r="AE134" i="4"/>
  <c r="AE135" i="4"/>
  <c r="AE136" i="4"/>
  <c r="AE137" i="4"/>
  <c r="AE138" i="4"/>
  <c r="AE139" i="4"/>
  <c r="AE140" i="4"/>
  <c r="AE141" i="4"/>
  <c r="AE142" i="4"/>
  <c r="AE143" i="4"/>
  <c r="AE144" i="4"/>
  <c r="AE13" i="4"/>
  <c r="Q146" i="4"/>
  <c r="AE147" i="4" l="1"/>
  <c r="I3" i="2" l="1"/>
  <c r="I4" i="2"/>
  <c r="I5" i="2"/>
  <c r="I6" i="2"/>
  <c r="I7" i="2"/>
  <c r="I8" i="2"/>
  <c r="I9" i="2"/>
  <c r="I10" i="2"/>
  <c r="I11" i="2"/>
  <c r="I12" i="2"/>
  <c r="I13" i="2"/>
  <c r="I14" i="2"/>
  <c r="I2" i="2"/>
  <c r="F5" i="2"/>
  <c r="I16" i="2" l="1"/>
  <c r="F3" i="2" l="1"/>
  <c r="F4" i="2"/>
  <c r="F6" i="2"/>
  <c r="F7" i="2"/>
  <c r="F8" i="2"/>
  <c r="F9" i="2"/>
  <c r="F10" i="2"/>
  <c r="F11" i="2"/>
  <c r="F12" i="2"/>
  <c r="F13" i="2"/>
  <c r="F14" i="2"/>
  <c r="F2" i="2"/>
  <c r="AE13" i="1" l="1"/>
  <c r="J7" i="1" l="1"/>
  <c r="J3" i="1" l="1"/>
  <c r="AE71" i="1" l="1"/>
  <c r="AE72" i="1"/>
  <c r="J71" i="1"/>
  <c r="J72" i="1"/>
  <c r="AF72" i="1" l="1"/>
  <c r="AF71" i="1"/>
  <c r="AE68" i="1" l="1"/>
  <c r="AE69" i="1"/>
  <c r="AE70" i="1"/>
  <c r="J69" i="1"/>
  <c r="J70" i="1"/>
  <c r="AF69" i="1" l="1"/>
  <c r="AF70" i="1"/>
  <c r="AE67" i="1" l="1"/>
  <c r="AE65" i="1"/>
  <c r="J65" i="1"/>
  <c r="J66" i="1"/>
  <c r="J67" i="1"/>
  <c r="J68" i="1"/>
  <c r="AF68" i="1" s="1"/>
  <c r="AF67" i="1" l="1"/>
  <c r="AF65" i="1"/>
  <c r="AE64" i="1" l="1"/>
  <c r="J64" i="1"/>
  <c r="AF64" i="1" l="1"/>
  <c r="AE62" i="1" l="1"/>
  <c r="AE63" i="1"/>
  <c r="AE66" i="1"/>
  <c r="J62" i="1"/>
  <c r="J63" i="1"/>
  <c r="AE61" i="1"/>
  <c r="J61" i="1"/>
  <c r="AF61" i="1" l="1"/>
  <c r="AF66" i="1"/>
  <c r="AF62" i="1"/>
  <c r="AF63" i="1"/>
  <c r="AE60" i="1" l="1"/>
  <c r="J60" i="1"/>
  <c r="AF60" i="1" l="1"/>
  <c r="J13" i="1" l="1"/>
  <c r="AF13" i="1" s="1"/>
  <c r="AE57" i="1" l="1"/>
  <c r="AE58" i="1"/>
  <c r="AE59" i="1"/>
  <c r="J58" i="1"/>
  <c r="J59" i="1"/>
  <c r="AF59" i="1" l="1"/>
  <c r="AF58" i="1"/>
  <c r="AF57" i="1"/>
  <c r="J11" i="1" l="1"/>
  <c r="J27" i="1" l="1"/>
  <c r="AE53" i="1"/>
  <c r="AE54" i="1"/>
  <c r="AE55" i="1"/>
  <c r="J53" i="1"/>
  <c r="J54" i="1"/>
  <c r="J55" i="1"/>
  <c r="AF54" i="1" l="1"/>
  <c r="AF55" i="1"/>
  <c r="AF53" i="1"/>
  <c r="J19" i="1"/>
  <c r="AE50" i="1"/>
  <c r="AF50" i="1" s="1"/>
  <c r="AE51" i="1"/>
  <c r="AE52" i="1"/>
  <c r="J51" i="1"/>
  <c r="J52" i="1"/>
  <c r="J56" i="1"/>
  <c r="AF52" i="1" l="1"/>
  <c r="AF51" i="1"/>
  <c r="AE46" i="1" l="1"/>
  <c r="AE47" i="1"/>
  <c r="AE48" i="1"/>
  <c r="AE49" i="1"/>
  <c r="AF47" i="1" l="1"/>
  <c r="AF49" i="1"/>
  <c r="AF48" i="1"/>
  <c r="AF46" i="1"/>
  <c r="AE44" i="1"/>
  <c r="AE45" i="1"/>
  <c r="AE56" i="1"/>
  <c r="AF56" i="1" s="1"/>
  <c r="J44" i="1"/>
  <c r="J45" i="1"/>
  <c r="AF45" i="1" l="1"/>
  <c r="AF44" i="1"/>
  <c r="J41" i="1"/>
  <c r="J42" i="1"/>
  <c r="R3" i="1" l="1"/>
  <c r="J30" i="1" l="1"/>
  <c r="AE25" i="1" l="1"/>
  <c r="AE26" i="1"/>
  <c r="AE27" i="1"/>
  <c r="AE28" i="1"/>
  <c r="AE29" i="1"/>
  <c r="AE30" i="1"/>
  <c r="AF30" i="1" s="1"/>
  <c r="AE31" i="1"/>
  <c r="AF31" i="1" s="1"/>
  <c r="AE32" i="1"/>
  <c r="AF32" i="1" s="1"/>
  <c r="AE33" i="1"/>
  <c r="AE34" i="1"/>
  <c r="AE35" i="1"/>
  <c r="AE36" i="1"/>
  <c r="AE37" i="1"/>
  <c r="AE38" i="1"/>
  <c r="AE39" i="1"/>
  <c r="AE40" i="1"/>
  <c r="AE41" i="1"/>
  <c r="AF41" i="1" s="1"/>
  <c r="AE42" i="1"/>
  <c r="AF42" i="1" s="1"/>
  <c r="AE43" i="1"/>
  <c r="J26" i="1"/>
  <c r="J28" i="1"/>
  <c r="J29" i="1"/>
  <c r="J33" i="1"/>
  <c r="J34" i="1"/>
  <c r="J35" i="1"/>
  <c r="J36" i="1"/>
  <c r="J37" i="1"/>
  <c r="J38" i="1"/>
  <c r="J39" i="1"/>
  <c r="J40" i="1"/>
  <c r="J43" i="1"/>
  <c r="AF43" i="1" l="1"/>
  <c r="AF35" i="1"/>
  <c r="AF33" i="1"/>
  <c r="AF37" i="1"/>
  <c r="AF39" i="1"/>
  <c r="AF40" i="1"/>
  <c r="AF34" i="1"/>
  <c r="AF38" i="1"/>
  <c r="AF36" i="1"/>
  <c r="AF29" i="1"/>
  <c r="AF28" i="1"/>
  <c r="AF26" i="1"/>
  <c r="AF27" i="1"/>
  <c r="J22" i="1"/>
  <c r="J23" i="1"/>
  <c r="J24" i="1"/>
  <c r="J25" i="1"/>
  <c r="AF25" i="1" s="1"/>
  <c r="AE12" i="1"/>
  <c r="AE14" i="1"/>
  <c r="AE16" i="1"/>
  <c r="AE18" i="1"/>
  <c r="AE19" i="1"/>
  <c r="AE20" i="1"/>
  <c r="AE22" i="1"/>
  <c r="AE23" i="1"/>
  <c r="AE24" i="1"/>
  <c r="J4" i="1"/>
  <c r="J5" i="1"/>
  <c r="J6" i="1"/>
  <c r="J8" i="1"/>
  <c r="J9" i="1"/>
  <c r="J10" i="1"/>
  <c r="J12" i="1"/>
  <c r="J14" i="1"/>
  <c r="J16" i="1"/>
  <c r="J17" i="1"/>
  <c r="AF17" i="1" s="1"/>
  <c r="J18" i="1"/>
  <c r="J20" i="1"/>
  <c r="AE4" i="1"/>
  <c r="AE5" i="1"/>
  <c r="AE6" i="1"/>
  <c r="AE7" i="1"/>
  <c r="AE8" i="1"/>
  <c r="AE9" i="1"/>
  <c r="AE10" i="1"/>
  <c r="AE11" i="1"/>
  <c r="AE3" i="1"/>
  <c r="AF23" i="1" l="1"/>
  <c r="AF11" i="1"/>
  <c r="AF19" i="1"/>
  <c r="AF10" i="1"/>
  <c r="AF8" i="1"/>
  <c r="AF6" i="1"/>
  <c r="AF4" i="1"/>
  <c r="AF14" i="1"/>
  <c r="AF20" i="1"/>
  <c r="AF18" i="1"/>
  <c r="AF16" i="1"/>
  <c r="AF12" i="1"/>
  <c r="AF22" i="1"/>
  <c r="AF24" i="1"/>
  <c r="AF9" i="1"/>
  <c r="AF7" i="1"/>
  <c r="AF5" i="1"/>
  <c r="AF3" i="1"/>
</calcChain>
</file>

<file path=xl/sharedStrings.xml><?xml version="1.0" encoding="utf-8"?>
<sst xmlns="http://schemas.openxmlformats.org/spreadsheetml/2006/main" count="575" uniqueCount="368">
  <si>
    <t>№ п/п</t>
  </si>
  <si>
    <t>№ договору</t>
  </si>
  <si>
    <t xml:space="preserve">дата укладення </t>
  </si>
  <si>
    <t>строк дії</t>
  </si>
  <si>
    <t>предмет договору</t>
  </si>
  <si>
    <t xml:space="preserve">сума договору </t>
  </si>
  <si>
    <t>найменування установи</t>
  </si>
  <si>
    <t>код CPV</t>
  </si>
  <si>
    <t>ЄДРПОУ</t>
  </si>
  <si>
    <t>КЕКВ</t>
  </si>
  <si>
    <t>Д/у</t>
  </si>
  <si>
    <t>Разом</t>
  </si>
  <si>
    <t>фінансові зобов'язання</t>
  </si>
  <si>
    <t>Залишок по договору</t>
  </si>
  <si>
    <t>2210 влас</t>
  </si>
  <si>
    <t>відновл.</t>
  </si>
  <si>
    <t>витрач.відн.</t>
  </si>
  <si>
    <t>залишок відновл</t>
  </si>
  <si>
    <t>№ дог</t>
  </si>
  <si>
    <t>фіз.ох</t>
  </si>
  <si>
    <t>громад.</t>
  </si>
  <si>
    <t>ліфт</t>
  </si>
  <si>
    <t>пожеж.сигн.</t>
  </si>
  <si>
    <t>прот.водопр.</t>
  </si>
  <si>
    <t>опл</t>
  </si>
  <si>
    <t>разом виставлено рах.</t>
  </si>
  <si>
    <t>викор.</t>
  </si>
  <si>
    <t>залишок</t>
  </si>
  <si>
    <t>----</t>
  </si>
  <si>
    <t>ПС-0100/1486</t>
  </si>
  <si>
    <t>15.01.20-31.12.20</t>
  </si>
  <si>
    <t>ТОВ "Псьол ЛТД"</t>
  </si>
  <si>
    <t>31913519</t>
  </si>
  <si>
    <t>Послуги з перевезення (оенда автомобіля з водієм)</t>
  </si>
  <si>
    <t>60170000-0 Прокат пасажирських транспортних засобів із водієм</t>
  </si>
  <si>
    <t>2500/2020</t>
  </si>
  <si>
    <t>01.01.20-31.12.20</t>
  </si>
  <si>
    <t>ТОВ "Кременчуцька ТЕЦ"</t>
  </si>
  <si>
    <t>42225136</t>
  </si>
  <si>
    <t>Теплова енергія в гарячій воді</t>
  </si>
  <si>
    <t>09320000-8 Пара, гаряча вода та пов'язана продукція</t>
  </si>
  <si>
    <t>01/2019</t>
  </si>
  <si>
    <t>02.01.20-31.12.20</t>
  </si>
  <si>
    <t>КП "Теплоенерго"</t>
  </si>
  <si>
    <t>31700972</t>
  </si>
  <si>
    <t>Постачання пари та гарячої води</t>
  </si>
  <si>
    <t>20-КрмДЦНАП</t>
  </si>
  <si>
    <t>02.01.20 - 31.12.20</t>
  </si>
  <si>
    <t>ТОВ "ЦІАТ"</t>
  </si>
  <si>
    <t>35391928</t>
  </si>
  <si>
    <t>Постійний технічний супровід комп'ютерної програми "ЄІСУБ для місцевого бюджету" та додаткового модуля "Структура заробітної плати"</t>
  </si>
  <si>
    <t>72260000-5 Послуги, пов'язані з програмним забезпеченням</t>
  </si>
  <si>
    <t>5003</t>
  </si>
  <si>
    <t>15.01.20 - 31.12.20</t>
  </si>
  <si>
    <t>ПОВ Спеціального зв'язку ДПСЗ</t>
  </si>
  <si>
    <t>01187348</t>
  </si>
  <si>
    <t>64110000-0 Поштові послуги</t>
  </si>
  <si>
    <t>Послуги поштового зв'язку спеціального призначення</t>
  </si>
  <si>
    <t>СП066451</t>
  </si>
  <si>
    <t>ТОВ "МЦФЕР"</t>
  </si>
  <si>
    <t>33542497</t>
  </si>
  <si>
    <t>Придбання періодичних видань</t>
  </si>
  <si>
    <t>22210000-5 Газети</t>
  </si>
  <si>
    <t>Б20</t>
  </si>
  <si>
    <t>ТОВ "Баланс-Клуб"</t>
  </si>
  <si>
    <t>21856290</t>
  </si>
  <si>
    <t>4</t>
  </si>
  <si>
    <t>01.01.20 - 31.12.20</t>
  </si>
  <si>
    <t>ПП "Арт-Інжиніринг"</t>
  </si>
  <si>
    <t xml:space="preserve">Послуги пожежного спостерігання й технічного обслуговування </t>
  </si>
  <si>
    <t>75250000-3 Послуги пожежних і рятувальних служб</t>
  </si>
  <si>
    <t>4375</t>
  </si>
  <si>
    <t>КП "Кременчукводоканал"</t>
  </si>
  <si>
    <t>03361655</t>
  </si>
  <si>
    <t>Послуги водопостачання та водовідведення</t>
  </si>
  <si>
    <t>65110000-7 Розподіл води</t>
  </si>
  <si>
    <t>2706</t>
  </si>
  <si>
    <t>ТОВ "Сетілайт"</t>
  </si>
  <si>
    <t>72410000-7 Послуги провайдерів</t>
  </si>
  <si>
    <t>Послуги інтернет</t>
  </si>
  <si>
    <t>2</t>
  </si>
  <si>
    <t>ТОВ "Креміньліфтсервіс"</t>
  </si>
  <si>
    <t>Технічне обслуговування ліфтів</t>
  </si>
  <si>
    <t>50750000-7 Послуги з технічного обслуговування ліфтів</t>
  </si>
  <si>
    <t>21504450</t>
  </si>
  <si>
    <t>01.01.20 - 31.12.2020</t>
  </si>
  <si>
    <t>ТОВ "Полтаваенергозбут"</t>
  </si>
  <si>
    <t>Закупівля електричної енергії</t>
  </si>
  <si>
    <t>09310000-5 Електрична енергія</t>
  </si>
  <si>
    <t>38-04/66-224</t>
  </si>
  <si>
    <t>ПАТ "Укртелеком"</t>
  </si>
  <si>
    <t>Телекомунікаційні послуги</t>
  </si>
  <si>
    <t>64210000-1 Послуги телефонного зв'язку та передачі даних</t>
  </si>
  <si>
    <t>5</t>
  </si>
  <si>
    <t>Послуги з технічного обслуговування внутрішнього протипожежного водопроводу</t>
  </si>
  <si>
    <t xml:space="preserve">50410000-2 Послуги з ремонту і технічного обслуговування вимірювальних, випробувальних і контрольних приладів </t>
  </si>
  <si>
    <t>1852/20</t>
  </si>
  <si>
    <t>ТОВ "Пожежне спостерігання"</t>
  </si>
  <si>
    <t>Пожежне спостерігання й технічне обслуговування</t>
  </si>
  <si>
    <t>1700-ІВ-20</t>
  </si>
  <si>
    <t>ТОВ "ТК"Лінк"</t>
  </si>
  <si>
    <t xml:space="preserve">Послуги провайдерів </t>
  </si>
  <si>
    <t>5/20-ФО</t>
  </si>
  <si>
    <t>КП "Муніципальна варта"</t>
  </si>
  <si>
    <t>Охоронні послуги</t>
  </si>
  <si>
    <t>79710000-4 Охоронні послуги</t>
  </si>
  <si>
    <t>Охорона громадського порядку</t>
  </si>
  <si>
    <t>75240000-0 Послуги із забезпечення громадської безпеки, охорони правопорядку та громадського порядку</t>
  </si>
  <si>
    <t>14/20-ПО</t>
  </si>
  <si>
    <t>Пультова охорона</t>
  </si>
  <si>
    <t>21504450 РЕ</t>
  </si>
  <si>
    <t>01.01.2020-31.12.2020</t>
  </si>
  <si>
    <t>АТ "Полтаваобленерго"</t>
  </si>
  <si>
    <t>Закупівля реактивної електричної енергії</t>
  </si>
  <si>
    <t>разом договір ЗА 2020 РІК</t>
  </si>
  <si>
    <t>6/20-ФО</t>
  </si>
  <si>
    <t>ПР02/2020</t>
  </si>
  <si>
    <t>03.03.2020-31.12.2020</t>
  </si>
  <si>
    <t>ПП "Фірма "Принцип"</t>
  </si>
  <si>
    <t>витрачено тимчасово</t>
  </si>
  <si>
    <t>1</t>
  </si>
  <si>
    <t>01.01.2022-31.12.2022</t>
  </si>
  <si>
    <t>ПАТ "ВФ Україна"</t>
  </si>
  <si>
    <t>14333937</t>
  </si>
  <si>
    <t xml:space="preserve">Послуги текстових повідомлень </t>
  </si>
  <si>
    <t>64220000-4 Телекомунікаційні послуги, крім послуг телефонного зв’язку і передачі даних</t>
  </si>
  <si>
    <t>21514450</t>
  </si>
  <si>
    <t>ТОВ "ПОЛТАВАЕНЕРГОЗБУТ"</t>
  </si>
  <si>
    <t>42223804</t>
  </si>
  <si>
    <t>Електрична енергія з послугами передачі та розподілу на потребу 2022 року.</t>
  </si>
  <si>
    <t>11.32/22</t>
  </si>
  <si>
    <t>ДЕРЖАВНЕ ПІДПРИЄМСТВО "УКРАЇНСЬКІ СПЕЦІАЛЬНІ СИСТЕМИ"</t>
  </si>
  <si>
    <t>32348248</t>
  </si>
  <si>
    <t>Послуги користування захищеним цифровим каналом зв’язку</t>
  </si>
  <si>
    <t>7</t>
  </si>
  <si>
    <t>ПП "АРТ-ІНЖИНІРИНГ"</t>
  </si>
  <si>
    <t>40036383</t>
  </si>
  <si>
    <t>Послуги з пожежного спостерігання й технічного обслуговування автоматичної системи пожежної сигналізації</t>
  </si>
  <si>
    <t>7/1</t>
  </si>
  <si>
    <t>50410000-2 Послуги з ремонту і технічного обслуговування вимірювальних, випробувальних і контрольних приладів</t>
  </si>
  <si>
    <t>132</t>
  </si>
  <si>
    <t>ДП СРБУ "КРЕМЕНЧУКЛІФТСЕРВІС</t>
  </si>
  <si>
    <t>32275552</t>
  </si>
  <si>
    <t>Надання послуг з технічного обслуговування ліфтів, диспетчерських систем</t>
  </si>
  <si>
    <t>3122</t>
  </si>
  <si>
    <t>ТОВ "СЕТІЛАЙТ"</t>
  </si>
  <si>
    <t>30613748</t>
  </si>
  <si>
    <t>Доступ до мережі Інтернет та надання в користування каналу зв'язку</t>
  </si>
  <si>
    <t>1852/22</t>
  </si>
  <si>
    <t>ТОВ "ПОЖЕЖНЕ СПОСТЕРІГАННЯ"</t>
  </si>
  <si>
    <t>Послуги пожежного спостерігання й технічного обслуговування автоматичної пожежної сигналізації</t>
  </si>
  <si>
    <t>20/22</t>
  </si>
  <si>
    <t>КП "КРЕМЕНЧУЦЬКЕ КАТП 1628"</t>
  </si>
  <si>
    <t>03351898</t>
  </si>
  <si>
    <t>Послуги з поводженням з побутовими відходами</t>
  </si>
  <si>
    <t>90510000-5: Утилізація/видалення сміття та поводження зі сміттям</t>
  </si>
  <si>
    <t>Послуги з постачання теплової енергії та постачання гарячої води</t>
  </si>
  <si>
    <t>09320000-8: Пара, гаряча вода та пов’язана продукція</t>
  </si>
  <si>
    <t>3</t>
  </si>
  <si>
    <t>Послуг з супроводу програмного комплексу</t>
  </si>
  <si>
    <t>КП "Міськоформлення"</t>
  </si>
  <si>
    <t>72250000-2: Послуги, пов’язані із системами та підтримкою</t>
  </si>
  <si>
    <t>2049-ІВ-22</t>
  </si>
  <si>
    <t>37282564</t>
  </si>
  <si>
    <t>Послуги реєстрації доменного імені та ВЕБ-хостингу</t>
  </si>
  <si>
    <t>ТОВ "ТЕЛЕКОМУНІКАЦІЙНА КОМПАНІЯ "ЛІНК"</t>
  </si>
  <si>
    <t>03</t>
  </si>
  <si>
    <t>Крюківська районна адміністрація Кременчуцької міської ради Кременчуцького району Полтавської області</t>
  </si>
  <si>
    <t>04</t>
  </si>
  <si>
    <t>Відшкодування витрат на комунальні послуги (ВОДОВІДВЕДЕННЯ) ПОТОКИ</t>
  </si>
  <si>
    <t>Відшкодування витрат на комунальні послуги (ЕЛЕКТРИЧНА ЕНЕРГІЯ) ПОТОКИ</t>
  </si>
  <si>
    <t>Відшкодування витрат на комунальні послуги (ГАЗОПОСТАЧАННЯ) ПОТОКИ</t>
  </si>
  <si>
    <t>09120000-6 Газове паливо</t>
  </si>
  <si>
    <t>ДЕРЖАВНЕ ПІДПРИЄМСТВО  СПЕЦІАЛЬНОГО ЗВ'ЯЗКУ</t>
  </si>
  <si>
    <t>50936/2022</t>
  </si>
  <si>
    <t>ТОВ "КРЕМЕНЧУЦЬКА ТЕЦ"</t>
  </si>
  <si>
    <t>Послуги з постачання теплової енергії</t>
  </si>
  <si>
    <t>21504450РЕ</t>
  </si>
  <si>
    <t>Послуги із забезпечення перетікань реактивної електричної енергії</t>
  </si>
  <si>
    <t xml:space="preserve"> АТ "ПОЛТАВАОБЛЕНЕРГО"</t>
  </si>
  <si>
    <t>00131819</t>
  </si>
  <si>
    <t>65310000-9 Розподіл електричної енергії</t>
  </si>
  <si>
    <t>КП "КРЕМЕНЧУКВОДОКАНАЛ"</t>
  </si>
  <si>
    <t>Послуги з централізованого водопостачання</t>
  </si>
  <si>
    <t>65110000-7  Розподіл води</t>
  </si>
  <si>
    <t>4375100</t>
  </si>
  <si>
    <t>Послуги з централізованого водовідведення</t>
  </si>
  <si>
    <t>90430000-0 Послуги з відведення стічних вод</t>
  </si>
  <si>
    <t>22</t>
  </si>
  <si>
    <t>ТОВ "ДП"ЦІАТ"</t>
  </si>
  <si>
    <t>44045475</t>
  </si>
  <si>
    <t>Послуги постійного технічного супроводу комп'ютерної програми "ЄІСУБ для місцевого бюджету"</t>
  </si>
  <si>
    <t>72260000-5 Послуги, пов’язані з програмним забезпеченням</t>
  </si>
  <si>
    <t>040122-1то</t>
  </si>
  <si>
    <t>ФОП Войтович Сергій Володимирович</t>
  </si>
  <si>
    <t>Послуги технічного обслуговування системи відеоспостереження за адресою м. Кременчук, вул. Героїв України, 11-А</t>
  </si>
  <si>
    <t>50340000-0 Послуги з ремонту і технічного обслуговування аудіовізуального та оптичного обладнання</t>
  </si>
  <si>
    <t>6</t>
  </si>
  <si>
    <t xml:space="preserve"> КГЖЕП "Автозаводське</t>
  </si>
  <si>
    <t>Відшкодування витрат за комунальні послуги (вода та водовідведення)</t>
  </si>
  <si>
    <t>не підлягає оприлюдненню</t>
  </si>
  <si>
    <t>Послуги експлуатаційного і технічного обслуговування та поточний ремонт електрообладнання</t>
  </si>
  <si>
    <t>Послуги технічного обслуговування системи відеоспостереження за адресою м. Кременчук, вул. Гагаріна, 14</t>
  </si>
  <si>
    <t>040122-то</t>
  </si>
  <si>
    <t>ТОВ "АГАТ ЕЛЕКТРО"</t>
  </si>
  <si>
    <t>22-О</t>
  </si>
  <si>
    <t>45310000-3 | Електромонтажні роботи</t>
  </si>
  <si>
    <t>2240 ор</t>
  </si>
  <si>
    <t>3826629</t>
  </si>
  <si>
    <t>ПрАТ "ВФ Україна"</t>
  </si>
  <si>
    <t>Послуги мобільного зв'язку Водафон (короткий номер, щомісячний платіж за канал)</t>
  </si>
  <si>
    <t>64210000-1 Послуги телефонного зв’язку та передачі даних</t>
  </si>
  <si>
    <t>Послуги з налаштування та технічного обслуговування віртуальної АТС, телефонних мереж та ліній, телефонних апаратів</t>
  </si>
  <si>
    <t>ФОП Георгієв Антон Миколайович</t>
  </si>
  <si>
    <t>10276</t>
  </si>
  <si>
    <t>50330000-7 Послуги з технічного обслуговування телекомунікаційного обладнання</t>
  </si>
  <si>
    <t>01.02.2022-31.12.2022</t>
  </si>
  <si>
    <t>ФО-П Веретеннікова Марія Михайлівна</t>
  </si>
  <si>
    <t>Щітка зі шкребком, очищувач скла зимовий</t>
  </si>
  <si>
    <t>39830000-9 Продукція для чищення</t>
  </si>
  <si>
    <t>31122021-14</t>
  </si>
  <si>
    <t>ПП "ЄВРОТРАНС-СЕРВІС"</t>
  </si>
  <si>
    <t>71630000-3 Послуги з технічного огляду та випробовувань</t>
  </si>
  <si>
    <t>Послуги з перевірки передрейсового та післярейсового технічного стану транспортних засобів, передрейсового та післярейсового медичного стану водіїв та інших послуг</t>
  </si>
  <si>
    <t>63Е200-78/22</t>
  </si>
  <si>
    <t>ПФ АТ "УКРТЕЛЕКОМ"</t>
  </si>
  <si>
    <t>Надання в користування кабельної каналізації електрозв'язку ПАТ "Укртелеком"</t>
  </si>
  <si>
    <t>70220000-9 Послуги з надання в оренду чи лізингу нежитлової нерухомості</t>
  </si>
  <si>
    <t>09.02.2022-31.12.2022</t>
  </si>
  <si>
    <t>ТОВ "ПРИВАТІНВЕСТ"</t>
  </si>
  <si>
    <t>Принтер чеків</t>
  </si>
  <si>
    <t>30180000-4 Чекові принтери та автомати для видачі чеків</t>
  </si>
  <si>
    <t>9</t>
  </si>
  <si>
    <t>35</t>
  </si>
  <si>
    <t>ТОВ "НВО "Баланс+Клуб"</t>
  </si>
  <si>
    <t>Послуги постачання пакетів оновлення до комп'ютерної програми "M.E.Doc."</t>
  </si>
  <si>
    <t>48412000-9 | Пакети програмного забезпечення для підготовки податкової звітності</t>
  </si>
  <si>
    <t>8</t>
  </si>
  <si>
    <t>ТОВ "СІТІГРУП"</t>
  </si>
  <si>
    <t>Послуги комісії</t>
  </si>
  <si>
    <t>79990000-0 Різні послуги, пов’язані з діловою сферою</t>
  </si>
  <si>
    <t>Нарахування ФП на послуги комісії</t>
  </si>
  <si>
    <t>205277910</t>
  </si>
  <si>
    <t>ТОВ "лайфселл"</t>
  </si>
  <si>
    <t>Короткий номер</t>
  </si>
  <si>
    <t>ПФ на телекомунікаціні послуги</t>
  </si>
  <si>
    <t>10</t>
  </si>
  <si>
    <t>15.02.2022-31.12.2022</t>
  </si>
  <si>
    <t>АТ "Укрпошта"</t>
  </si>
  <si>
    <t>Поштові послуги</t>
  </si>
  <si>
    <t>66-400000224</t>
  </si>
  <si>
    <t>Телекомунікаційні послуги (Укртелеком)</t>
  </si>
  <si>
    <t>11</t>
  </si>
  <si>
    <t>ФОП Бардін Андрій Валентинович</t>
  </si>
  <si>
    <t xml:space="preserve">Поточний ремонт оргтехніки, заправка та відновлення картриджів Технічне обслуговування, ремонт комп'ютерних периферійних пристроїв, послуги з профілактичного обслуговування </t>
  </si>
  <si>
    <t xml:space="preserve">50310000-1 Технічне обслуговування і ремонт офісної техніки  50320000-4 Послуги з ремонту і технічного обслуговування персональних комп’ютерів </t>
  </si>
  <si>
    <t>12</t>
  </si>
  <si>
    <t>18.02.2022-31.12.2022</t>
  </si>
  <si>
    <t>ФОП Прядко Марина Геннадіївна</t>
  </si>
  <si>
    <t>Рекламні листівки та плакати</t>
  </si>
  <si>
    <t>39290000-1 Фурнітура різна</t>
  </si>
  <si>
    <t>13</t>
  </si>
  <si>
    <t>ПП Корецька Олена В'ячеславівна</t>
  </si>
  <si>
    <t>KVM-перемикач, обжимний конектор</t>
  </si>
  <si>
    <t>32420000-3 Мережеве обладнання</t>
  </si>
  <si>
    <t>ПР04/2022</t>
  </si>
  <si>
    <t>25.04.22-31.12.2022</t>
  </si>
  <si>
    <t>Приватне підприємство "Фірма "Принцип"</t>
  </si>
  <si>
    <t>мийні засоби</t>
  </si>
  <si>
    <t>39830000-9- продукція для чищення</t>
  </si>
  <si>
    <t>2210 ор</t>
  </si>
  <si>
    <t>14</t>
  </si>
  <si>
    <t>16.05.2022-31.12.2022</t>
  </si>
  <si>
    <t>папір</t>
  </si>
  <si>
    <t>30190000-7 - офісне устаткування та приладдя</t>
  </si>
  <si>
    <t>МН-2609-ПЛ</t>
  </si>
  <si>
    <t>ТДВ "СК "ГАРДІАН"</t>
  </si>
  <si>
    <t>добровільне страхування майна</t>
  </si>
  <si>
    <t>66510000-8 Страхові послуги</t>
  </si>
  <si>
    <t>МН-2610-ПЛ</t>
  </si>
  <si>
    <t>МН-2611-ПЛ</t>
  </si>
  <si>
    <t>МН-2612-ПЛ</t>
  </si>
  <si>
    <t>19847-31</t>
  </si>
  <si>
    <t>страхування цівільно-правової відповідальності власників наземних транспортних засобів</t>
  </si>
  <si>
    <t>МН-2608-ПЛ</t>
  </si>
  <si>
    <t xml:space="preserve">остаток </t>
  </si>
  <si>
    <t xml:space="preserve"> Послуги з ремонту і технічного обслуговування вимірювальних, випробувальних і контрольних приладів</t>
  </si>
  <si>
    <t>Послуги з технічного обслуговування ліфтів</t>
  </si>
  <si>
    <t>Послуги пожежних і рятувальних служб</t>
  </si>
  <si>
    <t xml:space="preserve"> Розподіл води</t>
  </si>
  <si>
    <t>Послуги з відведення стічних вод</t>
  </si>
  <si>
    <t>АРТ-ИНЖ</t>
  </si>
  <si>
    <t>ПОЖ.СПОСТ</t>
  </si>
  <si>
    <t>ЛІФТ</t>
  </si>
  <si>
    <t>27.05.2022-31.12.2022</t>
  </si>
  <si>
    <t>ТОВ "МОСТ АЙ ТІ"</t>
  </si>
  <si>
    <t>поповлення програмного забезпечення для захисту</t>
  </si>
  <si>
    <t xml:space="preserve">48760000-3 Пакети програмного забезпечення для захисту від вірусів </t>
  </si>
  <si>
    <t>разом договір за 2022 РІК</t>
  </si>
  <si>
    <t>246</t>
  </si>
  <si>
    <t>70220000-9 Послуги з надання в оренду чи лізингу нежитлової нерухомості</t>
  </si>
  <si>
    <t>Оренда індивідуально визначеного нерухомого майна вул.І.Приходька 90    110,37 кв.м.</t>
  </si>
  <si>
    <t>01.11.2019-30.10.2021</t>
  </si>
  <si>
    <t>Виконавчий комітет Кременчуцької міської ради Полтавської области</t>
  </si>
  <si>
    <t>250</t>
  </si>
  <si>
    <t>Оренда індивідуально визначеного нерухомого майна вул.Героїв України 11-А    44,9 кв.м.</t>
  </si>
  <si>
    <t>28-БК/р</t>
  </si>
  <si>
    <t>01.05.2022-31.12.2022</t>
  </si>
  <si>
    <t>КОМУНАЛЬНЕ ПІДПРИЄМСТВО "БЛАГОУСТРІЙ КРЕМЕНЧУКА" КРЕМЕНЧУЦЬКОЇ МІСЬКОЇ РАДИ КРЕМЕНЧУЦЬКОГО РАЙОНУ ПОЛТАВСЬКОЇ ОБЛАСТІ</t>
  </si>
  <si>
    <t>03351958</t>
  </si>
  <si>
    <t>77310000-6 Послуги з озеленення територій та утримання зелених насаджень</t>
  </si>
  <si>
    <t>Послуги по догляду за квітковими рослинами</t>
  </si>
  <si>
    <t>ОС000000322</t>
  </si>
  <si>
    <t>21.06.2022-31.12.2022</t>
  </si>
  <si>
    <t xml:space="preserve">Постачання пакетів оновлень ІС-ПРО модуль"Облік заробітної плати" Надання інформаційних послуг щодо експлуатації програмного комплексу "ІС-ПРО"  </t>
  </si>
  <si>
    <t>ТОВАРИСТВО З ОБМЕЖЕНОЮ ВІДПОВІДАЛЬНІСТЮ "ОБЛІКСОФТ 2020"</t>
  </si>
  <si>
    <t>48440000-4 Пакети програмного забезпечення для фінансового аналізу та бухгалтерського обліку 72260000-5 Послуги, пов’язані з програмним забезпеченням</t>
  </si>
  <si>
    <t>15</t>
  </si>
  <si>
    <t>07.07.2022-31.12.2022</t>
  </si>
  <si>
    <t xml:space="preserve">Джерело резервного живлення - батарея до ДБЖ </t>
  </si>
  <si>
    <t>31440000-2 Акумуляторні батареї</t>
  </si>
  <si>
    <t>16</t>
  </si>
  <si>
    <t>02.08.2022-31.12.2022</t>
  </si>
  <si>
    <t>ТОВ "Євроком"</t>
  </si>
  <si>
    <t>Тех.обслуговування АТС</t>
  </si>
  <si>
    <t xml:space="preserve">50330000-7 Послуги з технічного обслуговування телекомунікаційного обладнання </t>
  </si>
  <si>
    <t>ДП "Полтпвський регіональний науково-технічний центр стандартизації, метрології та сертифікації"</t>
  </si>
  <si>
    <t>Б-1250/22</t>
  </si>
  <si>
    <t>05.08.2022-31.12.2022</t>
  </si>
  <si>
    <t>Повірка манометрів</t>
  </si>
  <si>
    <t>08.08.2022-31.12.2022</t>
  </si>
  <si>
    <t>ПП "КІЛАРІС-ПЛЮС"</t>
  </si>
  <si>
    <t>04725987</t>
  </si>
  <si>
    <t>Поточний ремонт захисних ролет</t>
  </si>
  <si>
    <t xml:space="preserve">50610000-4 Послуги з ремонту і технічного обслуговування захисного обладнання </t>
  </si>
  <si>
    <t>12.08.2022-31.12.2022</t>
  </si>
  <si>
    <t>ТОВ "СОЛЛІ ПЛЮС. КРЕМЕНЧУК"</t>
  </si>
  <si>
    <t>Технічне обслуговування та діагностика автомобіля</t>
  </si>
  <si>
    <t>50110000-9 Послуги з ремонту і технічного обслуговування мототранспортних засобів і супутнього обладнання</t>
  </si>
  <si>
    <t>Відшкодування витрат на комунальні послуги (ЕЛЕКТРИЧНА ЕНЕРГІЯ)Приходька, 90</t>
  </si>
  <si>
    <t>2210 ОР</t>
  </si>
  <si>
    <t>ПР06/2022</t>
  </si>
  <si>
    <t>22.08.2022-31.12.2022</t>
  </si>
  <si>
    <t>25.08.2022-31.12.2022</t>
  </si>
  <si>
    <t>ФОП Івасишина Оксана Олександрівна</t>
  </si>
  <si>
    <t>Табличка</t>
  </si>
  <si>
    <t>19520000-7 Пластмасові вироби</t>
  </si>
  <si>
    <t>20</t>
  </si>
  <si>
    <t>05.09.2022-31.12.2022</t>
  </si>
  <si>
    <t>ТОВ "Надежда 1988"</t>
  </si>
  <si>
    <t>Дизельне паливо (Євро 5)</t>
  </si>
  <si>
    <t>09130000-9 Нафта і дистилятори</t>
  </si>
  <si>
    <t>16.09.2022-31.12.2022</t>
  </si>
  <si>
    <t>39635639</t>
  </si>
  <si>
    <t>08.09.2022-31.12.2022</t>
  </si>
  <si>
    <t>ДП "НАІС"</t>
  </si>
  <si>
    <t>Інформаційно-консультативні послуги з навчання</t>
  </si>
  <si>
    <t xml:space="preserve">72220000-3: Консультаційні послуги з питань систем та з технічних питань </t>
  </si>
  <si>
    <t>21</t>
  </si>
  <si>
    <t xml:space="preserve">Швабри з насадкою та насадки для швабри </t>
  </si>
  <si>
    <t xml:space="preserve">ДК: 021:2015 код 39220000-0: Кухонне приладдя, товари для дому та господарства і приладдя для закладів громадського харчування </t>
  </si>
  <si>
    <t>ТОВ "Будівельна компанія "ДОМОВОЙ"</t>
  </si>
  <si>
    <t>01.09.2022-31.12.2022</t>
  </si>
  <si>
    <t>24</t>
  </si>
  <si>
    <t>30.09.2022-31.12.2022</t>
  </si>
  <si>
    <t>ТОВ "ТВГ Український папір"</t>
  </si>
  <si>
    <t>Папір та канц.товари</t>
  </si>
  <si>
    <t>30190000-7 Офісне устаткування та приладдя різне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</si>
</sst>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₴"/>
    <numFmt numFmtId="165" formatCode="#,##0.00&quot;₴&quot;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D2F62"/>
      <name val="Segoe UI"/>
      <family val="2"/>
      <charset val="204"/>
    </font>
    <font>
      <sz val="11"/>
      <color theme="1"/>
      <name val="Times New Roman"/>
      <family val="1"/>
      <charset val="204"/>
    </font>
    <font>
      <sz val="11"/>
      <color rgb="FF454545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Segoe UI"/>
      <family val="2"/>
      <charset val="204"/>
    </font>
    <font>
      <sz val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4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" fontId="0" fillId="0" borderId="1" xfId="0" applyNumberFormat="1" applyBorder="1" applyAlignment="1">
      <alignment wrapText="1"/>
    </xf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4" borderId="1" xfId="0" applyFill="1" applyBorder="1"/>
    <xf numFmtId="164" fontId="0" fillId="0" borderId="1" xfId="0" applyNumberFormat="1" applyBorder="1"/>
    <xf numFmtId="164" fontId="0" fillId="0" borderId="0" xfId="0" applyNumberFormat="1"/>
    <xf numFmtId="0" fontId="0" fillId="0" borderId="14" xfId="0" applyBorder="1" applyAlignment="1">
      <alignment wrapText="1"/>
    </xf>
    <xf numFmtId="0" fontId="0" fillId="3" borderId="0" xfId="0" applyFill="1"/>
    <xf numFmtId="164" fontId="7" fillId="0" borderId="1" xfId="0" applyNumberFormat="1" applyFont="1" applyBorder="1"/>
    <xf numFmtId="0" fontId="0" fillId="0" borderId="0" xfId="0" quotePrefix="1"/>
    <xf numFmtId="0" fontId="7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164" fontId="0" fillId="0" borderId="4" xfId="0" applyNumberFormat="1" applyBorder="1"/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0" fillId="0" borderId="1" xfId="0" applyNumberFormat="1" applyBorder="1"/>
    <xf numFmtId="0" fontId="0" fillId="0" borderId="10" xfId="0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7" xfId="0" applyBorder="1"/>
    <xf numFmtId="0" fontId="4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1" applyFont="1" applyFill="1" applyAlignment="1">
      <alignment wrapText="1"/>
    </xf>
    <xf numFmtId="0" fontId="7" fillId="0" borderId="1" xfId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/>
    <xf numFmtId="0" fontId="7" fillId="0" borderId="0" xfId="0" applyFont="1" applyAlignment="1">
      <alignment wrapText="1"/>
    </xf>
    <xf numFmtId="4" fontId="0" fillId="0" borderId="0" xfId="0" applyNumberFormat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9" xfId="0" applyNumberFormat="1" applyBorder="1"/>
    <xf numFmtId="2" fontId="0" fillId="0" borderId="1" xfId="0" applyNumberFormat="1" applyBorder="1"/>
    <xf numFmtId="2" fontId="0" fillId="3" borderId="9" xfId="0" applyNumberFormat="1" applyFill="1" applyBorder="1"/>
    <xf numFmtId="2" fontId="7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2" fontId="0" fillId="3" borderId="15" xfId="0" applyNumberFormat="1" applyFill="1" applyBorder="1"/>
    <xf numFmtId="49" fontId="7" fillId="0" borderId="1" xfId="0" applyNumberFormat="1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2" fontId="7" fillId="0" borderId="3" xfId="0" applyNumberFormat="1" applyFont="1" applyBorder="1"/>
    <xf numFmtId="2" fontId="7" fillId="0" borderId="6" xfId="0" applyNumberFormat="1" applyFont="1" applyBorder="1"/>
    <xf numFmtId="0" fontId="7" fillId="0" borderId="14" xfId="0" applyFont="1" applyBorder="1" applyAlignment="1">
      <alignment wrapText="1"/>
    </xf>
    <xf numFmtId="0" fontId="7" fillId="0" borderId="1" xfId="0" applyFont="1" applyBorder="1"/>
    <xf numFmtId="49" fontId="7" fillId="0" borderId="1" xfId="0" applyNumberFormat="1" applyFont="1" applyBorder="1"/>
    <xf numFmtId="14" fontId="7" fillId="0" borderId="1" xfId="0" applyNumberFormat="1" applyFont="1" applyBorder="1"/>
    <xf numFmtId="2" fontId="7" fillId="0" borderId="10" xfId="0" applyNumberFormat="1" applyFont="1" applyBorder="1"/>
    <xf numFmtId="2" fontId="7" fillId="0" borderId="7" xfId="0" applyNumberFormat="1" applyFont="1" applyBorder="1"/>
    <xf numFmtId="165" fontId="12" fillId="0" borderId="0" xfId="0" applyNumberFormat="1" applyFont="1" applyAlignment="1">
      <alignment wrapText="1"/>
    </xf>
    <xf numFmtId="0" fontId="7" fillId="0" borderId="14" xfId="0" applyFont="1" applyBorder="1"/>
    <xf numFmtId="2" fontId="7" fillId="5" borderId="1" xfId="0" applyNumberFormat="1" applyFont="1" applyFill="1" applyBorder="1"/>
    <xf numFmtId="2" fontId="7" fillId="0" borderId="0" xfId="0" applyNumberFormat="1" applyFont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2" fontId="7" fillId="6" borderId="1" xfId="0" applyNumberFormat="1" applyFont="1" applyFill="1" applyBorder="1" applyAlignment="1">
      <alignment wrapText="1"/>
    </xf>
    <xf numFmtId="2" fontId="7" fillId="6" borderId="6" xfId="0" applyNumberFormat="1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6" xfId="0" applyBorder="1"/>
    <xf numFmtId="0" fontId="13" fillId="0" borderId="1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13" fillId="0" borderId="1" xfId="0" applyFont="1" applyBorder="1"/>
    <xf numFmtId="0" fontId="14" fillId="0" borderId="1" xfId="0" applyFont="1" applyBorder="1"/>
    <xf numFmtId="14" fontId="0" fillId="0" borderId="0" xfId="0" applyNumberFormat="1"/>
    <xf numFmtId="49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67"/>
  <sheetViews>
    <sheetView tabSelected="1" zoomScale="80" zoomScaleNormal="80" workbookViewId="0">
      <pane xSplit="4" ySplit="2" topLeftCell="E67" activePane="bottomRight" state="frozen"/>
      <selection pane="topRight" activeCell="G1" sqref="G1"/>
      <selection pane="bottomLeft" activeCell="A3" sqref="A3"/>
      <selection pane="bottomRight" activeCell="AJ196" sqref="AJ196"/>
    </sheetView>
  </sheetViews>
  <sheetFormatPr defaultRowHeight="15" x14ac:dyDescent="0.25"/>
  <cols>
    <col min="1" max="1" width="4.7109375" customWidth="1"/>
    <col min="2" max="2" width="8.140625" customWidth="1"/>
    <col min="3" max="3" width="13.140625" style="1" customWidth="1"/>
    <col min="4" max="4" width="11.28515625" customWidth="1"/>
    <col min="5" max="5" width="11.7109375" customWidth="1"/>
    <col min="6" max="6" width="22.5703125" customWidth="1"/>
    <col min="7" max="7" width="14.42578125" customWidth="1"/>
    <col min="8" max="8" width="18.28515625" customWidth="1"/>
    <col min="9" max="9" width="23.42578125" hidden="1" customWidth="1"/>
    <col min="10" max="10" width="13.7109375" customWidth="1"/>
    <col min="11" max="11" width="10.42578125" hidden="1" customWidth="1"/>
    <col min="12" max="12" width="10.7109375" hidden="1" customWidth="1"/>
    <col min="13" max="13" width="11.7109375" hidden="1" customWidth="1"/>
    <col min="14" max="14" width="11.42578125" hidden="1" customWidth="1"/>
    <col min="15" max="15" width="12.28515625" hidden="1" customWidth="1"/>
    <col min="16" max="16" width="14.28515625" hidden="1" customWidth="1"/>
    <col min="17" max="17" width="14.28515625" style="19" hidden="1" customWidth="1"/>
    <col min="18" max="18" width="18.28515625" hidden="1" customWidth="1"/>
    <col min="19" max="19" width="10.5703125" style="92" hidden="1" customWidth="1"/>
    <col min="20" max="22" width="10.28515625" hidden="1" customWidth="1"/>
    <col min="23" max="24" width="11.5703125" hidden="1" customWidth="1"/>
    <col min="25" max="25" width="11.5703125" style="19" hidden="1" customWidth="1"/>
    <col min="26" max="26" width="11.5703125" hidden="1" customWidth="1"/>
    <col min="27" max="27" width="10.28515625" hidden="1" customWidth="1"/>
    <col min="28" max="28" width="13" style="19" hidden="1" customWidth="1"/>
    <col min="29" max="29" width="13.85546875" hidden="1" customWidth="1"/>
    <col min="30" max="30" width="10.85546875" hidden="1" customWidth="1"/>
    <col min="31" max="31" width="11.7109375" hidden="1" customWidth="1"/>
    <col min="32" max="32" width="16.28515625" hidden="1" customWidth="1"/>
  </cols>
  <sheetData>
    <row r="1" spans="1:33" ht="15.75" thickBot="1" x14ac:dyDescent="0.3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99"/>
      <c r="M1" s="99"/>
      <c r="N1" s="100"/>
      <c r="O1" s="8"/>
      <c r="P1" s="9"/>
      <c r="Q1" s="47"/>
      <c r="R1" s="9"/>
      <c r="S1" s="5">
        <v>1</v>
      </c>
      <c r="T1" s="5">
        <v>2</v>
      </c>
      <c r="U1" s="5">
        <v>3</v>
      </c>
      <c r="V1" s="89">
        <v>4</v>
      </c>
      <c r="W1" s="89">
        <v>5</v>
      </c>
      <c r="X1" s="89">
        <v>6</v>
      </c>
      <c r="Y1" s="90">
        <v>7</v>
      </c>
      <c r="Z1" s="90">
        <v>8</v>
      </c>
      <c r="AA1" s="90">
        <v>9</v>
      </c>
      <c r="AB1" s="91">
        <v>10</v>
      </c>
      <c r="AC1" s="91">
        <v>11</v>
      </c>
      <c r="AD1" s="91">
        <v>12</v>
      </c>
      <c r="AE1" s="3"/>
      <c r="AF1" s="3"/>
    </row>
    <row r="2" spans="1:33" ht="45" x14ac:dyDescent="0.25">
      <c r="A2" s="2" t="s">
        <v>0</v>
      </c>
      <c r="B2" s="2" t="s">
        <v>9</v>
      </c>
      <c r="C2" s="23" t="s">
        <v>1</v>
      </c>
      <c r="D2" s="2" t="s">
        <v>2</v>
      </c>
      <c r="E2" s="2" t="s">
        <v>3</v>
      </c>
      <c r="F2" s="2" t="s">
        <v>6</v>
      </c>
      <c r="G2" s="2" t="s">
        <v>8</v>
      </c>
      <c r="H2" s="2" t="s">
        <v>4</v>
      </c>
      <c r="I2" s="2" t="s">
        <v>7</v>
      </c>
      <c r="J2" s="2" t="s">
        <v>298</v>
      </c>
      <c r="K2" s="2" t="s">
        <v>5</v>
      </c>
      <c r="L2" s="101" t="s">
        <v>10</v>
      </c>
      <c r="M2" s="101"/>
      <c r="N2" s="102"/>
      <c r="O2" s="24" t="s">
        <v>15</v>
      </c>
      <c r="P2" s="25" t="s">
        <v>16</v>
      </c>
      <c r="Q2" s="48" t="s">
        <v>119</v>
      </c>
      <c r="R2" s="26" t="s">
        <v>17</v>
      </c>
      <c r="S2" s="103" t="s">
        <v>12</v>
      </c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3" t="s">
        <v>11</v>
      </c>
      <c r="AF2" s="2" t="s">
        <v>13</v>
      </c>
    </row>
    <row r="3" spans="1:33" ht="68.25" customHeight="1" x14ac:dyDescent="0.25">
      <c r="A3" s="2">
        <v>1</v>
      </c>
      <c r="B3" s="22">
        <v>2240</v>
      </c>
      <c r="C3" s="70" t="s">
        <v>120</v>
      </c>
      <c r="D3" s="71">
        <v>44559</v>
      </c>
      <c r="E3" s="22" t="s">
        <v>121</v>
      </c>
      <c r="F3" s="22" t="s">
        <v>122</v>
      </c>
      <c r="G3" s="70" t="s">
        <v>123</v>
      </c>
      <c r="H3" s="22" t="s">
        <v>124</v>
      </c>
      <c r="I3" s="72" t="s">
        <v>125</v>
      </c>
      <c r="J3" s="67">
        <f t="shared" ref="J3:J44" si="0">K3+L3+M3+N3</f>
        <v>67950</v>
      </c>
      <c r="K3" s="67">
        <v>67950</v>
      </c>
      <c r="L3" s="67"/>
      <c r="M3" s="68"/>
      <c r="N3" s="73"/>
      <c r="O3" s="74"/>
      <c r="P3" s="74"/>
      <c r="Q3" s="66"/>
      <c r="R3" s="64">
        <f>O3-P3</f>
        <v>0</v>
      </c>
      <c r="S3" s="68"/>
      <c r="T3" s="68">
        <v>3916.6</v>
      </c>
      <c r="U3" s="68">
        <v>3640.75</v>
      </c>
      <c r="V3" s="68">
        <v>564.15</v>
      </c>
      <c r="W3" s="68">
        <v>5691.68</v>
      </c>
      <c r="X3" s="68">
        <v>3191.78</v>
      </c>
      <c r="Y3" s="68">
        <v>3432.12</v>
      </c>
      <c r="Z3" s="68">
        <v>4431</v>
      </c>
      <c r="AA3" s="68">
        <v>5367</v>
      </c>
      <c r="AB3" s="68"/>
      <c r="AC3" s="68"/>
      <c r="AD3" s="68"/>
      <c r="AE3" s="65">
        <f>SUM(S3:AD3)</f>
        <v>30235.079999999998</v>
      </c>
      <c r="AF3" s="65">
        <f>J3-AE3</f>
        <v>37714.92</v>
      </c>
    </row>
    <row r="4" spans="1:33" ht="46.5" customHeight="1" x14ac:dyDescent="0.25">
      <c r="A4" s="2">
        <v>2</v>
      </c>
      <c r="B4" s="22">
        <v>2273</v>
      </c>
      <c r="C4" s="70" t="s">
        <v>126</v>
      </c>
      <c r="D4" s="71">
        <v>44560</v>
      </c>
      <c r="E4" s="22" t="s">
        <v>121</v>
      </c>
      <c r="F4" s="22" t="s">
        <v>127</v>
      </c>
      <c r="G4" s="70" t="s">
        <v>128</v>
      </c>
      <c r="H4" s="22" t="s">
        <v>129</v>
      </c>
      <c r="I4" s="22" t="s">
        <v>88</v>
      </c>
      <c r="J4" s="67">
        <f t="shared" si="0"/>
        <v>649000</v>
      </c>
      <c r="K4" s="87">
        <v>650000</v>
      </c>
      <c r="L4" s="67">
        <v>-1000</v>
      </c>
      <c r="M4" s="68"/>
      <c r="N4" s="73"/>
      <c r="O4" s="88">
        <f>222.27+418.67+418.67+418.67+2480.44+507.5+309.86+482.72+1325.11+29.59+636.73+359.82+359.82+359.82+25.43+2131.89+414.89+240.83+436.19+380.34+380.34+380.34+547.25+114.4+191.03+168.51+1138.9+281.67+149.21+706.73+393.69+67.93+270.6+379.68+379.68+379.68+305.42+360.9+383.3+383.3+32.74+383.3+500.92+283.86+55.53+341.09+582.79+1750.1+383.19+383.19+33.22+92.03+274.62+383.19+1488.05+27.08+159.02+35.19+2453.42+617.17+28.67+300.4+405.81+405.81+405.81+2287.59+2785.79+670.24+172.68+38.21+31.15+440.7+440.7+440.7+326.16+2985.94</f>
        <v>41747.87999999999</v>
      </c>
      <c r="P4" s="74"/>
      <c r="Q4" s="66">
        <f>15236.69+7186.72+2492.4-22423.41+2193.85-4686.25</f>
        <v>0</v>
      </c>
      <c r="R4" s="64">
        <f>O4-P4-Q4</f>
        <v>41747.87999999999</v>
      </c>
      <c r="S4" s="68"/>
      <c r="T4" s="68">
        <v>38357.519999999997</v>
      </c>
      <c r="U4" s="68">
        <v>28741.43</v>
      </c>
      <c r="V4" s="68">
        <v>19686.89</v>
      </c>
      <c r="W4" s="68">
        <v>27771.65</v>
      </c>
      <c r="X4" s="68">
        <v>30453.83</v>
      </c>
      <c r="Y4" s="68">
        <f>38691.31+7.51</f>
        <v>38698.82</v>
      </c>
      <c r="Z4" s="68">
        <v>42957.71</v>
      </c>
      <c r="AA4" s="68">
        <v>46475.23</v>
      </c>
      <c r="AB4" s="68"/>
      <c r="AC4" s="68"/>
      <c r="AD4" s="68"/>
      <c r="AE4" s="65">
        <f t="shared" ref="AE4:AE60" si="1">SUM(S4:AD4)</f>
        <v>273143.08</v>
      </c>
      <c r="AF4" s="65">
        <f t="shared" ref="AF4:AF60" si="2">J4-AE4</f>
        <v>375856.92</v>
      </c>
    </row>
    <row r="5" spans="1:33" ht="78.75" customHeight="1" x14ac:dyDescent="0.25">
      <c r="A5" s="2">
        <v>3</v>
      </c>
      <c r="B5" s="22">
        <v>2240</v>
      </c>
      <c r="C5" s="70" t="s">
        <v>130</v>
      </c>
      <c r="D5" s="71">
        <v>44574</v>
      </c>
      <c r="E5" s="22" t="s">
        <v>121</v>
      </c>
      <c r="F5" s="22" t="s">
        <v>131</v>
      </c>
      <c r="G5" s="70" t="s">
        <v>132</v>
      </c>
      <c r="H5" s="22" t="s">
        <v>133</v>
      </c>
      <c r="I5" s="22" t="s">
        <v>125</v>
      </c>
      <c r="J5" s="67">
        <f t="shared" si="0"/>
        <v>125489.64</v>
      </c>
      <c r="K5" s="67">
        <v>125489.64</v>
      </c>
      <c r="L5" s="67"/>
      <c r="M5" s="68"/>
      <c r="N5" s="73"/>
      <c r="O5" s="74"/>
      <c r="P5" s="74"/>
      <c r="Q5" s="66"/>
      <c r="R5" s="64">
        <f t="shared" ref="R5:R67" si="3">O5-P5-Q5</f>
        <v>0</v>
      </c>
      <c r="S5" s="68"/>
      <c r="T5" s="68">
        <f>10457.47+10457.47</f>
        <v>20914.939999999999</v>
      </c>
      <c r="U5" s="68"/>
      <c r="V5" s="68"/>
      <c r="W5" s="68">
        <v>10457.469999999999</v>
      </c>
      <c r="X5" s="68">
        <f>10457.47+5054.45</f>
        <v>15511.919999999998</v>
      </c>
      <c r="Y5" s="68">
        <v>10457.469999999999</v>
      </c>
      <c r="Z5" s="68">
        <v>10457.469999999999</v>
      </c>
      <c r="AA5" s="68">
        <v>10457.469999999999</v>
      </c>
      <c r="AB5" s="68"/>
      <c r="AC5" s="68"/>
      <c r="AD5" s="68"/>
      <c r="AE5" s="65">
        <f t="shared" si="1"/>
        <v>78256.739999999991</v>
      </c>
      <c r="AF5" s="65">
        <f t="shared" si="2"/>
        <v>47232.900000000009</v>
      </c>
    </row>
    <row r="6" spans="1:33" ht="51.75" customHeight="1" x14ac:dyDescent="0.25">
      <c r="A6" s="2">
        <v>4</v>
      </c>
      <c r="B6" s="22">
        <v>2240</v>
      </c>
      <c r="C6" s="70" t="s">
        <v>134</v>
      </c>
      <c r="D6" s="71">
        <v>44574</v>
      </c>
      <c r="E6" s="22" t="s">
        <v>121</v>
      </c>
      <c r="F6" s="22" t="s">
        <v>135</v>
      </c>
      <c r="G6" s="70" t="s">
        <v>136</v>
      </c>
      <c r="H6" s="22" t="s">
        <v>137</v>
      </c>
      <c r="I6" s="22" t="s">
        <v>70</v>
      </c>
      <c r="J6" s="67">
        <f t="shared" si="0"/>
        <v>3600</v>
      </c>
      <c r="K6" s="67">
        <v>3600</v>
      </c>
      <c r="L6" s="67"/>
      <c r="M6" s="68"/>
      <c r="N6" s="73"/>
      <c r="O6" s="74"/>
      <c r="P6" s="74"/>
      <c r="Q6" s="66"/>
      <c r="R6" s="64">
        <f t="shared" si="3"/>
        <v>0</v>
      </c>
      <c r="S6" s="68"/>
      <c r="T6" s="68">
        <v>300</v>
      </c>
      <c r="U6" s="68"/>
      <c r="V6" s="68">
        <v>600</v>
      </c>
      <c r="W6" s="68">
        <v>300</v>
      </c>
      <c r="X6" s="68">
        <v>300</v>
      </c>
      <c r="Y6" s="68">
        <v>300</v>
      </c>
      <c r="Z6" s="68">
        <v>300</v>
      </c>
      <c r="AA6" s="68">
        <f>300+300</f>
        <v>600</v>
      </c>
      <c r="AB6" s="68"/>
      <c r="AC6" s="68"/>
      <c r="AD6" s="68"/>
      <c r="AE6" s="65">
        <f t="shared" si="1"/>
        <v>2700</v>
      </c>
      <c r="AF6" s="65">
        <f t="shared" si="2"/>
        <v>900</v>
      </c>
    </row>
    <row r="7" spans="1:33" ht="91.5" customHeight="1" x14ac:dyDescent="0.25">
      <c r="A7" s="2">
        <v>5</v>
      </c>
      <c r="B7" s="22">
        <v>2240</v>
      </c>
      <c r="C7" s="70" t="s">
        <v>138</v>
      </c>
      <c r="D7" s="71">
        <v>44574</v>
      </c>
      <c r="E7" s="22" t="s">
        <v>121</v>
      </c>
      <c r="F7" s="22" t="s">
        <v>135</v>
      </c>
      <c r="G7" s="70" t="s">
        <v>136</v>
      </c>
      <c r="H7" s="75" t="s">
        <v>94</v>
      </c>
      <c r="I7" s="22" t="s">
        <v>139</v>
      </c>
      <c r="J7" s="67">
        <f>K7+L7+M7+N7</f>
        <v>9900</v>
      </c>
      <c r="K7" s="67">
        <v>9900</v>
      </c>
      <c r="L7" s="67"/>
      <c r="M7" s="68"/>
      <c r="N7" s="73"/>
      <c r="O7" s="88">
        <f>63.32+3.26+89.84+46.94+31.66+23.47+12.62+44.92+1.63+6.31+44.92+6.31+23.47+31.66+142.74+71.37+1.63+6.31+23.47+44.92+31.66+1.63+71.37+71.37+6.31+44.92+23.47+31.66+1.63+23.47+44.92+6.31+1.63+31.66+71.37+71.37+44.92+6.31+23.47+1.63+31.66+111.45</f>
        <v>1474.9600000000003</v>
      </c>
      <c r="P7" s="74"/>
      <c r="Q7" s="66"/>
      <c r="R7" s="64">
        <f t="shared" si="3"/>
        <v>1474.9600000000003</v>
      </c>
      <c r="S7" s="68"/>
      <c r="T7" s="68">
        <v>650</v>
      </c>
      <c r="U7" s="68"/>
      <c r="V7" s="68">
        <f>650+650</f>
        <v>1300</v>
      </c>
      <c r="W7" s="68">
        <v>650</v>
      </c>
      <c r="X7" s="68">
        <v>650</v>
      </c>
      <c r="Y7" s="68">
        <v>650</v>
      </c>
      <c r="Z7" s="68">
        <f>650+650</f>
        <v>1300</v>
      </c>
      <c r="AA7" s="68">
        <v>1700</v>
      </c>
      <c r="AB7" s="68"/>
      <c r="AC7" s="68"/>
      <c r="AD7" s="68"/>
      <c r="AE7" s="65">
        <f t="shared" si="1"/>
        <v>6900</v>
      </c>
      <c r="AF7" s="65">
        <f t="shared" si="2"/>
        <v>3000</v>
      </c>
    </row>
    <row r="8" spans="1:33" ht="57" customHeight="1" x14ac:dyDescent="0.25">
      <c r="A8" s="2">
        <v>6</v>
      </c>
      <c r="B8" s="22">
        <v>2240</v>
      </c>
      <c r="C8" s="70" t="s">
        <v>140</v>
      </c>
      <c r="D8" s="71">
        <v>44574</v>
      </c>
      <c r="E8" s="22" t="s">
        <v>121</v>
      </c>
      <c r="F8" s="22" t="s">
        <v>141</v>
      </c>
      <c r="G8" s="70" t="s">
        <v>142</v>
      </c>
      <c r="H8" s="22" t="s">
        <v>143</v>
      </c>
      <c r="I8" s="22" t="s">
        <v>83</v>
      </c>
      <c r="J8" s="67">
        <f t="shared" si="0"/>
        <v>15000</v>
      </c>
      <c r="K8" s="67">
        <v>15000</v>
      </c>
      <c r="L8" s="67"/>
      <c r="M8" s="68"/>
      <c r="N8" s="73"/>
      <c r="O8" s="88">
        <f>207.3+146.1+100.56+329.4</f>
        <v>783.3599999999999</v>
      </c>
      <c r="P8" s="74"/>
      <c r="Q8" s="66"/>
      <c r="R8" s="64">
        <f t="shared" si="3"/>
        <v>783.3599999999999</v>
      </c>
      <c r="S8" s="68"/>
      <c r="T8" s="68">
        <v>1500</v>
      </c>
      <c r="U8" s="68"/>
      <c r="V8" s="68">
        <v>1500</v>
      </c>
      <c r="W8" s="68"/>
      <c r="X8" s="68"/>
      <c r="Y8" s="68"/>
      <c r="Z8" s="68"/>
      <c r="AA8" s="68"/>
      <c r="AB8" s="68"/>
      <c r="AC8" s="68"/>
      <c r="AD8" s="68"/>
      <c r="AE8" s="65">
        <f t="shared" si="1"/>
        <v>3000</v>
      </c>
      <c r="AF8" s="65">
        <f t="shared" si="2"/>
        <v>12000</v>
      </c>
    </row>
    <row r="9" spans="1:33" ht="43.5" customHeight="1" x14ac:dyDescent="0.25">
      <c r="A9" s="2">
        <v>7</v>
      </c>
      <c r="B9" s="22">
        <v>2240</v>
      </c>
      <c r="C9" s="70" t="s">
        <v>144</v>
      </c>
      <c r="D9" s="71">
        <v>44578</v>
      </c>
      <c r="E9" s="22" t="s">
        <v>121</v>
      </c>
      <c r="F9" s="22" t="s">
        <v>145</v>
      </c>
      <c r="G9" s="70" t="s">
        <v>146</v>
      </c>
      <c r="H9" s="22" t="s">
        <v>147</v>
      </c>
      <c r="I9" s="22" t="s">
        <v>78</v>
      </c>
      <c r="J9" s="67">
        <f t="shared" si="0"/>
        <v>33360</v>
      </c>
      <c r="K9" s="67">
        <v>33360</v>
      </c>
      <c r="L9" s="67"/>
      <c r="M9" s="68"/>
      <c r="N9" s="73"/>
      <c r="O9" s="74"/>
      <c r="P9" s="74"/>
      <c r="Q9" s="66"/>
      <c r="R9" s="64">
        <f t="shared" si="3"/>
        <v>0</v>
      </c>
      <c r="S9" s="68"/>
      <c r="T9" s="68">
        <v>2780</v>
      </c>
      <c r="U9" s="68">
        <v>2780</v>
      </c>
      <c r="V9" s="68">
        <v>2780</v>
      </c>
      <c r="W9" s="68">
        <v>2780</v>
      </c>
      <c r="X9" s="68">
        <v>2780</v>
      </c>
      <c r="Y9" s="68">
        <v>2780</v>
      </c>
      <c r="Z9" s="68">
        <v>2780</v>
      </c>
      <c r="AA9" s="68">
        <v>2080</v>
      </c>
      <c r="AB9" s="68"/>
      <c r="AC9" s="68"/>
      <c r="AD9" s="68"/>
      <c r="AE9" s="65">
        <f t="shared" si="1"/>
        <v>21540</v>
      </c>
      <c r="AF9" s="65">
        <f t="shared" si="2"/>
        <v>11820</v>
      </c>
      <c r="AG9" s="13"/>
    </row>
    <row r="10" spans="1:33" ht="100.5" customHeight="1" x14ac:dyDescent="0.25">
      <c r="A10" s="2">
        <v>8</v>
      </c>
      <c r="B10" s="22">
        <v>2240</v>
      </c>
      <c r="C10" s="70" t="s">
        <v>148</v>
      </c>
      <c r="D10" s="71">
        <v>44579</v>
      </c>
      <c r="E10" s="22" t="s">
        <v>121</v>
      </c>
      <c r="F10" s="22" t="s">
        <v>149</v>
      </c>
      <c r="G10" s="22">
        <v>37411009</v>
      </c>
      <c r="H10" s="22" t="s">
        <v>150</v>
      </c>
      <c r="I10" s="22" t="s">
        <v>70</v>
      </c>
      <c r="J10" s="67">
        <f t="shared" si="0"/>
        <v>10150</v>
      </c>
      <c r="K10" s="67">
        <v>10150</v>
      </c>
      <c r="L10" s="67"/>
      <c r="M10" s="68"/>
      <c r="N10" s="73"/>
      <c r="O10" s="88">
        <f>140.28+5.08+98.86+73.28+49.43+36.64+19.7+70.14+2.54+9.85+70.14+9.85+36.64+49.43+222.9+111.45+2.54+9.85+36.64+70.14+49.43+2.54+111.45+111.45+9.85+70.14+36.64+49.43+2.54+36.64+70.14+9.85+2.54+49.43+111.45+111.45+70.14+9.85+36.64+2.54+49.43+71.37</f>
        <v>2200.3200000000002</v>
      </c>
      <c r="P10" s="74"/>
      <c r="Q10" s="66"/>
      <c r="R10" s="64">
        <f t="shared" si="3"/>
        <v>2200.3200000000002</v>
      </c>
      <c r="S10" s="68"/>
      <c r="T10" s="68">
        <v>1015</v>
      </c>
      <c r="U10" s="68"/>
      <c r="V10" s="68">
        <f>1015+1015</f>
        <v>2030</v>
      </c>
      <c r="W10" s="68">
        <v>1015</v>
      </c>
      <c r="X10" s="68">
        <v>1015</v>
      </c>
      <c r="Y10" s="68">
        <v>1015</v>
      </c>
      <c r="Z10" s="68">
        <v>1015</v>
      </c>
      <c r="AA10" s="68">
        <v>1015</v>
      </c>
      <c r="AB10" s="68"/>
      <c r="AC10" s="68"/>
      <c r="AD10" s="68"/>
      <c r="AE10" s="65">
        <f t="shared" si="1"/>
        <v>8120</v>
      </c>
      <c r="AF10" s="65">
        <f t="shared" si="2"/>
        <v>2030</v>
      </c>
    </row>
    <row r="11" spans="1:33" ht="59.25" customHeight="1" x14ac:dyDescent="0.25">
      <c r="A11" s="2">
        <v>9</v>
      </c>
      <c r="B11" s="22">
        <v>2275</v>
      </c>
      <c r="C11" s="70" t="s">
        <v>151</v>
      </c>
      <c r="D11" s="71">
        <v>44579</v>
      </c>
      <c r="E11" s="22" t="s">
        <v>121</v>
      </c>
      <c r="F11" s="22" t="s">
        <v>152</v>
      </c>
      <c r="G11" s="70" t="s">
        <v>153</v>
      </c>
      <c r="H11" s="22" t="s">
        <v>154</v>
      </c>
      <c r="I11" s="22" t="s">
        <v>155</v>
      </c>
      <c r="J11" s="67">
        <f>K11+L11+M11+N11</f>
        <v>6729.12</v>
      </c>
      <c r="K11" s="67">
        <v>6729.12</v>
      </c>
      <c r="L11" s="67"/>
      <c r="M11" s="68"/>
      <c r="N11" s="73"/>
      <c r="O11" s="74"/>
      <c r="P11" s="74"/>
      <c r="Q11" s="66"/>
      <c r="R11" s="64">
        <f t="shared" si="3"/>
        <v>0</v>
      </c>
      <c r="S11" s="68"/>
      <c r="T11" s="68">
        <v>560.76</v>
      </c>
      <c r="U11" s="68">
        <v>560.76</v>
      </c>
      <c r="V11" s="68">
        <v>560.76</v>
      </c>
      <c r="W11" s="68">
        <v>560.76</v>
      </c>
      <c r="X11" s="68">
        <v>560.76</v>
      </c>
      <c r="Y11" s="68">
        <v>560.76</v>
      </c>
      <c r="Z11" s="68">
        <v>560.76</v>
      </c>
      <c r="AA11" s="68">
        <v>560.76</v>
      </c>
      <c r="AB11" s="68"/>
      <c r="AC11" s="68"/>
      <c r="AD11" s="68"/>
      <c r="AE11" s="65">
        <f t="shared" si="1"/>
        <v>4486.0800000000008</v>
      </c>
      <c r="AF11" s="65">
        <f t="shared" si="2"/>
        <v>2243.0399999999991</v>
      </c>
    </row>
    <row r="12" spans="1:33" ht="54" customHeight="1" x14ac:dyDescent="0.25">
      <c r="A12" s="2">
        <v>10</v>
      </c>
      <c r="B12" s="22">
        <v>2271</v>
      </c>
      <c r="C12" s="70" t="s">
        <v>80</v>
      </c>
      <c r="D12" s="71">
        <v>44581</v>
      </c>
      <c r="E12" s="22" t="s">
        <v>121</v>
      </c>
      <c r="F12" s="93" t="s">
        <v>43</v>
      </c>
      <c r="G12" s="22">
        <v>31700972</v>
      </c>
      <c r="H12" s="75" t="s">
        <v>156</v>
      </c>
      <c r="I12" s="22" t="s">
        <v>157</v>
      </c>
      <c r="J12" s="67">
        <f t="shared" si="0"/>
        <v>66638</v>
      </c>
      <c r="K12" s="67">
        <v>66638</v>
      </c>
      <c r="L12" s="67"/>
      <c r="M12" s="68"/>
      <c r="N12" s="73"/>
      <c r="O12" s="74"/>
      <c r="P12" s="74"/>
      <c r="Q12" s="66"/>
      <c r="R12" s="64">
        <f t="shared" si="3"/>
        <v>0</v>
      </c>
      <c r="S12" s="68"/>
      <c r="T12" s="68"/>
      <c r="U12" s="68">
        <v>4311.2</v>
      </c>
      <c r="V12" s="68">
        <v>2967.65</v>
      </c>
      <c r="W12" s="68">
        <v>506.46</v>
      </c>
      <c r="X12" s="68"/>
      <c r="Y12" s="68"/>
      <c r="Z12" s="68"/>
      <c r="AA12" s="68"/>
      <c r="AB12" s="68"/>
      <c r="AC12" s="68"/>
      <c r="AD12" s="68"/>
      <c r="AE12" s="65">
        <f t="shared" si="1"/>
        <v>7785.31</v>
      </c>
      <c r="AF12" s="65">
        <f t="shared" si="2"/>
        <v>58852.69</v>
      </c>
    </row>
    <row r="13" spans="1:33" ht="52.5" customHeight="1" x14ac:dyDescent="0.25">
      <c r="A13" s="2">
        <v>11</v>
      </c>
      <c r="B13" s="22">
        <v>2240</v>
      </c>
      <c r="C13" s="70" t="s">
        <v>158</v>
      </c>
      <c r="D13" s="71">
        <v>44582</v>
      </c>
      <c r="E13" s="22" t="s">
        <v>121</v>
      </c>
      <c r="F13" s="93" t="s">
        <v>160</v>
      </c>
      <c r="G13" s="22">
        <v>24831823</v>
      </c>
      <c r="H13" s="22" t="s">
        <v>159</v>
      </c>
      <c r="I13" s="22" t="s">
        <v>161</v>
      </c>
      <c r="J13" s="67">
        <f t="shared" si="0"/>
        <v>24000</v>
      </c>
      <c r="K13" s="67">
        <v>24000</v>
      </c>
      <c r="L13" s="67"/>
      <c r="M13" s="68"/>
      <c r="N13" s="73"/>
      <c r="O13" s="74"/>
      <c r="P13" s="74"/>
      <c r="Q13" s="66"/>
      <c r="R13" s="64">
        <f t="shared" si="3"/>
        <v>0</v>
      </c>
      <c r="S13" s="68"/>
      <c r="T13" s="68">
        <v>2000</v>
      </c>
      <c r="U13" s="68"/>
      <c r="V13" s="68">
        <f>2000+2000</f>
        <v>4000</v>
      </c>
      <c r="W13" s="68">
        <v>2000</v>
      </c>
      <c r="X13" s="68">
        <v>2000</v>
      </c>
      <c r="Y13" s="68">
        <v>2000</v>
      </c>
      <c r="Z13" s="68">
        <v>2000</v>
      </c>
      <c r="AA13" s="68">
        <v>2000</v>
      </c>
      <c r="AB13" s="68"/>
      <c r="AC13" s="68"/>
      <c r="AD13" s="68"/>
      <c r="AE13" s="65">
        <f t="shared" si="1"/>
        <v>16000</v>
      </c>
      <c r="AF13" s="65">
        <f t="shared" si="2"/>
        <v>8000</v>
      </c>
      <c r="AG13" s="13"/>
    </row>
    <row r="14" spans="1:33" ht="41.25" customHeight="1" x14ac:dyDescent="0.25">
      <c r="A14" s="2">
        <v>12</v>
      </c>
      <c r="B14" s="22">
        <v>2240</v>
      </c>
      <c r="C14" s="70" t="s">
        <v>162</v>
      </c>
      <c r="D14" s="71">
        <v>44582</v>
      </c>
      <c r="E14" s="22" t="s">
        <v>121</v>
      </c>
      <c r="F14" s="93" t="s">
        <v>165</v>
      </c>
      <c r="G14" s="70" t="s">
        <v>163</v>
      </c>
      <c r="H14" s="22" t="s">
        <v>164</v>
      </c>
      <c r="I14" s="22" t="s">
        <v>78</v>
      </c>
      <c r="J14" s="67">
        <f t="shared" si="0"/>
        <v>9540</v>
      </c>
      <c r="K14" s="67">
        <v>9540</v>
      </c>
      <c r="L14" s="67"/>
      <c r="M14" s="68"/>
      <c r="N14" s="73"/>
      <c r="O14" s="74"/>
      <c r="P14" s="74"/>
      <c r="Q14" s="66"/>
      <c r="R14" s="64">
        <f t="shared" si="3"/>
        <v>0</v>
      </c>
      <c r="S14" s="68"/>
      <c r="T14" s="68">
        <v>720</v>
      </c>
      <c r="U14" s="68">
        <v>720</v>
      </c>
      <c r="V14" s="68">
        <v>720</v>
      </c>
      <c r="W14" s="68">
        <v>720</v>
      </c>
      <c r="X14" s="68">
        <v>720</v>
      </c>
      <c r="Y14" s="68">
        <v>720</v>
      </c>
      <c r="Z14" s="68">
        <v>720</v>
      </c>
      <c r="AA14" s="68">
        <f>720+900</f>
        <v>1620</v>
      </c>
      <c r="AB14" s="83"/>
      <c r="AC14" s="68"/>
      <c r="AD14" s="68"/>
      <c r="AE14" s="65">
        <f t="shared" si="1"/>
        <v>6660</v>
      </c>
      <c r="AF14" s="65">
        <f t="shared" si="2"/>
        <v>2880</v>
      </c>
    </row>
    <row r="15" spans="1:33" ht="48" customHeight="1" x14ac:dyDescent="0.25">
      <c r="A15" s="2">
        <v>13</v>
      </c>
      <c r="B15" s="22">
        <v>2273</v>
      </c>
      <c r="C15" s="70" t="s">
        <v>166</v>
      </c>
      <c r="D15" s="71">
        <v>44582</v>
      </c>
      <c r="E15" s="22" t="s">
        <v>121</v>
      </c>
      <c r="F15" s="93" t="s">
        <v>167</v>
      </c>
      <c r="G15" s="22">
        <v>40210107</v>
      </c>
      <c r="H15" s="22" t="s">
        <v>339</v>
      </c>
      <c r="I15" s="22" t="s">
        <v>88</v>
      </c>
      <c r="J15" s="67">
        <f t="shared" si="0"/>
        <v>16250</v>
      </c>
      <c r="K15" s="67">
        <v>16250</v>
      </c>
      <c r="L15" s="67"/>
      <c r="M15" s="68"/>
      <c r="N15" s="73"/>
      <c r="O15" s="74"/>
      <c r="P15" s="74"/>
      <c r="Q15" s="66"/>
      <c r="R15" s="64">
        <f t="shared" si="3"/>
        <v>0</v>
      </c>
      <c r="S15" s="68"/>
      <c r="T15" s="68">
        <v>1008.78</v>
      </c>
      <c r="U15" s="68">
        <v>940.35</v>
      </c>
      <c r="V15" s="68">
        <v>561.78</v>
      </c>
      <c r="W15" s="68">
        <v>885.17</v>
      </c>
      <c r="X15" s="68">
        <v>705.26</v>
      </c>
      <c r="Y15" s="68">
        <v>518.74</v>
      </c>
      <c r="Z15" s="68">
        <v>738.38</v>
      </c>
      <c r="AA15" s="68">
        <v>636.84</v>
      </c>
      <c r="AB15" s="68"/>
      <c r="AC15" s="68"/>
      <c r="AD15" s="68"/>
      <c r="AE15" s="65">
        <f t="shared" si="1"/>
        <v>5995.3</v>
      </c>
      <c r="AF15" s="65">
        <f t="shared" si="2"/>
        <v>10254.700000000001</v>
      </c>
    </row>
    <row r="16" spans="1:33" ht="76.5" customHeight="1" x14ac:dyDescent="0.25">
      <c r="A16" s="2">
        <v>14</v>
      </c>
      <c r="B16" s="22">
        <v>2272</v>
      </c>
      <c r="C16" s="70" t="s">
        <v>168</v>
      </c>
      <c r="D16" s="71">
        <v>44582</v>
      </c>
      <c r="E16" s="22" t="s">
        <v>121</v>
      </c>
      <c r="F16" s="93" t="s">
        <v>167</v>
      </c>
      <c r="G16" s="22">
        <v>40210107</v>
      </c>
      <c r="H16" s="22" t="s">
        <v>169</v>
      </c>
      <c r="I16" s="22" t="s">
        <v>75</v>
      </c>
      <c r="J16" s="67">
        <f t="shared" si="0"/>
        <v>905</v>
      </c>
      <c r="K16" s="67">
        <v>905</v>
      </c>
      <c r="L16" s="67"/>
      <c r="M16" s="68"/>
      <c r="N16" s="73"/>
      <c r="O16" s="74"/>
      <c r="P16" s="74"/>
      <c r="Q16" s="66"/>
      <c r="R16" s="64">
        <f t="shared" si="3"/>
        <v>0</v>
      </c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5">
        <f t="shared" si="1"/>
        <v>0</v>
      </c>
      <c r="AF16" s="65">
        <f t="shared" si="2"/>
        <v>905</v>
      </c>
    </row>
    <row r="17" spans="1:32" ht="39" customHeight="1" x14ac:dyDescent="0.25">
      <c r="A17" s="2">
        <v>15</v>
      </c>
      <c r="B17" s="22">
        <v>2273</v>
      </c>
      <c r="C17" s="70" t="s">
        <v>168</v>
      </c>
      <c r="D17" s="71">
        <v>44582</v>
      </c>
      <c r="E17" s="22" t="s">
        <v>121</v>
      </c>
      <c r="F17" s="93" t="s">
        <v>167</v>
      </c>
      <c r="G17" s="22">
        <v>40210107</v>
      </c>
      <c r="H17" s="22" t="s">
        <v>170</v>
      </c>
      <c r="I17" s="22" t="s">
        <v>88</v>
      </c>
      <c r="J17" s="67">
        <f t="shared" si="0"/>
        <v>2600</v>
      </c>
      <c r="K17" s="67">
        <v>2600</v>
      </c>
      <c r="L17" s="67"/>
      <c r="M17" s="68"/>
      <c r="N17" s="73"/>
      <c r="O17" s="74"/>
      <c r="P17" s="74"/>
      <c r="Q17" s="66"/>
      <c r="R17" s="64">
        <f t="shared" si="3"/>
        <v>0</v>
      </c>
      <c r="S17" s="68"/>
      <c r="T17" s="68">
        <v>81.41</v>
      </c>
      <c r="U17" s="68">
        <v>173.53</v>
      </c>
      <c r="V17" s="68"/>
      <c r="W17" s="68"/>
      <c r="X17" s="68"/>
      <c r="Y17" s="68"/>
      <c r="Z17" s="68"/>
      <c r="AA17" s="68"/>
      <c r="AB17" s="68"/>
      <c r="AC17" s="68"/>
      <c r="AD17" s="68"/>
      <c r="AE17" s="65">
        <f>SUM(S17:AD17)</f>
        <v>254.94</v>
      </c>
      <c r="AF17" s="65">
        <f>J17-AE17</f>
        <v>2345.06</v>
      </c>
    </row>
    <row r="18" spans="1:32" ht="43.5" customHeight="1" x14ac:dyDescent="0.25">
      <c r="A18" s="2">
        <v>16</v>
      </c>
      <c r="B18" s="22">
        <v>2274</v>
      </c>
      <c r="C18" s="70" t="s">
        <v>168</v>
      </c>
      <c r="D18" s="71">
        <v>44582</v>
      </c>
      <c r="E18" s="22" t="s">
        <v>121</v>
      </c>
      <c r="F18" s="93" t="s">
        <v>167</v>
      </c>
      <c r="G18" s="22">
        <v>40210107</v>
      </c>
      <c r="H18" s="22" t="s">
        <v>171</v>
      </c>
      <c r="I18" s="22" t="s">
        <v>172</v>
      </c>
      <c r="J18" s="67">
        <f t="shared" si="0"/>
        <v>15941.06</v>
      </c>
      <c r="K18" s="67">
        <v>15941.06</v>
      </c>
      <c r="L18" s="67"/>
      <c r="M18" s="68"/>
      <c r="N18" s="73"/>
      <c r="O18" s="74"/>
      <c r="P18" s="74"/>
      <c r="Q18" s="66"/>
      <c r="R18" s="64">
        <f t="shared" si="3"/>
        <v>0</v>
      </c>
      <c r="S18" s="68"/>
      <c r="T18" s="68">
        <v>5875.9</v>
      </c>
      <c r="U18" s="68">
        <v>1924.24</v>
      </c>
      <c r="V18" s="68">
        <f>1990.91+111.89</f>
        <v>2102.8000000000002</v>
      </c>
      <c r="W18" s="68"/>
      <c r="X18" s="68"/>
      <c r="Y18" s="68"/>
      <c r="Z18" s="68"/>
      <c r="AA18" s="68"/>
      <c r="AB18" s="68"/>
      <c r="AC18" s="68"/>
      <c r="AD18" s="68"/>
      <c r="AE18" s="65">
        <f t="shared" si="1"/>
        <v>9902.9399999999987</v>
      </c>
      <c r="AF18" s="65">
        <f t="shared" si="2"/>
        <v>6038.1200000000008</v>
      </c>
    </row>
    <row r="19" spans="1:32" ht="44.25" customHeight="1" x14ac:dyDescent="0.25">
      <c r="A19" s="2">
        <v>17</v>
      </c>
      <c r="B19" s="22">
        <v>2240</v>
      </c>
      <c r="C19" s="70" t="s">
        <v>52</v>
      </c>
      <c r="D19" s="71">
        <v>44586</v>
      </c>
      <c r="E19" s="22" t="s">
        <v>121</v>
      </c>
      <c r="F19" s="93" t="s">
        <v>173</v>
      </c>
      <c r="G19" s="70" t="s">
        <v>55</v>
      </c>
      <c r="H19" s="22" t="s">
        <v>57</v>
      </c>
      <c r="I19" s="22" t="s">
        <v>56</v>
      </c>
      <c r="J19" s="67">
        <f>K19+L19+M19+N19</f>
        <v>7000</v>
      </c>
      <c r="K19" s="67">
        <v>7000</v>
      </c>
      <c r="L19" s="67"/>
      <c r="M19" s="68"/>
      <c r="N19" s="73"/>
      <c r="O19" s="74"/>
      <c r="P19" s="74"/>
      <c r="Q19" s="66"/>
      <c r="R19" s="64">
        <f t="shared" si="3"/>
        <v>0</v>
      </c>
      <c r="S19" s="68"/>
      <c r="T19" s="68">
        <v>211.2</v>
      </c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5">
        <f t="shared" si="1"/>
        <v>211.2</v>
      </c>
      <c r="AF19" s="65">
        <f t="shared" si="2"/>
        <v>6788.8</v>
      </c>
    </row>
    <row r="20" spans="1:32" ht="54" customHeight="1" x14ac:dyDescent="0.25">
      <c r="A20" s="2">
        <v>18</v>
      </c>
      <c r="B20" s="22">
        <v>2271</v>
      </c>
      <c r="C20" s="70" t="s">
        <v>174</v>
      </c>
      <c r="D20" s="71">
        <v>44587</v>
      </c>
      <c r="E20" s="22" t="s">
        <v>121</v>
      </c>
      <c r="F20" s="93" t="s">
        <v>175</v>
      </c>
      <c r="G20" s="22">
        <v>42225136</v>
      </c>
      <c r="H20" s="75" t="s">
        <v>176</v>
      </c>
      <c r="I20" s="22" t="s">
        <v>157</v>
      </c>
      <c r="J20" s="67">
        <f t="shared" si="0"/>
        <v>351071</v>
      </c>
      <c r="K20" s="87">
        <v>351071</v>
      </c>
      <c r="L20" s="67"/>
      <c r="M20" s="68"/>
      <c r="N20" s="73"/>
      <c r="O20" s="88">
        <f>6641.42+3469.69+4680.71+240.28+932.3+168.86+4667.24+3289.36+2438.31+2307.38+1710.4+655.17+3273.93+118.45+459.58+10553.23+7416.25</f>
        <v>53022.559999999998</v>
      </c>
      <c r="P20" s="74">
        <v>14703.22</v>
      </c>
      <c r="Q20" s="66"/>
      <c r="R20" s="64">
        <f t="shared" si="3"/>
        <v>38319.339999999997</v>
      </c>
      <c r="S20" s="68"/>
      <c r="T20" s="68">
        <v>95958.88</v>
      </c>
      <c r="U20" s="68">
        <v>67543.259999999995</v>
      </c>
      <c r="V20" s="68">
        <v>47379.51</v>
      </c>
      <c r="W20" s="68"/>
      <c r="X20" s="68"/>
      <c r="Y20" s="68"/>
      <c r="Z20" s="68"/>
      <c r="AA20" s="68"/>
      <c r="AB20" s="68"/>
      <c r="AC20" s="68"/>
      <c r="AD20" s="68"/>
      <c r="AE20" s="65">
        <f t="shared" si="1"/>
        <v>210881.65000000002</v>
      </c>
      <c r="AF20" s="65">
        <f t="shared" si="2"/>
        <v>140189.34999999998</v>
      </c>
    </row>
    <row r="21" spans="1:32" ht="47.25" customHeight="1" x14ac:dyDescent="0.25">
      <c r="A21" s="2">
        <v>19</v>
      </c>
      <c r="B21" s="22">
        <v>2273</v>
      </c>
      <c r="C21" s="70" t="s">
        <v>177</v>
      </c>
      <c r="D21" s="71">
        <v>44587</v>
      </c>
      <c r="E21" s="22" t="s">
        <v>121</v>
      </c>
      <c r="F21" s="93" t="s">
        <v>179</v>
      </c>
      <c r="G21" s="70" t="s">
        <v>180</v>
      </c>
      <c r="H21" s="22" t="s">
        <v>178</v>
      </c>
      <c r="I21" s="22" t="s">
        <v>181</v>
      </c>
      <c r="J21" s="67">
        <f>K21+L21+M21+N21</f>
        <v>1281.8800000000001</v>
      </c>
      <c r="K21" s="67">
        <v>1350</v>
      </c>
      <c r="L21" s="67">
        <v>-68.12</v>
      </c>
      <c r="M21" s="68"/>
      <c r="N21" s="73"/>
      <c r="O21" s="74"/>
      <c r="P21" s="74"/>
      <c r="Q21" s="66"/>
      <c r="R21" s="64">
        <f t="shared" si="3"/>
        <v>0</v>
      </c>
      <c r="S21" s="68"/>
      <c r="T21" s="68">
        <v>215.48</v>
      </c>
      <c r="U21" s="68">
        <v>185.88</v>
      </c>
      <c r="V21" s="68">
        <v>144.13999999999999</v>
      </c>
      <c r="W21" s="68">
        <v>154.81</v>
      </c>
      <c r="X21" s="68">
        <f>169.43+1.06</f>
        <v>170.49</v>
      </c>
      <c r="Y21" s="68">
        <v>137.84</v>
      </c>
      <c r="Z21" s="68">
        <v>134.94</v>
      </c>
      <c r="AA21" s="68">
        <v>138.30000000000001</v>
      </c>
      <c r="AB21" s="68"/>
      <c r="AC21" s="68"/>
      <c r="AD21" s="68"/>
      <c r="AE21" s="65">
        <f>SUM(S21:AD21)</f>
        <v>1281.8799999999999</v>
      </c>
      <c r="AF21" s="65">
        <f>J21-AE21</f>
        <v>0</v>
      </c>
    </row>
    <row r="22" spans="1:32" ht="64.5" customHeight="1" x14ac:dyDescent="0.25">
      <c r="A22" s="2">
        <v>20</v>
      </c>
      <c r="B22" s="22">
        <v>2272</v>
      </c>
      <c r="C22" s="70" t="s">
        <v>71</v>
      </c>
      <c r="D22" s="71">
        <v>44587</v>
      </c>
      <c r="E22" s="22" t="s">
        <v>121</v>
      </c>
      <c r="F22" s="93" t="s">
        <v>182</v>
      </c>
      <c r="G22" s="70" t="s">
        <v>73</v>
      </c>
      <c r="H22" s="22" t="s">
        <v>183</v>
      </c>
      <c r="I22" s="22" t="s">
        <v>184</v>
      </c>
      <c r="J22" s="67">
        <f t="shared" si="0"/>
        <v>10857</v>
      </c>
      <c r="K22" s="87">
        <v>10857</v>
      </c>
      <c r="L22" s="67"/>
      <c r="M22" s="68"/>
      <c r="N22" s="73"/>
      <c r="O22" s="88">
        <f>124.7+28.8+28.8+9.57+95.98+9.57+11.41+34.35+148.72+34.35+11.41+36.2+114.47+54.38+6.09+19.23+28.84+12.3+8.39+61.43+49.12+12.15+72.89+8.39+48.59+12.15+8.39+80.33+11.44+11.44+103.3+109.33+12.11+8.39+12.11+121.44</f>
        <v>1560.5600000000002</v>
      </c>
      <c r="P22" s="74"/>
      <c r="Q22" s="66"/>
      <c r="R22" s="64">
        <f t="shared" si="3"/>
        <v>1560.5600000000002</v>
      </c>
      <c r="S22" s="68"/>
      <c r="T22" s="68">
        <f>934.78+1116.29</f>
        <v>2051.0699999999997</v>
      </c>
      <c r="U22" s="68">
        <v>833.06</v>
      </c>
      <c r="V22" s="68">
        <v>682.3</v>
      </c>
      <c r="W22" s="68">
        <v>894.86</v>
      </c>
      <c r="X22" s="68">
        <v>913.16</v>
      </c>
      <c r="Y22" s="68">
        <v>958.94</v>
      </c>
      <c r="Z22" s="68">
        <v>1059.6400000000001</v>
      </c>
      <c r="AA22" s="68">
        <v>1194.0999999999999</v>
      </c>
      <c r="AB22" s="68"/>
      <c r="AC22" s="68"/>
      <c r="AD22" s="68"/>
      <c r="AE22" s="65">
        <f t="shared" si="1"/>
        <v>8587.1299999999992</v>
      </c>
      <c r="AF22" s="65">
        <f t="shared" si="2"/>
        <v>2269.8700000000008</v>
      </c>
    </row>
    <row r="23" spans="1:32" ht="78.75" customHeight="1" x14ac:dyDescent="0.25">
      <c r="A23" s="2">
        <v>21</v>
      </c>
      <c r="B23" s="22">
        <v>2272</v>
      </c>
      <c r="C23" s="70" t="s">
        <v>185</v>
      </c>
      <c r="D23" s="71">
        <v>44587</v>
      </c>
      <c r="E23" s="22" t="s">
        <v>121</v>
      </c>
      <c r="F23" s="93" t="s">
        <v>182</v>
      </c>
      <c r="G23" s="70" t="s">
        <v>73</v>
      </c>
      <c r="H23" s="22" t="s">
        <v>186</v>
      </c>
      <c r="I23" s="22" t="s">
        <v>187</v>
      </c>
      <c r="J23" s="67">
        <f t="shared" si="0"/>
        <v>34100</v>
      </c>
      <c r="K23" s="87">
        <v>34100</v>
      </c>
      <c r="L23" s="67"/>
      <c r="M23" s="68"/>
      <c r="N23" s="73"/>
      <c r="O23" s="88">
        <f>422.55+97.61+97.61+32.43+325.26+32.43+13.93+41.93+181.5+41.93+13.93+51.27+77.02+139.71+8.4+26.52+39.78+22.2+15.14+110.85+88.65+19.89+119.37+15.14+79.58+19.89+15.14+123.96+17.65+17.65+159.39+199.67+22.12+15.14+22.12+221.79</f>
        <v>2949.15</v>
      </c>
      <c r="P23" s="74"/>
      <c r="Q23" s="66"/>
      <c r="R23" s="64">
        <f t="shared" si="3"/>
        <v>2949.15</v>
      </c>
      <c r="S23" s="68"/>
      <c r="T23" s="68">
        <f>3157.58+1627.82</f>
        <v>4785.3999999999996</v>
      </c>
      <c r="U23" s="68">
        <v>1176.43</v>
      </c>
      <c r="V23" s="68">
        <v>939.54</v>
      </c>
      <c r="W23" s="68">
        <v>1619.42</v>
      </c>
      <c r="X23" s="68">
        <v>1484.36</v>
      </c>
      <c r="Y23" s="68">
        <v>1470.36</v>
      </c>
      <c r="Z23" s="68">
        <v>1643.46</v>
      </c>
      <c r="AA23" s="68">
        <v>2475.34</v>
      </c>
      <c r="AB23" s="68"/>
      <c r="AC23" s="68"/>
      <c r="AD23" s="68"/>
      <c r="AE23" s="65">
        <f t="shared" si="1"/>
        <v>15594.310000000001</v>
      </c>
      <c r="AF23" s="65">
        <f>J23-AE23</f>
        <v>18505.689999999999</v>
      </c>
    </row>
    <row r="24" spans="1:32" ht="63.75" customHeight="1" x14ac:dyDescent="0.25">
      <c r="A24" s="2">
        <v>22</v>
      </c>
      <c r="B24" s="22">
        <v>2240</v>
      </c>
      <c r="C24" s="70" t="s">
        <v>188</v>
      </c>
      <c r="D24" s="71">
        <v>44588</v>
      </c>
      <c r="E24" s="22" t="s">
        <v>121</v>
      </c>
      <c r="F24" s="93" t="s">
        <v>189</v>
      </c>
      <c r="G24" s="70" t="s">
        <v>190</v>
      </c>
      <c r="H24" s="22" t="s">
        <v>191</v>
      </c>
      <c r="I24" s="22" t="s">
        <v>192</v>
      </c>
      <c r="J24" s="67">
        <f t="shared" si="0"/>
        <v>12960</v>
      </c>
      <c r="K24" s="67">
        <v>12960</v>
      </c>
      <c r="L24" s="67"/>
      <c r="M24" s="68"/>
      <c r="N24" s="73"/>
      <c r="O24" s="74"/>
      <c r="P24" s="74"/>
      <c r="Q24" s="66"/>
      <c r="R24" s="64">
        <f t="shared" si="3"/>
        <v>0</v>
      </c>
      <c r="S24" s="68"/>
      <c r="T24" s="68">
        <v>1080</v>
      </c>
      <c r="U24" s="68">
        <v>1080</v>
      </c>
      <c r="V24" s="68">
        <v>1080</v>
      </c>
      <c r="W24" s="68">
        <v>1080</v>
      </c>
      <c r="X24" s="68">
        <v>1080</v>
      </c>
      <c r="Y24" s="68">
        <v>1080</v>
      </c>
      <c r="Z24" s="68">
        <v>1080</v>
      </c>
      <c r="AA24" s="68">
        <v>1080</v>
      </c>
      <c r="AB24" s="68"/>
      <c r="AC24" s="68"/>
      <c r="AD24" s="68"/>
      <c r="AE24" s="65">
        <f t="shared" si="1"/>
        <v>8640</v>
      </c>
      <c r="AF24" s="65">
        <f t="shared" si="2"/>
        <v>4320</v>
      </c>
    </row>
    <row r="25" spans="1:32" ht="78" customHeight="1" x14ac:dyDescent="0.25">
      <c r="A25" s="2">
        <v>23</v>
      </c>
      <c r="B25" s="22">
        <v>2240</v>
      </c>
      <c r="C25" s="70" t="s">
        <v>193</v>
      </c>
      <c r="D25" s="71">
        <v>44589</v>
      </c>
      <c r="E25" s="22" t="s">
        <v>121</v>
      </c>
      <c r="F25" s="93" t="s">
        <v>194</v>
      </c>
      <c r="G25" s="22">
        <v>3098408774</v>
      </c>
      <c r="H25" s="22" t="s">
        <v>195</v>
      </c>
      <c r="I25" s="22" t="s">
        <v>196</v>
      </c>
      <c r="J25" s="67">
        <f t="shared" si="0"/>
        <v>3060</v>
      </c>
      <c r="K25" s="67">
        <v>3060</v>
      </c>
      <c r="L25" s="67"/>
      <c r="M25" s="68"/>
      <c r="N25" s="73"/>
      <c r="O25" s="74"/>
      <c r="P25" s="74"/>
      <c r="Q25" s="66"/>
      <c r="R25" s="64">
        <f t="shared" si="3"/>
        <v>0</v>
      </c>
      <c r="S25" s="68"/>
      <c r="T25" s="68">
        <v>255</v>
      </c>
      <c r="U25" s="68"/>
      <c r="V25" s="68">
        <f>255+255</f>
        <v>510</v>
      </c>
      <c r="W25" s="68">
        <v>255</v>
      </c>
      <c r="X25" s="68">
        <v>255</v>
      </c>
      <c r="Y25" s="68">
        <v>255</v>
      </c>
      <c r="Z25" s="68">
        <v>255</v>
      </c>
      <c r="AA25" s="68">
        <v>255</v>
      </c>
      <c r="AB25" s="68"/>
      <c r="AC25" s="68"/>
      <c r="AD25" s="68"/>
      <c r="AE25" s="65">
        <f t="shared" si="1"/>
        <v>2040</v>
      </c>
      <c r="AF25" s="65">
        <f t="shared" si="2"/>
        <v>1020</v>
      </c>
    </row>
    <row r="26" spans="1:32" ht="45" customHeight="1" x14ac:dyDescent="0.25">
      <c r="A26" s="2">
        <v>24</v>
      </c>
      <c r="B26" s="22">
        <v>2272</v>
      </c>
      <c r="C26" s="70" t="s">
        <v>197</v>
      </c>
      <c r="D26" s="71">
        <v>44589</v>
      </c>
      <c r="E26" s="22" t="s">
        <v>121</v>
      </c>
      <c r="F26" s="93" t="s">
        <v>198</v>
      </c>
      <c r="G26" s="22">
        <v>25165297</v>
      </c>
      <c r="H26" s="22" t="s">
        <v>199</v>
      </c>
      <c r="I26" s="22" t="s">
        <v>200</v>
      </c>
      <c r="J26" s="67">
        <f t="shared" si="0"/>
        <v>3111</v>
      </c>
      <c r="K26" s="67">
        <v>3111</v>
      </c>
      <c r="L26" s="67"/>
      <c r="M26" s="68"/>
      <c r="N26" s="73"/>
      <c r="O26" s="74"/>
      <c r="P26" s="74"/>
      <c r="Q26" s="66"/>
      <c r="R26" s="64">
        <f t="shared" si="3"/>
        <v>0</v>
      </c>
      <c r="S26" s="68"/>
      <c r="T26" s="68">
        <v>164.3</v>
      </c>
      <c r="U26" s="68">
        <v>251.9</v>
      </c>
      <c r="V26" s="68">
        <f>144.45+76.75</f>
        <v>221.2</v>
      </c>
      <c r="W26" s="68">
        <v>73.97</v>
      </c>
      <c r="X26" s="68">
        <v>36.979999999999997</v>
      </c>
      <c r="Y26" s="68">
        <v>113.74</v>
      </c>
      <c r="Z26" s="68">
        <v>196.78</v>
      </c>
      <c r="AA26" s="68">
        <v>55.84</v>
      </c>
      <c r="AB26" s="68"/>
      <c r="AC26" s="68"/>
      <c r="AD26" s="68"/>
      <c r="AE26" s="65">
        <f t="shared" si="1"/>
        <v>1114.71</v>
      </c>
      <c r="AF26" s="65">
        <f t="shared" si="2"/>
        <v>1996.29</v>
      </c>
    </row>
    <row r="27" spans="1:32" ht="61.5" customHeight="1" x14ac:dyDescent="0.25">
      <c r="A27" s="2">
        <v>25</v>
      </c>
      <c r="B27" s="22">
        <v>2273</v>
      </c>
      <c r="C27" s="70" t="s">
        <v>134</v>
      </c>
      <c r="D27" s="71">
        <v>44589</v>
      </c>
      <c r="E27" s="22" t="s">
        <v>121</v>
      </c>
      <c r="F27" s="93" t="s">
        <v>198</v>
      </c>
      <c r="G27" s="22">
        <v>25165297</v>
      </c>
      <c r="H27" s="22" t="s">
        <v>201</v>
      </c>
      <c r="I27" s="22" t="s">
        <v>200</v>
      </c>
      <c r="J27" s="67">
        <f>K27+L27+M27+N27</f>
        <v>123500</v>
      </c>
      <c r="K27" s="67">
        <v>123500</v>
      </c>
      <c r="L27" s="67"/>
      <c r="M27" s="68"/>
      <c r="N27" s="73"/>
      <c r="O27" s="74"/>
      <c r="P27" s="74"/>
      <c r="Q27" s="66"/>
      <c r="R27" s="64">
        <f t="shared" si="3"/>
        <v>0</v>
      </c>
      <c r="S27" s="68"/>
      <c r="T27" s="68">
        <v>14157.32</v>
      </c>
      <c r="U27" s="68">
        <v>5811.2</v>
      </c>
      <c r="V27" s="68">
        <v>8616.58</v>
      </c>
      <c r="W27" s="68">
        <v>5522.83</v>
      </c>
      <c r="X27" s="68">
        <v>2553.2800000000002</v>
      </c>
      <c r="Y27" s="68">
        <v>2696.1</v>
      </c>
      <c r="Z27" s="68">
        <v>3660.59</v>
      </c>
      <c r="AA27" s="68">
        <v>4246.7299999999996</v>
      </c>
      <c r="AB27" s="68"/>
      <c r="AC27" s="68"/>
      <c r="AD27" s="68"/>
      <c r="AE27" s="65">
        <f t="shared" si="1"/>
        <v>47264.62999999999</v>
      </c>
      <c r="AF27" s="65">
        <f t="shared" si="2"/>
        <v>76235.37000000001</v>
      </c>
    </row>
    <row r="28" spans="1:32" ht="77.25" customHeight="1" x14ac:dyDescent="0.25">
      <c r="A28" s="2">
        <v>26</v>
      </c>
      <c r="B28" s="85" t="s">
        <v>207</v>
      </c>
      <c r="C28" s="70" t="s">
        <v>203</v>
      </c>
      <c r="D28" s="71">
        <v>44589</v>
      </c>
      <c r="E28" s="22" t="s">
        <v>121</v>
      </c>
      <c r="F28" s="93" t="s">
        <v>194</v>
      </c>
      <c r="G28" s="22">
        <v>3098408774</v>
      </c>
      <c r="H28" s="22" t="s">
        <v>202</v>
      </c>
      <c r="I28" s="22" t="s">
        <v>196</v>
      </c>
      <c r="J28" s="67">
        <f t="shared" si="0"/>
        <v>15660</v>
      </c>
      <c r="K28" s="67">
        <v>15660</v>
      </c>
      <c r="L28" s="67"/>
      <c r="M28" s="68"/>
      <c r="N28" s="73"/>
      <c r="O28" s="74"/>
      <c r="P28" s="74"/>
      <c r="Q28" s="66"/>
      <c r="R28" s="64">
        <f t="shared" si="3"/>
        <v>0</v>
      </c>
      <c r="S28" s="68"/>
      <c r="T28" s="68">
        <v>1305</v>
      </c>
      <c r="U28" s="68"/>
      <c r="V28" s="68">
        <f>1305+1305</f>
        <v>2610</v>
      </c>
      <c r="W28" s="68">
        <v>1305</v>
      </c>
      <c r="X28" s="68">
        <v>1305</v>
      </c>
      <c r="Y28" s="68">
        <v>1305</v>
      </c>
      <c r="Z28" s="68">
        <v>1305</v>
      </c>
      <c r="AA28" s="68">
        <v>1305</v>
      </c>
      <c r="AB28" s="68"/>
      <c r="AC28" s="68"/>
      <c r="AD28" s="68"/>
      <c r="AE28" s="65">
        <f t="shared" si="1"/>
        <v>10440</v>
      </c>
      <c r="AF28" s="65">
        <f t="shared" si="2"/>
        <v>5220</v>
      </c>
    </row>
    <row r="29" spans="1:32" ht="60.75" customHeight="1" x14ac:dyDescent="0.25">
      <c r="A29" s="2">
        <v>27</v>
      </c>
      <c r="B29" s="85" t="s">
        <v>207</v>
      </c>
      <c r="C29" s="70" t="s">
        <v>205</v>
      </c>
      <c r="D29" s="71">
        <v>44589</v>
      </c>
      <c r="E29" s="22" t="s">
        <v>121</v>
      </c>
      <c r="F29" s="93" t="s">
        <v>204</v>
      </c>
      <c r="G29" s="22">
        <v>37399475</v>
      </c>
      <c r="H29" s="22" t="s">
        <v>201</v>
      </c>
      <c r="I29" s="22" t="s">
        <v>206</v>
      </c>
      <c r="J29" s="67">
        <f t="shared" si="0"/>
        <v>36000</v>
      </c>
      <c r="K29" s="67">
        <v>36000</v>
      </c>
      <c r="L29" s="67"/>
      <c r="M29" s="68"/>
      <c r="N29" s="73"/>
      <c r="O29" s="74"/>
      <c r="P29" s="74"/>
      <c r="Q29" s="66"/>
      <c r="R29" s="64">
        <f t="shared" si="3"/>
        <v>0</v>
      </c>
      <c r="S29" s="68"/>
      <c r="T29" s="68">
        <v>3000</v>
      </c>
      <c r="U29" s="68"/>
      <c r="V29" s="68">
        <f>3000+3000</f>
        <v>6000</v>
      </c>
      <c r="W29" s="68">
        <v>3000</v>
      </c>
      <c r="X29" s="68">
        <v>3000</v>
      </c>
      <c r="Y29" s="68">
        <v>3000</v>
      </c>
      <c r="Z29" s="68">
        <v>3000</v>
      </c>
      <c r="AA29" s="68">
        <v>3000</v>
      </c>
      <c r="AB29" s="68"/>
      <c r="AC29" s="68"/>
      <c r="AD29" s="68"/>
      <c r="AE29" s="65">
        <f t="shared" si="1"/>
        <v>24000</v>
      </c>
      <c r="AF29" s="65">
        <f t="shared" si="2"/>
        <v>12000</v>
      </c>
    </row>
    <row r="30" spans="1:32" ht="57" customHeight="1" x14ac:dyDescent="0.25">
      <c r="A30" s="2">
        <v>28</v>
      </c>
      <c r="B30" s="76">
        <v>2240</v>
      </c>
      <c r="C30" s="77" t="s">
        <v>208</v>
      </c>
      <c r="D30" s="78">
        <v>44278</v>
      </c>
      <c r="E30" s="22" t="s">
        <v>121</v>
      </c>
      <c r="F30" s="93" t="s">
        <v>209</v>
      </c>
      <c r="G30" s="70" t="s">
        <v>123</v>
      </c>
      <c r="H30" s="22" t="s">
        <v>210</v>
      </c>
      <c r="I30" s="22" t="s">
        <v>211</v>
      </c>
      <c r="J30" s="67">
        <f t="shared" si="0"/>
        <v>732</v>
      </c>
      <c r="K30" s="68">
        <v>732</v>
      </c>
      <c r="L30" s="68"/>
      <c r="M30" s="68"/>
      <c r="N30" s="73"/>
      <c r="O30" s="74"/>
      <c r="P30" s="74"/>
      <c r="Q30" s="66"/>
      <c r="R30" s="64">
        <f t="shared" si="3"/>
        <v>0</v>
      </c>
      <c r="S30" s="68"/>
      <c r="T30" s="68">
        <v>61</v>
      </c>
      <c r="U30" s="68">
        <v>61</v>
      </c>
      <c r="V30" s="68">
        <v>61</v>
      </c>
      <c r="W30" s="68">
        <v>61</v>
      </c>
      <c r="X30" s="68">
        <v>61</v>
      </c>
      <c r="Y30" s="68">
        <v>61</v>
      </c>
      <c r="Z30" s="68">
        <v>61</v>
      </c>
      <c r="AA30" s="68">
        <v>61</v>
      </c>
      <c r="AB30" s="68"/>
      <c r="AC30" s="68"/>
      <c r="AD30" s="68"/>
      <c r="AE30" s="65">
        <f t="shared" si="1"/>
        <v>488</v>
      </c>
      <c r="AF30" s="65">
        <f t="shared" si="2"/>
        <v>244</v>
      </c>
    </row>
    <row r="31" spans="1:32" ht="54.75" customHeight="1" x14ac:dyDescent="0.25">
      <c r="A31" s="2">
        <v>29</v>
      </c>
      <c r="B31" s="76">
        <v>2800</v>
      </c>
      <c r="C31" s="77" t="s">
        <v>208</v>
      </c>
      <c r="D31" s="78">
        <v>44278</v>
      </c>
      <c r="E31" s="22" t="s">
        <v>121</v>
      </c>
      <c r="F31" s="93" t="s">
        <v>209</v>
      </c>
      <c r="G31" s="70" t="s">
        <v>123</v>
      </c>
      <c r="H31" s="22" t="s">
        <v>210</v>
      </c>
      <c r="I31" s="22" t="s">
        <v>211</v>
      </c>
      <c r="J31" s="67">
        <f>K31+L31+M31+N31</f>
        <v>0.72</v>
      </c>
      <c r="K31" s="68">
        <v>0.72</v>
      </c>
      <c r="L31" s="68"/>
      <c r="M31" s="68"/>
      <c r="N31" s="73"/>
      <c r="O31" s="74"/>
      <c r="P31" s="74"/>
      <c r="Q31" s="66"/>
      <c r="R31" s="64">
        <f t="shared" si="3"/>
        <v>0</v>
      </c>
      <c r="S31" s="68"/>
      <c r="T31" s="68">
        <v>0.06</v>
      </c>
      <c r="U31" s="68">
        <v>0.06</v>
      </c>
      <c r="V31" s="68">
        <v>0.06</v>
      </c>
      <c r="W31" s="68">
        <v>0.06</v>
      </c>
      <c r="X31" s="68">
        <v>0.06</v>
      </c>
      <c r="Y31" s="68">
        <v>0.06</v>
      </c>
      <c r="Z31" s="68">
        <v>0.06</v>
      </c>
      <c r="AA31" s="68">
        <v>0.06</v>
      </c>
      <c r="AB31" s="68"/>
      <c r="AC31" s="68"/>
      <c r="AD31" s="68"/>
      <c r="AE31" s="65">
        <f t="shared" si="1"/>
        <v>0.48</v>
      </c>
      <c r="AF31" s="65">
        <f>J31-AE31</f>
        <v>0.24</v>
      </c>
    </row>
    <row r="32" spans="1:32" ht="89.25" customHeight="1" x14ac:dyDescent="0.25">
      <c r="A32" s="2">
        <v>30</v>
      </c>
      <c r="B32" s="76">
        <v>2240</v>
      </c>
      <c r="C32" s="77" t="s">
        <v>214</v>
      </c>
      <c r="D32" s="78">
        <v>44592</v>
      </c>
      <c r="E32" s="22" t="s">
        <v>121</v>
      </c>
      <c r="F32" s="93" t="s">
        <v>213</v>
      </c>
      <c r="G32" s="76">
        <v>3123910236</v>
      </c>
      <c r="H32" s="22" t="s">
        <v>212</v>
      </c>
      <c r="I32" s="22" t="s">
        <v>215</v>
      </c>
      <c r="J32" s="67">
        <f>K32+L32+M32+N32</f>
        <v>19704</v>
      </c>
      <c r="K32" s="68">
        <v>19704</v>
      </c>
      <c r="L32" s="68"/>
      <c r="M32" s="68"/>
      <c r="N32" s="73"/>
      <c r="O32" s="74"/>
      <c r="P32" s="74"/>
      <c r="Q32" s="66"/>
      <c r="R32" s="64">
        <f t="shared" si="3"/>
        <v>0</v>
      </c>
      <c r="S32" s="68"/>
      <c r="T32" s="68">
        <v>1642</v>
      </c>
      <c r="U32" s="68">
        <v>1642</v>
      </c>
      <c r="V32" s="68">
        <v>1642</v>
      </c>
      <c r="W32" s="68">
        <v>1642</v>
      </c>
      <c r="X32" s="68">
        <v>1642</v>
      </c>
      <c r="Y32" s="68">
        <v>1642</v>
      </c>
      <c r="Z32" s="68">
        <v>1642</v>
      </c>
      <c r="AA32" s="68">
        <v>1642</v>
      </c>
      <c r="AB32" s="68"/>
      <c r="AC32" s="68"/>
      <c r="AD32" s="68"/>
      <c r="AE32" s="65">
        <f t="shared" si="1"/>
        <v>13136</v>
      </c>
      <c r="AF32" s="65">
        <f>J32-AE32</f>
        <v>6568</v>
      </c>
    </row>
    <row r="33" spans="1:32" ht="41.25" customHeight="1" x14ac:dyDescent="0.25">
      <c r="A33" s="2">
        <v>31</v>
      </c>
      <c r="B33" s="76">
        <v>2210</v>
      </c>
      <c r="C33" s="77" t="s">
        <v>93</v>
      </c>
      <c r="D33" s="78">
        <v>44593</v>
      </c>
      <c r="E33" s="22" t="s">
        <v>216</v>
      </c>
      <c r="F33" s="93" t="s">
        <v>217</v>
      </c>
      <c r="G33" s="76">
        <v>2148303785</v>
      </c>
      <c r="H33" s="22" t="s">
        <v>218</v>
      </c>
      <c r="I33" s="22" t="s">
        <v>219</v>
      </c>
      <c r="J33" s="67">
        <f t="shared" si="0"/>
        <v>180</v>
      </c>
      <c r="K33" s="68">
        <v>180</v>
      </c>
      <c r="L33" s="68"/>
      <c r="M33" s="68"/>
      <c r="N33" s="73"/>
      <c r="O33" s="74"/>
      <c r="P33" s="74"/>
      <c r="Q33" s="66"/>
      <c r="R33" s="64">
        <f t="shared" si="3"/>
        <v>0</v>
      </c>
      <c r="S33" s="68"/>
      <c r="T33" s="68">
        <v>180</v>
      </c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5">
        <f t="shared" si="1"/>
        <v>180</v>
      </c>
      <c r="AF33" s="65">
        <f t="shared" si="2"/>
        <v>0</v>
      </c>
    </row>
    <row r="34" spans="1:32" ht="213.75" customHeight="1" x14ac:dyDescent="0.25">
      <c r="A34" s="2">
        <v>32</v>
      </c>
      <c r="B34" s="76">
        <v>2240</v>
      </c>
      <c r="C34" s="70" t="s">
        <v>220</v>
      </c>
      <c r="D34" s="78">
        <v>44596</v>
      </c>
      <c r="E34" s="22" t="s">
        <v>121</v>
      </c>
      <c r="F34" s="93" t="s">
        <v>221</v>
      </c>
      <c r="G34" s="76">
        <v>33989417</v>
      </c>
      <c r="H34" s="22" t="s">
        <v>223</v>
      </c>
      <c r="I34" s="22" t="s">
        <v>222</v>
      </c>
      <c r="J34" s="67">
        <f t="shared" si="0"/>
        <v>6000</v>
      </c>
      <c r="K34" s="68">
        <v>6000</v>
      </c>
      <c r="L34" s="68"/>
      <c r="M34" s="68"/>
      <c r="N34" s="73"/>
      <c r="O34" s="74"/>
      <c r="P34" s="74"/>
      <c r="Q34" s="66"/>
      <c r="R34" s="64">
        <f t="shared" si="3"/>
        <v>0</v>
      </c>
      <c r="S34" s="68"/>
      <c r="T34" s="68">
        <v>500</v>
      </c>
      <c r="U34" s="68"/>
      <c r="V34" s="68">
        <v>500</v>
      </c>
      <c r="W34" s="68">
        <v>1000</v>
      </c>
      <c r="X34" s="68">
        <v>500</v>
      </c>
      <c r="Y34" s="68">
        <f>500+500</f>
        <v>1000</v>
      </c>
      <c r="Z34" s="68"/>
      <c r="AA34" s="68">
        <v>500</v>
      </c>
      <c r="AB34" s="68"/>
      <c r="AC34" s="68"/>
      <c r="AD34" s="68"/>
      <c r="AE34" s="65">
        <f t="shared" si="1"/>
        <v>4000</v>
      </c>
      <c r="AF34" s="65">
        <f t="shared" si="2"/>
        <v>2000</v>
      </c>
    </row>
    <row r="35" spans="1:32" ht="106.5" customHeight="1" x14ac:dyDescent="0.25">
      <c r="A35" s="2">
        <v>33</v>
      </c>
      <c r="B35" s="86" t="s">
        <v>207</v>
      </c>
      <c r="C35" s="77" t="s">
        <v>224</v>
      </c>
      <c r="D35" s="78">
        <v>44601</v>
      </c>
      <c r="E35" s="22" t="s">
        <v>121</v>
      </c>
      <c r="F35" s="94" t="s">
        <v>225</v>
      </c>
      <c r="G35" s="76">
        <v>21560766</v>
      </c>
      <c r="H35" s="22" t="s">
        <v>226</v>
      </c>
      <c r="I35" s="22" t="s">
        <v>227</v>
      </c>
      <c r="J35" s="67">
        <f t="shared" si="0"/>
        <v>412.8</v>
      </c>
      <c r="K35" s="68">
        <v>412.8</v>
      </c>
      <c r="L35" s="68"/>
      <c r="M35" s="68"/>
      <c r="N35" s="73"/>
      <c r="O35" s="74"/>
      <c r="P35" s="74"/>
      <c r="Q35" s="66"/>
      <c r="R35" s="64">
        <f t="shared" si="3"/>
        <v>0</v>
      </c>
      <c r="S35" s="68"/>
      <c r="T35" s="68">
        <v>34.4</v>
      </c>
      <c r="U35" s="68"/>
      <c r="V35" s="68"/>
      <c r="W35" s="68"/>
      <c r="X35" s="68">
        <v>172</v>
      </c>
      <c r="Y35" s="68">
        <v>34.4</v>
      </c>
      <c r="Z35" s="68">
        <v>34.4</v>
      </c>
      <c r="AA35" s="68">
        <v>34.4</v>
      </c>
      <c r="AB35" s="68"/>
      <c r="AC35" s="68"/>
      <c r="AD35" s="68"/>
      <c r="AE35" s="65">
        <f t="shared" si="1"/>
        <v>309.59999999999997</v>
      </c>
      <c r="AF35" s="65">
        <f t="shared" si="2"/>
        <v>103.20000000000005</v>
      </c>
    </row>
    <row r="36" spans="1:32" ht="135.75" customHeight="1" x14ac:dyDescent="0.25">
      <c r="A36" s="2">
        <v>34</v>
      </c>
      <c r="B36" s="76">
        <v>2210</v>
      </c>
      <c r="C36" s="77" t="s">
        <v>232</v>
      </c>
      <c r="D36" s="78">
        <v>44601</v>
      </c>
      <c r="E36" s="22" t="s">
        <v>228</v>
      </c>
      <c r="F36" s="93" t="s">
        <v>229</v>
      </c>
      <c r="G36" s="76">
        <v>21550555</v>
      </c>
      <c r="H36" s="22" t="s">
        <v>230</v>
      </c>
      <c r="I36" s="22" t="s">
        <v>231</v>
      </c>
      <c r="J36" s="67">
        <f t="shared" si="0"/>
        <v>5415</v>
      </c>
      <c r="K36" s="68">
        <v>5415</v>
      </c>
      <c r="L36" s="68"/>
      <c r="M36" s="68"/>
      <c r="N36" s="73"/>
      <c r="O36" s="74"/>
      <c r="P36" s="74"/>
      <c r="Q36" s="66"/>
      <c r="R36" s="64">
        <f t="shared" si="3"/>
        <v>0</v>
      </c>
      <c r="S36" s="68"/>
      <c r="T36" s="68">
        <v>5415</v>
      </c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5">
        <f t="shared" si="1"/>
        <v>5415</v>
      </c>
      <c r="AF36" s="65">
        <f t="shared" si="2"/>
        <v>0</v>
      </c>
    </row>
    <row r="37" spans="1:32" ht="114" customHeight="1" x14ac:dyDescent="0.25">
      <c r="A37" s="2">
        <v>35</v>
      </c>
      <c r="B37" s="76">
        <v>2240</v>
      </c>
      <c r="C37" s="77" t="s">
        <v>233</v>
      </c>
      <c r="D37" s="78">
        <v>44601</v>
      </c>
      <c r="E37" s="22" t="s">
        <v>228</v>
      </c>
      <c r="F37" s="93" t="s">
        <v>234</v>
      </c>
      <c r="G37" s="76">
        <v>30205127</v>
      </c>
      <c r="H37" s="22" t="s">
        <v>235</v>
      </c>
      <c r="I37" s="22" t="s">
        <v>236</v>
      </c>
      <c r="J37" s="67">
        <f t="shared" si="0"/>
        <v>2500</v>
      </c>
      <c r="K37" s="68">
        <v>2500</v>
      </c>
      <c r="L37" s="68"/>
      <c r="M37" s="68"/>
      <c r="N37" s="73"/>
      <c r="O37" s="74"/>
      <c r="P37" s="74"/>
      <c r="Q37" s="66"/>
      <c r="R37" s="64">
        <f t="shared" si="3"/>
        <v>0</v>
      </c>
      <c r="S37" s="68"/>
      <c r="T37" s="68">
        <v>2500</v>
      </c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5">
        <f t="shared" si="1"/>
        <v>2500</v>
      </c>
      <c r="AF37" s="65">
        <f t="shared" si="2"/>
        <v>0</v>
      </c>
    </row>
    <row r="38" spans="1:32" ht="81" customHeight="1" x14ac:dyDescent="0.25">
      <c r="A38" s="2">
        <v>36</v>
      </c>
      <c r="B38" s="76">
        <v>2240</v>
      </c>
      <c r="C38" s="77" t="s">
        <v>237</v>
      </c>
      <c r="D38" s="78">
        <v>44601</v>
      </c>
      <c r="E38" s="22" t="s">
        <v>121</v>
      </c>
      <c r="F38" s="93" t="s">
        <v>238</v>
      </c>
      <c r="G38" s="76">
        <v>37154357</v>
      </c>
      <c r="H38" s="22" t="s">
        <v>239</v>
      </c>
      <c r="I38" s="22" t="s">
        <v>240</v>
      </c>
      <c r="J38" s="67">
        <f t="shared" si="0"/>
        <v>6720</v>
      </c>
      <c r="K38" s="68">
        <v>6720</v>
      </c>
      <c r="L38" s="68"/>
      <c r="M38" s="68"/>
      <c r="N38" s="73"/>
      <c r="O38" s="74"/>
      <c r="P38" s="74"/>
      <c r="Q38" s="66"/>
      <c r="R38" s="64">
        <f t="shared" si="3"/>
        <v>0</v>
      </c>
      <c r="S38" s="68"/>
      <c r="T38" s="68">
        <v>475.44</v>
      </c>
      <c r="U38" s="68">
        <f>475.44+475.44</f>
        <v>950.88</v>
      </c>
      <c r="V38" s="68"/>
      <c r="W38" s="68">
        <v>200.66</v>
      </c>
      <c r="X38" s="68">
        <v>474.04</v>
      </c>
      <c r="Y38" s="68">
        <v>474.04</v>
      </c>
      <c r="Z38" s="68">
        <v>475.44</v>
      </c>
      <c r="AA38" s="68">
        <v>475.44</v>
      </c>
      <c r="AB38" s="68"/>
      <c r="AC38" s="68"/>
      <c r="AD38" s="68"/>
      <c r="AE38" s="65">
        <f t="shared" si="1"/>
        <v>3525.94</v>
      </c>
      <c r="AF38" s="65">
        <f t="shared" si="2"/>
        <v>3194.06</v>
      </c>
    </row>
    <row r="39" spans="1:32" ht="45" customHeight="1" x14ac:dyDescent="0.25">
      <c r="A39" s="2">
        <v>37</v>
      </c>
      <c r="B39" s="76">
        <v>2800</v>
      </c>
      <c r="C39" s="77" t="s">
        <v>237</v>
      </c>
      <c r="D39" s="78">
        <v>44601</v>
      </c>
      <c r="E39" s="22" t="s">
        <v>121</v>
      </c>
      <c r="F39" s="93" t="s">
        <v>238</v>
      </c>
      <c r="G39" s="76">
        <v>37154357</v>
      </c>
      <c r="H39" s="22" t="s">
        <v>241</v>
      </c>
      <c r="I39" s="22" t="s">
        <v>240</v>
      </c>
      <c r="J39" s="67">
        <f t="shared" si="0"/>
        <v>280</v>
      </c>
      <c r="K39" s="68">
        <v>280</v>
      </c>
      <c r="L39" s="68"/>
      <c r="M39" s="68"/>
      <c r="N39" s="73"/>
      <c r="O39" s="74"/>
      <c r="P39" s="74"/>
      <c r="Q39" s="66"/>
      <c r="R39" s="64">
        <f t="shared" si="3"/>
        <v>0</v>
      </c>
      <c r="S39" s="68"/>
      <c r="T39" s="68">
        <v>19.559999999999999</v>
      </c>
      <c r="U39" s="68">
        <f>19.56+19.56</f>
        <v>39.119999999999997</v>
      </c>
      <c r="V39" s="68"/>
      <c r="W39" s="68">
        <v>5.43</v>
      </c>
      <c r="X39" s="68">
        <v>20.96</v>
      </c>
      <c r="Y39" s="84">
        <v>20.96</v>
      </c>
      <c r="Z39" s="68">
        <v>19.559999999999999</v>
      </c>
      <c r="AA39" s="68">
        <v>19.559999999999999</v>
      </c>
      <c r="AB39" s="68"/>
      <c r="AC39" s="68"/>
      <c r="AD39" s="68"/>
      <c r="AE39" s="65">
        <f t="shared" si="1"/>
        <v>145.15</v>
      </c>
      <c r="AF39" s="65">
        <f t="shared" si="2"/>
        <v>134.85</v>
      </c>
    </row>
    <row r="40" spans="1:32" ht="63.75" customHeight="1" x14ac:dyDescent="0.25">
      <c r="A40" s="2">
        <v>38</v>
      </c>
      <c r="B40" s="76">
        <v>2240</v>
      </c>
      <c r="C40" s="77" t="s">
        <v>242</v>
      </c>
      <c r="D40" s="78">
        <v>43489</v>
      </c>
      <c r="E40" s="22" t="s">
        <v>121</v>
      </c>
      <c r="F40" s="93" t="s">
        <v>243</v>
      </c>
      <c r="G40" s="76">
        <v>22859846</v>
      </c>
      <c r="H40" s="22" t="s">
        <v>244</v>
      </c>
      <c r="I40" s="22" t="s">
        <v>211</v>
      </c>
      <c r="J40" s="67">
        <f t="shared" si="0"/>
        <v>600</v>
      </c>
      <c r="K40" s="68">
        <v>600</v>
      </c>
      <c r="L40" s="68"/>
      <c r="M40" s="68"/>
      <c r="N40" s="73"/>
      <c r="O40" s="74"/>
      <c r="P40" s="74"/>
      <c r="Q40" s="66"/>
      <c r="R40" s="64">
        <f t="shared" si="3"/>
        <v>0</v>
      </c>
      <c r="S40" s="68"/>
      <c r="T40" s="68">
        <v>50</v>
      </c>
      <c r="U40" s="68"/>
      <c r="V40" s="68">
        <v>100</v>
      </c>
      <c r="W40" s="68">
        <v>50</v>
      </c>
      <c r="X40" s="68">
        <v>50</v>
      </c>
      <c r="Y40" s="68">
        <v>50</v>
      </c>
      <c r="Z40" s="68">
        <v>50</v>
      </c>
      <c r="AA40" s="68">
        <v>50</v>
      </c>
      <c r="AB40" s="68"/>
      <c r="AC40" s="68"/>
      <c r="AD40" s="68"/>
      <c r="AE40" s="65">
        <f t="shared" si="1"/>
        <v>400</v>
      </c>
      <c r="AF40" s="65">
        <f t="shared" si="2"/>
        <v>200</v>
      </c>
    </row>
    <row r="41" spans="1:32" ht="70.5" customHeight="1" x14ac:dyDescent="0.25">
      <c r="A41" s="2">
        <v>39</v>
      </c>
      <c r="B41" s="76">
        <v>2800</v>
      </c>
      <c r="C41" s="77" t="s">
        <v>242</v>
      </c>
      <c r="D41" s="78">
        <v>43489</v>
      </c>
      <c r="E41" s="22" t="s">
        <v>121</v>
      </c>
      <c r="F41" s="93" t="s">
        <v>243</v>
      </c>
      <c r="G41" s="76">
        <v>22859846</v>
      </c>
      <c r="H41" s="22" t="s">
        <v>245</v>
      </c>
      <c r="I41" s="22" t="s">
        <v>211</v>
      </c>
      <c r="J41" s="67">
        <f t="shared" si="0"/>
        <v>37.56</v>
      </c>
      <c r="K41" s="68">
        <v>37.56</v>
      </c>
      <c r="L41" s="68"/>
      <c r="M41" s="68"/>
      <c r="N41" s="73"/>
      <c r="O41" s="74"/>
      <c r="P41" s="74"/>
      <c r="Q41" s="66"/>
      <c r="R41" s="64">
        <f t="shared" si="3"/>
        <v>0</v>
      </c>
      <c r="S41" s="68"/>
      <c r="T41" s="68">
        <v>3.13</v>
      </c>
      <c r="U41" s="68"/>
      <c r="V41" s="68">
        <v>6.26</v>
      </c>
      <c r="W41" s="68">
        <v>3.13</v>
      </c>
      <c r="X41" s="68">
        <v>3.13</v>
      </c>
      <c r="Y41" s="68">
        <v>3.13</v>
      </c>
      <c r="Z41" s="68">
        <v>3.13</v>
      </c>
      <c r="AA41" s="68">
        <v>3.13</v>
      </c>
      <c r="AB41" s="68"/>
      <c r="AC41" s="68"/>
      <c r="AD41" s="68"/>
      <c r="AE41" s="65">
        <f t="shared" si="1"/>
        <v>25.039999999999996</v>
      </c>
      <c r="AF41" s="65">
        <f t="shared" si="2"/>
        <v>12.520000000000007</v>
      </c>
    </row>
    <row r="42" spans="1:32" ht="42" customHeight="1" x14ac:dyDescent="0.25">
      <c r="A42" s="2">
        <v>40</v>
      </c>
      <c r="B42" s="22">
        <v>2240</v>
      </c>
      <c r="C42" s="70" t="s">
        <v>246</v>
      </c>
      <c r="D42" s="78">
        <v>44607</v>
      </c>
      <c r="E42" s="22" t="s">
        <v>247</v>
      </c>
      <c r="F42" s="95" t="s">
        <v>248</v>
      </c>
      <c r="G42" s="76">
        <v>21061678</v>
      </c>
      <c r="H42" s="22" t="s">
        <v>249</v>
      </c>
      <c r="I42" s="22" t="s">
        <v>56</v>
      </c>
      <c r="J42" s="67">
        <f t="shared" si="0"/>
        <v>7400</v>
      </c>
      <c r="K42" s="68">
        <v>7400</v>
      </c>
      <c r="L42" s="68"/>
      <c r="M42" s="68"/>
      <c r="N42" s="73"/>
      <c r="O42" s="74"/>
      <c r="P42" s="74"/>
      <c r="Q42" s="66"/>
      <c r="R42" s="64">
        <f t="shared" si="3"/>
        <v>0</v>
      </c>
      <c r="S42" s="68"/>
      <c r="T42" s="68"/>
      <c r="U42" s="68">
        <v>46.55</v>
      </c>
      <c r="V42" s="68">
        <v>46.55</v>
      </c>
      <c r="W42" s="68"/>
      <c r="X42" s="68">
        <v>46.55</v>
      </c>
      <c r="Y42" s="68">
        <v>94.05</v>
      </c>
      <c r="Z42" s="68">
        <v>118.2</v>
      </c>
      <c r="AA42" s="68">
        <v>116.4</v>
      </c>
      <c r="AB42" s="68"/>
      <c r="AC42" s="68"/>
      <c r="AD42" s="68"/>
      <c r="AE42" s="65">
        <f t="shared" si="1"/>
        <v>468.29999999999995</v>
      </c>
      <c r="AF42" s="65">
        <f t="shared" si="2"/>
        <v>6931.7</v>
      </c>
    </row>
    <row r="43" spans="1:32" ht="55.5" customHeight="1" x14ac:dyDescent="0.25">
      <c r="A43" s="2">
        <v>41</v>
      </c>
      <c r="B43" s="76">
        <v>2240</v>
      </c>
      <c r="C43" s="77" t="s">
        <v>250</v>
      </c>
      <c r="D43" s="78">
        <v>44609</v>
      </c>
      <c r="E43" s="22" t="s">
        <v>121</v>
      </c>
      <c r="F43" s="93" t="s">
        <v>225</v>
      </c>
      <c r="G43" s="76">
        <v>21560766</v>
      </c>
      <c r="H43" s="22" t="s">
        <v>251</v>
      </c>
      <c r="I43" s="22" t="s">
        <v>211</v>
      </c>
      <c r="J43" s="67">
        <f t="shared" si="0"/>
        <v>16329.6</v>
      </c>
      <c r="K43" s="68">
        <v>16329.6</v>
      </c>
      <c r="L43" s="68"/>
      <c r="M43" s="68"/>
      <c r="N43" s="73"/>
      <c r="O43" s="74"/>
      <c r="P43" s="74"/>
      <c r="Q43" s="66"/>
      <c r="R43" s="64">
        <f t="shared" si="3"/>
        <v>0</v>
      </c>
      <c r="S43" s="68"/>
      <c r="T43" s="68">
        <v>1360.8</v>
      </c>
      <c r="U43" s="68">
        <v>1360.8</v>
      </c>
      <c r="V43" s="68">
        <v>1360.8</v>
      </c>
      <c r="W43" s="68">
        <v>1360.8</v>
      </c>
      <c r="X43" s="68">
        <v>1360.8</v>
      </c>
      <c r="Y43" s="68">
        <v>1360.8</v>
      </c>
      <c r="Z43" s="68">
        <v>1360.8</v>
      </c>
      <c r="AA43" s="68">
        <v>1360.8</v>
      </c>
      <c r="AB43" s="68"/>
      <c r="AC43" s="68"/>
      <c r="AD43" s="68"/>
      <c r="AE43" s="65">
        <f t="shared" si="1"/>
        <v>10886.4</v>
      </c>
      <c r="AF43" s="65">
        <f t="shared" si="2"/>
        <v>5443.2000000000007</v>
      </c>
    </row>
    <row r="44" spans="1:32" ht="119.25" customHeight="1" x14ac:dyDescent="0.25">
      <c r="A44" s="2">
        <v>42</v>
      </c>
      <c r="B44" s="76">
        <v>2240</v>
      </c>
      <c r="C44" s="77" t="s">
        <v>252</v>
      </c>
      <c r="D44" s="78">
        <v>44609</v>
      </c>
      <c r="E44" s="22" t="s">
        <v>216</v>
      </c>
      <c r="F44" s="93" t="s">
        <v>253</v>
      </c>
      <c r="G44" s="76">
        <v>2508702297</v>
      </c>
      <c r="H44" s="22" t="s">
        <v>254</v>
      </c>
      <c r="I44" s="22" t="s">
        <v>255</v>
      </c>
      <c r="J44" s="67">
        <f t="shared" si="0"/>
        <v>30000</v>
      </c>
      <c r="K44" s="68">
        <v>30000</v>
      </c>
      <c r="L44" s="68"/>
      <c r="M44" s="68"/>
      <c r="N44" s="73"/>
      <c r="O44" s="79"/>
      <c r="P44" s="79"/>
      <c r="Q44" s="69"/>
      <c r="R44" s="64">
        <f t="shared" si="3"/>
        <v>0</v>
      </c>
      <c r="S44" s="68"/>
      <c r="T44" s="68"/>
      <c r="U44" s="68"/>
      <c r="V44" s="68"/>
      <c r="W44" s="68"/>
      <c r="X44" s="68">
        <v>5432.66</v>
      </c>
      <c r="Y44" s="68"/>
      <c r="Z44" s="68">
        <f>10377.9+10588.1</f>
        <v>20966</v>
      </c>
      <c r="AA44" s="68">
        <v>3601.34</v>
      </c>
      <c r="AB44" s="68"/>
      <c r="AC44" s="68"/>
      <c r="AD44" s="68"/>
      <c r="AE44" s="65">
        <f t="shared" si="1"/>
        <v>30000</v>
      </c>
      <c r="AF44" s="65">
        <f t="shared" si="2"/>
        <v>0</v>
      </c>
    </row>
    <row r="45" spans="1:32" ht="49.5" customHeight="1" x14ac:dyDescent="0.25">
      <c r="A45" s="2">
        <v>43</v>
      </c>
      <c r="B45" s="76">
        <v>2210</v>
      </c>
      <c r="C45" s="77" t="s">
        <v>256</v>
      </c>
      <c r="D45" s="78">
        <v>44610</v>
      </c>
      <c r="E45" s="22" t="s">
        <v>257</v>
      </c>
      <c r="F45" s="93" t="s">
        <v>258</v>
      </c>
      <c r="G45" s="76">
        <v>3040106246</v>
      </c>
      <c r="H45" s="22" t="s">
        <v>259</v>
      </c>
      <c r="I45" s="22" t="s">
        <v>260</v>
      </c>
      <c r="J45" s="67">
        <f t="shared" ref="J45:J72" si="4">K45+L45+M45+N45</f>
        <v>5532</v>
      </c>
      <c r="K45" s="68">
        <v>5532</v>
      </c>
      <c r="L45" s="68"/>
      <c r="M45" s="68"/>
      <c r="N45" s="73"/>
      <c r="O45" s="79"/>
      <c r="P45" s="79"/>
      <c r="Q45" s="69"/>
      <c r="R45" s="64">
        <f t="shared" si="3"/>
        <v>0</v>
      </c>
      <c r="S45" s="68"/>
      <c r="T45" s="68">
        <v>5532</v>
      </c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5">
        <f>SUM(S45:AD45)</f>
        <v>5532</v>
      </c>
      <c r="AF45" s="65">
        <f>J45-AE45</f>
        <v>0</v>
      </c>
    </row>
    <row r="46" spans="1:32" ht="45.75" customHeight="1" x14ac:dyDescent="0.25">
      <c r="A46" s="2">
        <v>44</v>
      </c>
      <c r="B46" s="76">
        <v>2210</v>
      </c>
      <c r="C46" s="77" t="s">
        <v>261</v>
      </c>
      <c r="D46" s="78">
        <v>44610</v>
      </c>
      <c r="E46" s="22" t="s">
        <v>257</v>
      </c>
      <c r="F46" s="93" t="s">
        <v>262</v>
      </c>
      <c r="G46" s="76">
        <v>2923504047</v>
      </c>
      <c r="H46" s="22" t="s">
        <v>263</v>
      </c>
      <c r="I46" s="22" t="s">
        <v>264</v>
      </c>
      <c r="J46" s="67">
        <f>K46+L46+M46+N46</f>
        <v>1749</v>
      </c>
      <c r="K46" s="68">
        <v>1749</v>
      </c>
      <c r="L46" s="68"/>
      <c r="M46" s="68"/>
      <c r="N46" s="73"/>
      <c r="O46" s="79"/>
      <c r="P46" s="79"/>
      <c r="Q46" s="69"/>
      <c r="R46" s="64">
        <f t="shared" si="3"/>
        <v>0</v>
      </c>
      <c r="S46" s="68"/>
      <c r="T46" s="68">
        <v>1749</v>
      </c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5">
        <f t="shared" ref="AE46:AE55" si="5">SUM(S46:AD46)</f>
        <v>1749</v>
      </c>
      <c r="AF46" s="65">
        <f t="shared" ref="AF46:AF51" si="6">J46-AE46</f>
        <v>0</v>
      </c>
    </row>
    <row r="47" spans="1:32" ht="189" customHeight="1" x14ac:dyDescent="0.25">
      <c r="A47" s="2">
        <v>45</v>
      </c>
      <c r="B47" s="86" t="s">
        <v>270</v>
      </c>
      <c r="C47" s="77" t="s">
        <v>265</v>
      </c>
      <c r="D47" s="78">
        <v>44676</v>
      </c>
      <c r="E47" s="22" t="s">
        <v>266</v>
      </c>
      <c r="F47" s="93" t="s">
        <v>267</v>
      </c>
      <c r="G47" s="76">
        <v>22522420</v>
      </c>
      <c r="H47" s="22" t="s">
        <v>268</v>
      </c>
      <c r="I47" s="22" t="s">
        <v>269</v>
      </c>
      <c r="J47" s="67">
        <f>K47+L47+M47+N47</f>
        <v>9373.44</v>
      </c>
      <c r="K47" s="68">
        <v>9373.44</v>
      </c>
      <c r="L47" s="68"/>
      <c r="M47" s="68"/>
      <c r="N47" s="73"/>
      <c r="O47" s="79"/>
      <c r="P47" s="79"/>
      <c r="Q47" s="69"/>
      <c r="R47" s="64">
        <f t="shared" si="3"/>
        <v>0</v>
      </c>
      <c r="S47" s="68"/>
      <c r="T47" s="68"/>
      <c r="U47" s="68"/>
      <c r="V47" s="68"/>
      <c r="W47" s="68">
        <v>9373.44</v>
      </c>
      <c r="X47" s="68"/>
      <c r="Y47" s="68"/>
      <c r="Z47" s="68"/>
      <c r="AA47" s="68"/>
      <c r="AB47" s="68"/>
      <c r="AC47" s="68"/>
      <c r="AD47" s="68"/>
      <c r="AE47" s="65">
        <f t="shared" si="5"/>
        <v>9373.44</v>
      </c>
      <c r="AF47" s="65">
        <f t="shared" si="6"/>
        <v>0</v>
      </c>
    </row>
    <row r="48" spans="1:32" ht="90" customHeight="1" x14ac:dyDescent="0.25">
      <c r="A48" s="2">
        <v>46</v>
      </c>
      <c r="B48" s="76">
        <v>2210</v>
      </c>
      <c r="C48" s="77" t="s">
        <v>271</v>
      </c>
      <c r="D48" s="78">
        <v>44697</v>
      </c>
      <c r="E48" s="22" t="s">
        <v>272</v>
      </c>
      <c r="F48" s="93" t="str">
        <f>$F$47</f>
        <v>Приватне підприємство "Фірма "Принцип"</v>
      </c>
      <c r="G48" s="76">
        <f>$G$47</f>
        <v>22522420</v>
      </c>
      <c r="H48" s="22" t="s">
        <v>273</v>
      </c>
      <c r="I48" s="22" t="s">
        <v>274</v>
      </c>
      <c r="J48" s="67">
        <f>K48+L48+M48+N48</f>
        <v>71750</v>
      </c>
      <c r="K48" s="68">
        <v>71750</v>
      </c>
      <c r="L48" s="68"/>
      <c r="M48" s="68"/>
      <c r="N48" s="73"/>
      <c r="O48" s="79"/>
      <c r="P48" s="79"/>
      <c r="Q48" s="69"/>
      <c r="R48" s="64">
        <f t="shared" si="3"/>
        <v>0</v>
      </c>
      <c r="S48" s="68"/>
      <c r="T48" s="68"/>
      <c r="U48" s="68"/>
      <c r="V48" s="68"/>
      <c r="W48" s="68">
        <v>71750</v>
      </c>
      <c r="X48" s="68"/>
      <c r="Y48" s="68"/>
      <c r="Z48" s="68"/>
      <c r="AA48" s="68"/>
      <c r="AB48" s="68"/>
      <c r="AC48" s="68"/>
      <c r="AD48" s="68"/>
      <c r="AE48" s="65">
        <f t="shared" si="5"/>
        <v>71750</v>
      </c>
      <c r="AF48" s="65">
        <f t="shared" si="6"/>
        <v>0</v>
      </c>
    </row>
    <row r="49" spans="1:32" ht="123.75" customHeight="1" x14ac:dyDescent="0.25">
      <c r="A49" s="2">
        <v>47</v>
      </c>
      <c r="B49" s="76">
        <v>2240</v>
      </c>
      <c r="C49" s="77" t="s">
        <v>275</v>
      </c>
      <c r="D49" s="78">
        <v>44697</v>
      </c>
      <c r="E49" s="22" t="s">
        <v>272</v>
      </c>
      <c r="F49" s="93" t="s">
        <v>276</v>
      </c>
      <c r="G49" s="76">
        <v>35417298</v>
      </c>
      <c r="H49" s="22" t="s">
        <v>277</v>
      </c>
      <c r="I49" s="22" t="s">
        <v>278</v>
      </c>
      <c r="J49" s="67">
        <f t="shared" si="4"/>
        <v>538.79999999999995</v>
      </c>
      <c r="K49" s="68">
        <v>538.79999999999995</v>
      </c>
      <c r="L49" s="68"/>
      <c r="M49" s="68"/>
      <c r="N49" s="73"/>
      <c r="O49" s="79"/>
      <c r="P49" s="79"/>
      <c r="Q49" s="69"/>
      <c r="R49" s="64">
        <f t="shared" si="3"/>
        <v>0</v>
      </c>
      <c r="S49" s="68"/>
      <c r="T49" s="68"/>
      <c r="U49" s="68"/>
      <c r="V49" s="68"/>
      <c r="W49" s="68">
        <v>538.79999999999995</v>
      </c>
      <c r="X49" s="68"/>
      <c r="Y49" s="68"/>
      <c r="Z49" s="68"/>
      <c r="AA49" s="68"/>
      <c r="AB49" s="68"/>
      <c r="AC49" s="68"/>
      <c r="AD49" s="68"/>
      <c r="AE49" s="65">
        <f t="shared" si="5"/>
        <v>538.79999999999995</v>
      </c>
      <c r="AF49" s="65">
        <f t="shared" si="6"/>
        <v>0</v>
      </c>
    </row>
    <row r="50" spans="1:32" ht="75" customHeight="1" x14ac:dyDescent="0.25">
      <c r="A50" s="2">
        <v>48</v>
      </c>
      <c r="B50" s="76">
        <v>2240</v>
      </c>
      <c r="C50" s="77" t="s">
        <v>279</v>
      </c>
      <c r="D50" s="78">
        <v>44697</v>
      </c>
      <c r="E50" s="22" t="s">
        <v>272</v>
      </c>
      <c r="F50" s="93" t="s">
        <v>276</v>
      </c>
      <c r="G50" s="76">
        <v>35417298</v>
      </c>
      <c r="H50" s="22" t="s">
        <v>277</v>
      </c>
      <c r="I50" s="22" t="s">
        <v>278</v>
      </c>
      <c r="J50" s="67">
        <f>K50+L50+M50+N50</f>
        <v>1324.44</v>
      </c>
      <c r="K50" s="68">
        <v>1324.44</v>
      </c>
      <c r="L50" s="68"/>
      <c r="M50" s="68"/>
      <c r="N50" s="73"/>
      <c r="O50" s="79"/>
      <c r="P50" s="79"/>
      <c r="Q50" s="69"/>
      <c r="R50" s="64">
        <f t="shared" si="3"/>
        <v>0</v>
      </c>
      <c r="S50" s="68"/>
      <c r="T50" s="68"/>
      <c r="U50" s="68"/>
      <c r="V50" s="68"/>
      <c r="W50" s="68">
        <v>1324.44</v>
      </c>
      <c r="X50" s="68"/>
      <c r="Y50" s="68"/>
      <c r="Z50" s="68"/>
      <c r="AA50" s="68"/>
      <c r="AB50" s="68"/>
      <c r="AC50" s="68"/>
      <c r="AD50" s="68"/>
      <c r="AE50" s="65">
        <f t="shared" si="5"/>
        <v>1324.44</v>
      </c>
      <c r="AF50" s="65">
        <f>J50-AE50</f>
        <v>0</v>
      </c>
    </row>
    <row r="51" spans="1:32" ht="90" customHeight="1" x14ac:dyDescent="0.25">
      <c r="A51" s="2">
        <v>49</v>
      </c>
      <c r="B51" s="76">
        <v>2240</v>
      </c>
      <c r="C51" s="77" t="s">
        <v>280</v>
      </c>
      <c r="D51" s="78">
        <v>44697</v>
      </c>
      <c r="E51" s="22" t="s">
        <v>272</v>
      </c>
      <c r="F51" s="93" t="s">
        <v>276</v>
      </c>
      <c r="G51" s="76">
        <v>35417298</v>
      </c>
      <c r="H51" s="22" t="s">
        <v>277</v>
      </c>
      <c r="I51" s="22" t="s">
        <v>278</v>
      </c>
      <c r="J51" s="67">
        <f t="shared" si="4"/>
        <v>246</v>
      </c>
      <c r="K51" s="68">
        <v>246</v>
      </c>
      <c r="L51" s="68"/>
      <c r="M51" s="68"/>
      <c r="N51" s="73"/>
      <c r="O51" s="79"/>
      <c r="P51" s="79"/>
      <c r="Q51" s="69"/>
      <c r="R51" s="64">
        <f t="shared" si="3"/>
        <v>0</v>
      </c>
      <c r="S51" s="68"/>
      <c r="T51" s="68"/>
      <c r="U51" s="68"/>
      <c r="V51" s="68"/>
      <c r="W51" s="68">
        <v>246</v>
      </c>
      <c r="X51" s="68"/>
      <c r="Y51" s="68"/>
      <c r="Z51" s="68"/>
      <c r="AA51" s="68"/>
      <c r="AB51" s="68"/>
      <c r="AC51" s="68"/>
      <c r="AD51" s="68"/>
      <c r="AE51" s="65">
        <f t="shared" si="5"/>
        <v>246</v>
      </c>
      <c r="AF51" s="65">
        <f t="shared" si="6"/>
        <v>0</v>
      </c>
    </row>
    <row r="52" spans="1:32" ht="101.25" customHeight="1" x14ac:dyDescent="0.25">
      <c r="A52" s="2">
        <v>50</v>
      </c>
      <c r="B52" s="76">
        <v>2240</v>
      </c>
      <c r="C52" s="77" t="s">
        <v>281</v>
      </c>
      <c r="D52" s="78">
        <v>44697</v>
      </c>
      <c r="E52" s="22" t="s">
        <v>272</v>
      </c>
      <c r="F52" s="93" t="s">
        <v>276</v>
      </c>
      <c r="G52" s="76">
        <v>35417298</v>
      </c>
      <c r="H52" s="22" t="s">
        <v>277</v>
      </c>
      <c r="I52" s="22" t="s">
        <v>278</v>
      </c>
      <c r="J52" s="67">
        <f t="shared" si="4"/>
        <v>402</v>
      </c>
      <c r="K52" s="68">
        <v>402</v>
      </c>
      <c r="L52" s="68"/>
      <c r="M52" s="68"/>
      <c r="N52" s="73"/>
      <c r="O52" s="79"/>
      <c r="P52" s="79"/>
      <c r="Q52" s="69"/>
      <c r="R52" s="64">
        <f t="shared" si="3"/>
        <v>0</v>
      </c>
      <c r="S52" s="68"/>
      <c r="T52" s="68"/>
      <c r="U52" s="68"/>
      <c r="V52" s="68"/>
      <c r="W52" s="68">
        <v>402</v>
      </c>
      <c r="X52" s="68"/>
      <c r="Y52" s="68"/>
      <c r="Z52" s="68"/>
      <c r="AA52" s="68"/>
      <c r="AB52" s="68"/>
      <c r="AC52" s="68"/>
      <c r="AD52" s="68"/>
      <c r="AE52" s="65">
        <f t="shared" si="5"/>
        <v>402</v>
      </c>
      <c r="AF52" s="65">
        <f>J52-AE52</f>
        <v>0</v>
      </c>
    </row>
    <row r="53" spans="1:32" ht="132.75" customHeight="1" x14ac:dyDescent="0.25">
      <c r="A53" s="2">
        <v>51</v>
      </c>
      <c r="B53" s="76">
        <v>2240</v>
      </c>
      <c r="C53" s="77" t="s">
        <v>284</v>
      </c>
      <c r="D53" s="78">
        <v>44697</v>
      </c>
      <c r="E53" s="22" t="s">
        <v>272</v>
      </c>
      <c r="F53" s="93" t="s">
        <v>276</v>
      </c>
      <c r="G53" s="76">
        <v>35417298</v>
      </c>
      <c r="H53" s="22" t="s">
        <v>277</v>
      </c>
      <c r="I53" s="22" t="s">
        <v>278</v>
      </c>
      <c r="J53" s="67">
        <f t="shared" si="4"/>
        <v>949.2</v>
      </c>
      <c r="K53" s="68">
        <v>949.2</v>
      </c>
      <c r="L53" s="68"/>
      <c r="M53" s="68"/>
      <c r="N53" s="73"/>
      <c r="O53" s="79"/>
      <c r="P53" s="79"/>
      <c r="Q53" s="69"/>
      <c r="R53" s="64">
        <f t="shared" si="3"/>
        <v>0</v>
      </c>
      <c r="S53" s="68"/>
      <c r="T53" s="68"/>
      <c r="U53" s="68"/>
      <c r="V53" s="68"/>
      <c r="W53" s="68">
        <v>949.2</v>
      </c>
      <c r="X53" s="68"/>
      <c r="Y53" s="68"/>
      <c r="Z53" s="68"/>
      <c r="AA53" s="68"/>
      <c r="AB53" s="68"/>
      <c r="AC53" s="68"/>
      <c r="AD53" s="68"/>
      <c r="AE53" s="65">
        <f t="shared" si="5"/>
        <v>949.2</v>
      </c>
      <c r="AF53" s="65">
        <f>J53-AE53</f>
        <v>0</v>
      </c>
    </row>
    <row r="54" spans="1:32" ht="85.5" customHeight="1" x14ac:dyDescent="0.25">
      <c r="A54" s="2">
        <v>52</v>
      </c>
      <c r="B54" s="76">
        <v>2240</v>
      </c>
      <c r="C54" s="77" t="s">
        <v>282</v>
      </c>
      <c r="D54" s="78">
        <v>44697</v>
      </c>
      <c r="E54" s="22" t="s">
        <v>272</v>
      </c>
      <c r="F54" s="93" t="s">
        <v>276</v>
      </c>
      <c r="G54" s="76">
        <v>35417298</v>
      </c>
      <c r="H54" s="22" t="s">
        <v>283</v>
      </c>
      <c r="I54" s="22" t="s">
        <v>278</v>
      </c>
      <c r="J54" s="67">
        <f t="shared" si="4"/>
        <v>790</v>
      </c>
      <c r="K54" s="68">
        <v>790</v>
      </c>
      <c r="L54" s="68"/>
      <c r="M54" s="68"/>
      <c r="N54" s="73"/>
      <c r="O54" s="79"/>
      <c r="P54" s="79"/>
      <c r="Q54" s="69"/>
      <c r="R54" s="64">
        <f t="shared" si="3"/>
        <v>0</v>
      </c>
      <c r="S54" s="68"/>
      <c r="T54" s="68"/>
      <c r="U54" s="68"/>
      <c r="V54" s="68"/>
      <c r="W54" s="68">
        <v>790</v>
      </c>
      <c r="X54" s="68"/>
      <c r="Y54" s="68"/>
      <c r="Z54" s="68"/>
      <c r="AA54" s="68"/>
      <c r="AB54" s="68"/>
      <c r="AC54" s="68"/>
      <c r="AD54" s="68"/>
      <c r="AE54" s="65">
        <f t="shared" si="5"/>
        <v>790</v>
      </c>
      <c r="AF54" s="65">
        <f>J54-AE54</f>
        <v>0</v>
      </c>
    </row>
    <row r="55" spans="1:32" ht="139.5" customHeight="1" x14ac:dyDescent="0.25">
      <c r="A55" s="2">
        <v>53</v>
      </c>
      <c r="B55" s="76">
        <v>2240</v>
      </c>
      <c r="C55" s="77" t="s">
        <v>299</v>
      </c>
      <c r="D55" s="71">
        <v>43770</v>
      </c>
      <c r="E55" s="22" t="s">
        <v>302</v>
      </c>
      <c r="F55" s="22" t="s">
        <v>303</v>
      </c>
      <c r="G55" s="76">
        <v>37965850</v>
      </c>
      <c r="H55" s="22" t="s">
        <v>301</v>
      </c>
      <c r="I55" s="2" t="s">
        <v>300</v>
      </c>
      <c r="J55" s="67">
        <f t="shared" si="4"/>
        <v>2.14</v>
      </c>
      <c r="K55" s="68">
        <v>2.14</v>
      </c>
      <c r="L55" s="68"/>
      <c r="M55" s="68"/>
      <c r="N55" s="73"/>
      <c r="O55" s="79"/>
      <c r="P55" s="79"/>
      <c r="Q55" s="69"/>
      <c r="R55" s="64">
        <f t="shared" si="3"/>
        <v>0</v>
      </c>
      <c r="S55" s="68"/>
      <c r="T55" s="68"/>
      <c r="U55" s="68"/>
      <c r="V55" s="68"/>
      <c r="W55" s="68"/>
      <c r="X55" s="68">
        <v>2.14</v>
      </c>
      <c r="Y55" s="68"/>
      <c r="Z55" s="68"/>
      <c r="AA55" s="68"/>
      <c r="AB55" s="68"/>
      <c r="AC55" s="68"/>
      <c r="AD55" s="68"/>
      <c r="AE55" s="65">
        <f t="shared" si="5"/>
        <v>2.14</v>
      </c>
      <c r="AF55" s="65">
        <f>J55-AE55</f>
        <v>0</v>
      </c>
    </row>
    <row r="56" spans="1:32" ht="113.25" customHeight="1" x14ac:dyDescent="0.25">
      <c r="A56" s="2">
        <v>54</v>
      </c>
      <c r="B56" s="76">
        <v>2240</v>
      </c>
      <c r="C56" s="77" t="s">
        <v>304</v>
      </c>
      <c r="D56" s="71">
        <v>43770</v>
      </c>
      <c r="E56" s="22" t="s">
        <v>302</v>
      </c>
      <c r="F56" s="22" t="s">
        <v>303</v>
      </c>
      <c r="G56" s="76">
        <v>37965850</v>
      </c>
      <c r="H56" s="22" t="s">
        <v>305</v>
      </c>
      <c r="I56" s="2" t="s">
        <v>300</v>
      </c>
      <c r="J56" s="67">
        <f t="shared" si="4"/>
        <v>2.14</v>
      </c>
      <c r="K56" s="68">
        <v>2.14</v>
      </c>
      <c r="L56" s="68"/>
      <c r="M56" s="68"/>
      <c r="N56" s="73"/>
      <c r="O56" s="79"/>
      <c r="P56" s="79"/>
      <c r="Q56" s="69"/>
      <c r="R56" s="64">
        <f t="shared" si="3"/>
        <v>0</v>
      </c>
      <c r="S56" s="68"/>
      <c r="T56" s="68"/>
      <c r="U56" s="68"/>
      <c r="V56" s="68"/>
      <c r="W56" s="68"/>
      <c r="X56" s="68">
        <v>2.14</v>
      </c>
      <c r="Y56" s="68"/>
      <c r="Z56" s="68"/>
      <c r="AA56" s="68"/>
      <c r="AB56" s="68"/>
      <c r="AC56" s="68"/>
      <c r="AD56" s="68"/>
      <c r="AE56" s="65">
        <f t="shared" si="1"/>
        <v>2.14</v>
      </c>
      <c r="AF56" s="65">
        <f t="shared" si="2"/>
        <v>0</v>
      </c>
    </row>
    <row r="57" spans="1:32" ht="30" customHeight="1" x14ac:dyDescent="0.25">
      <c r="A57" s="2">
        <v>55</v>
      </c>
      <c r="B57" s="82">
        <v>2240</v>
      </c>
      <c r="C57" s="1" t="s">
        <v>256</v>
      </c>
      <c r="D57" s="97">
        <v>44708</v>
      </c>
      <c r="E57" s="75" t="s">
        <v>294</v>
      </c>
      <c r="F57" s="94" t="s">
        <v>295</v>
      </c>
      <c r="G57" s="82">
        <v>37431162</v>
      </c>
      <c r="H57" s="75" t="s">
        <v>296</v>
      </c>
      <c r="I57" s="75" t="s">
        <v>297</v>
      </c>
      <c r="J57" s="67">
        <f t="shared" si="4"/>
        <v>29283.3</v>
      </c>
      <c r="K57" s="68">
        <v>29283.3</v>
      </c>
      <c r="L57" s="68"/>
      <c r="M57" s="68"/>
      <c r="N57" s="73"/>
      <c r="O57" s="79"/>
      <c r="P57" s="79"/>
      <c r="Q57" s="69"/>
      <c r="R57" s="64">
        <f t="shared" si="3"/>
        <v>0</v>
      </c>
      <c r="S57" s="68"/>
      <c r="T57" s="68"/>
      <c r="U57" s="68"/>
      <c r="V57" s="68"/>
      <c r="W57" s="68"/>
      <c r="X57" s="68"/>
      <c r="Y57" s="68">
        <v>29283.3</v>
      </c>
      <c r="Z57" s="68"/>
      <c r="AA57" s="68"/>
      <c r="AB57" s="68"/>
      <c r="AC57" s="68"/>
      <c r="AD57" s="68"/>
      <c r="AE57" s="65">
        <f t="shared" si="1"/>
        <v>29283.3</v>
      </c>
      <c r="AF57" s="65">
        <f t="shared" si="2"/>
        <v>0</v>
      </c>
    </row>
    <row r="58" spans="1:32" ht="148.5" customHeight="1" x14ac:dyDescent="0.25">
      <c r="A58" s="2">
        <v>56</v>
      </c>
      <c r="B58" s="76">
        <v>2240</v>
      </c>
      <c r="C58" s="77" t="s">
        <v>306</v>
      </c>
      <c r="D58" s="78">
        <v>44732</v>
      </c>
      <c r="E58" s="22" t="s">
        <v>307</v>
      </c>
      <c r="F58" s="22" t="s">
        <v>308</v>
      </c>
      <c r="G58" s="77" t="s">
        <v>309</v>
      </c>
      <c r="H58" s="22" t="s">
        <v>311</v>
      </c>
      <c r="I58" s="22" t="s">
        <v>310</v>
      </c>
      <c r="J58" s="67">
        <f t="shared" si="4"/>
        <v>5000</v>
      </c>
      <c r="K58" s="68">
        <v>5000</v>
      </c>
      <c r="L58" s="68"/>
      <c r="M58" s="68"/>
      <c r="N58" s="73"/>
      <c r="O58" s="79"/>
      <c r="P58" s="79"/>
      <c r="Q58" s="69"/>
      <c r="R58" s="64">
        <f t="shared" si="3"/>
        <v>0</v>
      </c>
      <c r="S58" s="68"/>
      <c r="T58" s="68"/>
      <c r="U58" s="68"/>
      <c r="V58" s="68"/>
      <c r="W58" s="68"/>
      <c r="X58" s="68">
        <v>1000</v>
      </c>
      <c r="Y58" s="68">
        <v>1000</v>
      </c>
      <c r="Z58" s="68">
        <v>1000</v>
      </c>
      <c r="AA58" s="68">
        <v>1000</v>
      </c>
      <c r="AB58" s="68"/>
      <c r="AC58" s="68"/>
      <c r="AD58" s="68"/>
      <c r="AE58" s="65">
        <f t="shared" si="1"/>
        <v>4000</v>
      </c>
      <c r="AF58" s="65">
        <f t="shared" si="2"/>
        <v>1000</v>
      </c>
    </row>
    <row r="59" spans="1:32" ht="187.5" customHeight="1" x14ac:dyDescent="0.25">
      <c r="A59" s="2">
        <v>57</v>
      </c>
      <c r="B59" s="76">
        <v>2240</v>
      </c>
      <c r="C59" s="77" t="s">
        <v>312</v>
      </c>
      <c r="D59" s="78">
        <v>44733</v>
      </c>
      <c r="E59" s="22" t="s">
        <v>313</v>
      </c>
      <c r="F59" s="22" t="s">
        <v>315</v>
      </c>
      <c r="G59" s="76">
        <v>43487490</v>
      </c>
      <c r="H59" s="22" t="s">
        <v>314</v>
      </c>
      <c r="I59" s="22" t="s">
        <v>316</v>
      </c>
      <c r="J59" s="67">
        <f t="shared" si="4"/>
        <v>6830</v>
      </c>
      <c r="K59" s="68">
        <v>6830</v>
      </c>
      <c r="L59" s="68"/>
      <c r="M59" s="68"/>
      <c r="N59" s="73"/>
      <c r="O59" s="79"/>
      <c r="P59" s="79"/>
      <c r="Q59" s="69"/>
      <c r="R59" s="64">
        <f t="shared" si="3"/>
        <v>0</v>
      </c>
      <c r="S59" s="68"/>
      <c r="T59" s="68"/>
      <c r="U59" s="68"/>
      <c r="V59" s="68"/>
      <c r="W59" s="68"/>
      <c r="X59" s="68">
        <v>6830</v>
      </c>
      <c r="Y59" s="68"/>
      <c r="Z59" s="68"/>
      <c r="AA59" s="68"/>
      <c r="AB59" s="68"/>
      <c r="AC59" s="68"/>
      <c r="AD59" s="68"/>
      <c r="AE59" s="65">
        <f t="shared" si="1"/>
        <v>6830</v>
      </c>
      <c r="AF59" s="65">
        <f>J59-AE59</f>
        <v>0</v>
      </c>
    </row>
    <row r="60" spans="1:32" ht="105" customHeight="1" x14ac:dyDescent="0.25">
      <c r="A60" s="2">
        <v>58</v>
      </c>
      <c r="B60" s="76">
        <v>2210</v>
      </c>
      <c r="C60" s="77" t="s">
        <v>317</v>
      </c>
      <c r="D60" s="78">
        <v>44749</v>
      </c>
      <c r="E60" s="22" t="s">
        <v>318</v>
      </c>
      <c r="F60" s="22" t="s">
        <v>262</v>
      </c>
      <c r="G60" s="76">
        <v>2923504047</v>
      </c>
      <c r="H60" s="22" t="s">
        <v>319</v>
      </c>
      <c r="I60" s="22" t="s">
        <v>320</v>
      </c>
      <c r="J60" s="67">
        <f t="shared" si="4"/>
        <v>7345</v>
      </c>
      <c r="K60" s="68">
        <v>7345</v>
      </c>
      <c r="L60" s="68"/>
      <c r="M60" s="68"/>
      <c r="N60" s="73"/>
      <c r="O60" s="79"/>
      <c r="P60" s="79"/>
      <c r="Q60" s="69"/>
      <c r="R60" s="64">
        <f t="shared" si="3"/>
        <v>0</v>
      </c>
      <c r="S60" s="68"/>
      <c r="T60" s="68"/>
      <c r="U60" s="68"/>
      <c r="V60" s="68"/>
      <c r="W60" s="68"/>
      <c r="X60" s="68"/>
      <c r="Y60" s="68"/>
      <c r="Z60" s="68">
        <v>7345</v>
      </c>
      <c r="AA60" s="68"/>
      <c r="AB60" s="68"/>
      <c r="AC60" s="68"/>
      <c r="AD60" s="68"/>
      <c r="AE60" s="65">
        <f t="shared" si="1"/>
        <v>7345</v>
      </c>
      <c r="AF60" s="65">
        <f t="shared" si="2"/>
        <v>0</v>
      </c>
    </row>
    <row r="61" spans="1:32" ht="86.25" customHeight="1" thickBot="1" x14ac:dyDescent="0.3">
      <c r="A61" s="2">
        <v>59</v>
      </c>
      <c r="B61" s="76">
        <v>2240</v>
      </c>
      <c r="C61" s="77" t="s">
        <v>321</v>
      </c>
      <c r="D61" s="78">
        <v>44775</v>
      </c>
      <c r="E61" s="22" t="s">
        <v>322</v>
      </c>
      <c r="F61" s="22" t="s">
        <v>323</v>
      </c>
      <c r="G61" s="76">
        <v>30631290</v>
      </c>
      <c r="H61" s="22" t="s">
        <v>324</v>
      </c>
      <c r="I61" s="22" t="s">
        <v>325</v>
      </c>
      <c r="J61" s="67">
        <f t="shared" si="4"/>
        <v>1500</v>
      </c>
      <c r="K61" s="68">
        <v>1500</v>
      </c>
      <c r="L61" s="68"/>
      <c r="M61" s="68"/>
      <c r="N61" s="73"/>
      <c r="O61" s="80"/>
      <c r="P61" s="80"/>
      <c r="Q61" s="69"/>
      <c r="R61" s="64">
        <f t="shared" si="3"/>
        <v>0</v>
      </c>
      <c r="S61" s="68"/>
      <c r="T61" s="68"/>
      <c r="U61" s="68"/>
      <c r="V61" s="68"/>
      <c r="W61" s="68"/>
      <c r="X61" s="68"/>
      <c r="Y61" s="68"/>
      <c r="Z61" s="68">
        <v>1500</v>
      </c>
      <c r="AA61" s="68"/>
      <c r="AB61" s="68"/>
      <c r="AC61" s="68"/>
      <c r="AD61" s="68"/>
      <c r="AE61" s="65">
        <f t="shared" ref="AE61:AE72" si="7">SUM(S61:AD61)</f>
        <v>1500</v>
      </c>
      <c r="AF61" s="65">
        <f t="shared" ref="AF61:AF72" si="8">J61-AE61</f>
        <v>0</v>
      </c>
    </row>
    <row r="62" spans="1:32" ht="107.25" customHeight="1" x14ac:dyDescent="0.25">
      <c r="A62" s="2">
        <v>60</v>
      </c>
      <c r="B62" s="86" t="s">
        <v>207</v>
      </c>
      <c r="C62" s="22" t="s">
        <v>327</v>
      </c>
      <c r="D62" s="78">
        <v>44778</v>
      </c>
      <c r="E62" s="22" t="s">
        <v>328</v>
      </c>
      <c r="F62" s="22" t="s">
        <v>326</v>
      </c>
      <c r="G62" s="98" t="s">
        <v>332</v>
      </c>
      <c r="H62" s="22" t="s">
        <v>329</v>
      </c>
      <c r="I62" s="22" t="s">
        <v>222</v>
      </c>
      <c r="J62" s="67">
        <f t="shared" si="4"/>
        <v>89.88</v>
      </c>
      <c r="K62" s="68">
        <v>89.88</v>
      </c>
      <c r="L62" s="68"/>
      <c r="M62" s="68"/>
      <c r="N62" s="73"/>
      <c r="O62" s="79"/>
      <c r="P62" s="79"/>
      <c r="Q62" s="69"/>
      <c r="R62" s="64">
        <f t="shared" si="3"/>
        <v>0</v>
      </c>
      <c r="S62" s="68"/>
      <c r="T62" s="68"/>
      <c r="U62" s="68"/>
      <c r="V62" s="68"/>
      <c r="W62" s="68"/>
      <c r="X62" s="68"/>
      <c r="Y62" s="68"/>
      <c r="Z62" s="68">
        <v>89.88</v>
      </c>
      <c r="AA62" s="68"/>
      <c r="AB62" s="68"/>
      <c r="AC62" s="68"/>
      <c r="AD62" s="68"/>
      <c r="AE62" s="65">
        <f t="shared" si="7"/>
        <v>89.88</v>
      </c>
      <c r="AF62" s="65">
        <f t="shared" si="8"/>
        <v>0</v>
      </c>
    </row>
    <row r="63" spans="1:32" ht="175.5" customHeight="1" x14ac:dyDescent="0.25">
      <c r="A63" s="2">
        <v>61</v>
      </c>
      <c r="B63" s="86" t="s">
        <v>207</v>
      </c>
      <c r="C63" s="22">
        <v>17</v>
      </c>
      <c r="D63" s="78">
        <v>44781</v>
      </c>
      <c r="E63" s="22" t="s">
        <v>330</v>
      </c>
      <c r="F63" s="22" t="s">
        <v>331</v>
      </c>
      <c r="G63" s="76">
        <v>34302839</v>
      </c>
      <c r="H63" s="22" t="s">
        <v>333</v>
      </c>
      <c r="I63" s="22" t="s">
        <v>334</v>
      </c>
      <c r="J63" s="67">
        <f t="shared" si="4"/>
        <v>1656</v>
      </c>
      <c r="K63" s="68"/>
      <c r="L63" s="68">
        <v>1656</v>
      </c>
      <c r="M63" s="68"/>
      <c r="N63" s="73"/>
      <c r="O63" s="79"/>
      <c r="P63" s="79"/>
      <c r="Q63" s="69"/>
      <c r="R63" s="64">
        <f t="shared" si="3"/>
        <v>0</v>
      </c>
      <c r="S63" s="68"/>
      <c r="T63" s="68"/>
      <c r="U63" s="68"/>
      <c r="V63" s="68"/>
      <c r="W63" s="68"/>
      <c r="X63" s="68"/>
      <c r="Y63" s="68"/>
      <c r="Z63" s="68">
        <v>1656</v>
      </c>
      <c r="AA63" s="68"/>
      <c r="AB63" s="68"/>
      <c r="AC63" s="68"/>
      <c r="AD63" s="68"/>
      <c r="AE63" s="65">
        <f t="shared" si="7"/>
        <v>1656</v>
      </c>
      <c r="AF63" s="65">
        <f t="shared" si="8"/>
        <v>0</v>
      </c>
    </row>
    <row r="64" spans="1:32" ht="180" customHeight="1" x14ac:dyDescent="0.25">
      <c r="A64" s="2">
        <v>62</v>
      </c>
      <c r="B64" s="76">
        <v>2240</v>
      </c>
      <c r="C64" s="22">
        <v>18</v>
      </c>
      <c r="D64" s="78">
        <v>44785</v>
      </c>
      <c r="E64" s="22" t="s">
        <v>335</v>
      </c>
      <c r="F64" s="22" t="s">
        <v>336</v>
      </c>
      <c r="G64" s="76">
        <v>37528214</v>
      </c>
      <c r="H64" s="22" t="s">
        <v>337</v>
      </c>
      <c r="I64" s="22" t="s">
        <v>338</v>
      </c>
      <c r="J64" s="67">
        <f t="shared" si="4"/>
        <v>7035.8</v>
      </c>
      <c r="K64" s="68">
        <v>7035.8</v>
      </c>
      <c r="L64" s="68"/>
      <c r="M64" s="68"/>
      <c r="N64" s="73"/>
      <c r="O64" s="79"/>
      <c r="P64" s="79"/>
      <c r="Q64" s="69"/>
      <c r="R64" s="64">
        <f t="shared" si="3"/>
        <v>0</v>
      </c>
      <c r="S64" s="68"/>
      <c r="T64" s="68"/>
      <c r="U64" s="68"/>
      <c r="V64" s="68"/>
      <c r="W64" s="68"/>
      <c r="X64" s="68"/>
      <c r="Y64" s="68"/>
      <c r="Z64" s="68">
        <v>7035.8</v>
      </c>
      <c r="AA64" s="68"/>
      <c r="AB64" s="68"/>
      <c r="AC64" s="68"/>
      <c r="AD64" s="68"/>
      <c r="AE64" s="65">
        <f t="shared" si="7"/>
        <v>7035.8</v>
      </c>
      <c r="AF64" s="65">
        <f t="shared" si="8"/>
        <v>0</v>
      </c>
    </row>
    <row r="65" spans="1:32" ht="175.5" customHeight="1" x14ac:dyDescent="0.25">
      <c r="A65" s="2">
        <v>63</v>
      </c>
      <c r="B65" s="86" t="s">
        <v>340</v>
      </c>
      <c r="C65" s="22" t="s">
        <v>341</v>
      </c>
      <c r="D65" s="78">
        <v>44795</v>
      </c>
      <c r="E65" s="22" t="s">
        <v>342</v>
      </c>
      <c r="F65" s="22" t="s">
        <v>118</v>
      </c>
      <c r="G65" s="76">
        <v>22522420</v>
      </c>
      <c r="H65" s="22" t="s">
        <v>268</v>
      </c>
      <c r="I65" s="22" t="s">
        <v>219</v>
      </c>
      <c r="J65" s="67">
        <f t="shared" si="4"/>
        <v>8614.9</v>
      </c>
      <c r="K65" s="68">
        <v>8614.9</v>
      </c>
      <c r="L65" s="68"/>
      <c r="M65" s="68"/>
      <c r="N65" s="73"/>
      <c r="O65" s="79"/>
      <c r="P65" s="79"/>
      <c r="Q65" s="69"/>
      <c r="R65" s="64">
        <f t="shared" si="3"/>
        <v>0</v>
      </c>
      <c r="S65" s="68"/>
      <c r="T65" s="68"/>
      <c r="U65" s="68"/>
      <c r="V65" s="68"/>
      <c r="W65" s="68"/>
      <c r="X65" s="68"/>
      <c r="Y65" s="68"/>
      <c r="Z65" s="68">
        <v>8614.91</v>
      </c>
      <c r="AA65" s="68"/>
      <c r="AB65" s="68"/>
      <c r="AC65" s="68"/>
      <c r="AD65" s="68"/>
      <c r="AE65" s="65">
        <f t="shared" si="7"/>
        <v>8614.91</v>
      </c>
      <c r="AF65" s="65">
        <f t="shared" si="8"/>
        <v>-1.0000000000218279E-2</v>
      </c>
    </row>
    <row r="66" spans="1:32" ht="139.5" customHeight="1" x14ac:dyDescent="0.25">
      <c r="A66" s="2">
        <v>64</v>
      </c>
      <c r="B66" s="76">
        <v>2210</v>
      </c>
      <c r="C66" s="22">
        <v>19</v>
      </c>
      <c r="D66" s="78">
        <v>44798</v>
      </c>
      <c r="E66" s="22" t="s">
        <v>343</v>
      </c>
      <c r="F66" s="22" t="s">
        <v>344</v>
      </c>
      <c r="G66" s="76">
        <v>2741303704</v>
      </c>
      <c r="H66" s="22" t="s">
        <v>345</v>
      </c>
      <c r="I66" s="22" t="s">
        <v>346</v>
      </c>
      <c r="J66" s="67">
        <f t="shared" si="4"/>
        <v>350</v>
      </c>
      <c r="K66" s="68">
        <v>350</v>
      </c>
      <c r="L66" s="68"/>
      <c r="M66" s="68"/>
      <c r="N66" s="73"/>
      <c r="O66" s="79"/>
      <c r="P66" s="79"/>
      <c r="Q66" s="69"/>
      <c r="R66" s="64">
        <f t="shared" si="3"/>
        <v>0</v>
      </c>
      <c r="S66" s="68"/>
      <c r="T66" s="68"/>
      <c r="U66" s="68"/>
      <c r="V66" s="68"/>
      <c r="W66" s="68"/>
      <c r="X66" s="68"/>
      <c r="Y66" s="68"/>
      <c r="Z66" s="68"/>
      <c r="AA66" s="68">
        <v>350</v>
      </c>
      <c r="AB66" s="68"/>
      <c r="AC66" s="68"/>
      <c r="AD66" s="68"/>
      <c r="AE66" s="65">
        <f t="shared" si="7"/>
        <v>350</v>
      </c>
      <c r="AF66" s="65">
        <f t="shared" si="8"/>
        <v>0</v>
      </c>
    </row>
    <row r="67" spans="1:32" ht="136.5" customHeight="1" x14ac:dyDescent="0.25">
      <c r="A67" s="2">
        <v>65</v>
      </c>
      <c r="B67" s="76">
        <v>2210</v>
      </c>
      <c r="C67" s="77" t="s">
        <v>347</v>
      </c>
      <c r="D67" s="78">
        <v>44809</v>
      </c>
      <c r="E67" s="22" t="s">
        <v>348</v>
      </c>
      <c r="F67" s="22" t="s">
        <v>349</v>
      </c>
      <c r="G67" s="76">
        <v>43895048</v>
      </c>
      <c r="H67" s="22" t="s">
        <v>350</v>
      </c>
      <c r="I67" s="22" t="s">
        <v>351</v>
      </c>
      <c r="J67" s="67">
        <f t="shared" si="4"/>
        <v>98982</v>
      </c>
      <c r="K67" s="68">
        <v>98982</v>
      </c>
      <c r="L67" s="68"/>
      <c r="M67" s="68"/>
      <c r="N67" s="73"/>
      <c r="O67" s="79"/>
      <c r="P67" s="79"/>
      <c r="Q67" s="69"/>
      <c r="R67" s="64">
        <f t="shared" si="3"/>
        <v>0</v>
      </c>
      <c r="S67" s="68"/>
      <c r="T67" s="68"/>
      <c r="U67" s="68"/>
      <c r="V67" s="68"/>
      <c r="W67" s="68"/>
      <c r="X67" s="68"/>
      <c r="Y67" s="68"/>
      <c r="Z67" s="68"/>
      <c r="AA67" s="68">
        <v>98982</v>
      </c>
      <c r="AB67" s="68"/>
      <c r="AC67" s="68"/>
      <c r="AD67" s="68"/>
      <c r="AE67" s="65">
        <f t="shared" si="7"/>
        <v>98982</v>
      </c>
      <c r="AF67" s="65">
        <f t="shared" si="8"/>
        <v>0</v>
      </c>
    </row>
    <row r="68" spans="1:32" ht="78" customHeight="1" x14ac:dyDescent="0.25">
      <c r="A68" s="2">
        <v>66</v>
      </c>
      <c r="B68" s="22">
        <v>2240</v>
      </c>
      <c r="C68" s="70" t="s">
        <v>188</v>
      </c>
      <c r="D68" s="78">
        <v>44820</v>
      </c>
      <c r="E68" s="22" t="s">
        <v>352</v>
      </c>
      <c r="F68" s="93" t="s">
        <v>253</v>
      </c>
      <c r="G68" s="76">
        <v>2508702297</v>
      </c>
      <c r="H68" s="22" t="s">
        <v>254</v>
      </c>
      <c r="I68" s="22" t="s">
        <v>255</v>
      </c>
      <c r="J68" s="67">
        <f t="shared" si="4"/>
        <v>68000</v>
      </c>
      <c r="K68" s="68">
        <v>68000</v>
      </c>
      <c r="L68" s="68"/>
      <c r="M68" s="68"/>
      <c r="N68" s="73"/>
      <c r="O68" s="79"/>
      <c r="P68" s="79"/>
      <c r="Q68" s="69"/>
      <c r="R68" s="64">
        <f>O68-P68-Q68</f>
        <v>0</v>
      </c>
      <c r="S68" s="68"/>
      <c r="T68" s="68"/>
      <c r="U68" s="68"/>
      <c r="V68" s="68"/>
      <c r="W68" s="68"/>
      <c r="X68" s="68"/>
      <c r="Y68" s="68"/>
      <c r="Z68" s="68"/>
      <c r="AA68" s="68">
        <f>14585.76+12064.1</f>
        <v>26649.86</v>
      </c>
      <c r="AB68" s="68"/>
      <c r="AC68" s="68"/>
      <c r="AD68" s="68"/>
      <c r="AE68" s="65">
        <f t="shared" si="7"/>
        <v>26649.86</v>
      </c>
      <c r="AF68" s="65">
        <f t="shared" si="8"/>
        <v>41350.14</v>
      </c>
    </row>
    <row r="69" spans="1:32" ht="121.5" customHeight="1" x14ac:dyDescent="0.25">
      <c r="A69" s="2">
        <v>67</v>
      </c>
      <c r="B69" s="76">
        <v>2240</v>
      </c>
      <c r="C69" s="70" t="s">
        <v>353</v>
      </c>
      <c r="D69" s="78">
        <v>44812</v>
      </c>
      <c r="E69" s="22" t="s">
        <v>354</v>
      </c>
      <c r="F69" s="22" t="s">
        <v>355</v>
      </c>
      <c r="G69" s="76">
        <v>39787008</v>
      </c>
      <c r="H69" s="70" t="s">
        <v>356</v>
      </c>
      <c r="I69" s="22" t="s">
        <v>357</v>
      </c>
      <c r="J69" s="67">
        <f t="shared" si="4"/>
        <v>1822</v>
      </c>
      <c r="K69" s="68">
        <v>1822</v>
      </c>
      <c r="L69" s="68"/>
      <c r="M69" s="68"/>
      <c r="N69" s="73"/>
      <c r="O69" s="79"/>
      <c r="P69" s="79"/>
      <c r="Q69" s="69"/>
      <c r="R69" s="64">
        <f t="shared" ref="R69:R72" si="9">O69-P69-Q69</f>
        <v>0</v>
      </c>
      <c r="S69" s="68"/>
      <c r="T69" s="68"/>
      <c r="U69" s="68"/>
      <c r="V69" s="68"/>
      <c r="W69" s="68"/>
      <c r="X69" s="68"/>
      <c r="Y69" s="68"/>
      <c r="Z69" s="68"/>
      <c r="AA69" s="68">
        <v>1822.5</v>
      </c>
      <c r="AB69" s="68"/>
      <c r="AC69" s="68"/>
      <c r="AD69" s="68"/>
      <c r="AE69" s="65">
        <f t="shared" si="7"/>
        <v>1822.5</v>
      </c>
      <c r="AF69" s="65">
        <f t="shared" si="8"/>
        <v>-0.5</v>
      </c>
    </row>
    <row r="70" spans="1:32" ht="75.75" customHeight="1" x14ac:dyDescent="0.25">
      <c r="A70" s="2">
        <v>68</v>
      </c>
      <c r="B70" s="76" t="s">
        <v>270</v>
      </c>
      <c r="C70" s="77" t="s">
        <v>358</v>
      </c>
      <c r="D70" s="78">
        <v>44812</v>
      </c>
      <c r="E70" s="22" t="s">
        <v>354</v>
      </c>
      <c r="F70" s="22" t="s">
        <v>361</v>
      </c>
      <c r="G70" s="76">
        <v>40515472</v>
      </c>
      <c r="H70" s="70" t="s">
        <v>359</v>
      </c>
      <c r="I70" s="70" t="s">
        <v>360</v>
      </c>
      <c r="J70" s="67">
        <f t="shared" si="4"/>
        <v>2883.24</v>
      </c>
      <c r="K70" s="68">
        <v>2883.24</v>
      </c>
      <c r="L70" s="68"/>
      <c r="M70" s="68"/>
      <c r="N70" s="73"/>
      <c r="O70" s="79"/>
      <c r="P70" s="79"/>
      <c r="Q70" s="69"/>
      <c r="R70" s="64">
        <f t="shared" si="9"/>
        <v>0</v>
      </c>
      <c r="S70" s="68"/>
      <c r="T70" s="68"/>
      <c r="U70" s="68"/>
      <c r="V70" s="68"/>
      <c r="W70" s="68"/>
      <c r="X70" s="68"/>
      <c r="Y70" s="68"/>
      <c r="Z70" s="68"/>
      <c r="AA70" s="68">
        <v>2883.24</v>
      </c>
      <c r="AB70" s="68"/>
      <c r="AC70" s="68"/>
      <c r="AD70" s="68"/>
      <c r="AE70" s="65">
        <f t="shared" si="7"/>
        <v>2883.24</v>
      </c>
      <c r="AF70" s="65">
        <f t="shared" si="8"/>
        <v>0</v>
      </c>
    </row>
    <row r="71" spans="1:32" ht="98.25" customHeight="1" x14ac:dyDescent="0.25">
      <c r="A71" s="2">
        <v>69</v>
      </c>
      <c r="B71" s="76">
        <v>2273</v>
      </c>
      <c r="C71" s="77" t="s">
        <v>177</v>
      </c>
      <c r="D71" s="78">
        <v>44827</v>
      </c>
      <c r="E71" s="22" t="s">
        <v>362</v>
      </c>
      <c r="F71" s="93" t="s">
        <v>179</v>
      </c>
      <c r="G71" s="70" t="s">
        <v>180</v>
      </c>
      <c r="H71" s="22" t="s">
        <v>178</v>
      </c>
      <c r="I71" s="22" t="s">
        <v>181</v>
      </c>
      <c r="J71" s="67">
        <f t="shared" si="4"/>
        <v>1068.1199999999999</v>
      </c>
      <c r="K71" s="68">
        <v>1068.1199999999999</v>
      </c>
      <c r="L71" s="68"/>
      <c r="M71" s="68"/>
      <c r="N71" s="73"/>
      <c r="O71" s="79"/>
      <c r="P71" s="79"/>
      <c r="Q71" s="69"/>
      <c r="R71" s="64">
        <f t="shared" si="9"/>
        <v>0</v>
      </c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5">
        <f t="shared" si="7"/>
        <v>0</v>
      </c>
      <c r="AF71" s="65">
        <f t="shared" si="8"/>
        <v>1068.1199999999999</v>
      </c>
    </row>
    <row r="72" spans="1:32" ht="90.75" customHeight="1" x14ac:dyDescent="0.3">
      <c r="A72" s="2">
        <v>70</v>
      </c>
      <c r="B72" s="76">
        <v>2210</v>
      </c>
      <c r="C72" s="77" t="s">
        <v>363</v>
      </c>
      <c r="D72" s="78">
        <v>44834</v>
      </c>
      <c r="E72" s="22" t="s">
        <v>364</v>
      </c>
      <c r="F72" s="81" t="s">
        <v>365</v>
      </c>
      <c r="G72" s="22">
        <v>43977041</v>
      </c>
      <c r="H72" s="22" t="s">
        <v>366</v>
      </c>
      <c r="I72" s="50" t="s">
        <v>367</v>
      </c>
      <c r="J72" s="67">
        <f t="shared" si="4"/>
        <v>339942</v>
      </c>
      <c r="K72" s="68">
        <v>339942</v>
      </c>
      <c r="L72" s="68"/>
      <c r="M72" s="68"/>
      <c r="N72" s="73"/>
      <c r="O72" s="79"/>
      <c r="P72" s="79"/>
      <c r="Q72" s="69"/>
      <c r="R72" s="64">
        <f t="shared" si="9"/>
        <v>0</v>
      </c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5">
        <f t="shared" si="7"/>
        <v>0</v>
      </c>
      <c r="AF72" s="65">
        <f t="shared" si="8"/>
        <v>339942</v>
      </c>
    </row>
    <row r="73" spans="1:32" x14ac:dyDescent="0.25">
      <c r="Y73"/>
      <c r="AB73"/>
    </row>
    <row r="74" spans="1:32" x14ac:dyDescent="0.25">
      <c r="Y74"/>
      <c r="AB74"/>
    </row>
    <row r="75" spans="1:32" x14ac:dyDescent="0.25">
      <c r="Y75"/>
      <c r="AB75"/>
    </row>
    <row r="76" spans="1:32" x14ac:dyDescent="0.25">
      <c r="O76" s="51"/>
      <c r="Y76"/>
      <c r="AB76"/>
    </row>
    <row r="77" spans="1:32" x14ac:dyDescent="0.25">
      <c r="Y77"/>
      <c r="AB77"/>
    </row>
    <row r="78" spans="1:32" x14ac:dyDescent="0.25">
      <c r="Y78"/>
      <c r="AB78"/>
    </row>
    <row r="79" spans="1:32" x14ac:dyDescent="0.25">
      <c r="Y79"/>
      <c r="AB79"/>
      <c r="AD79" s="51"/>
    </row>
    <row r="80" spans="1:32" x14ac:dyDescent="0.25">
      <c r="Y80"/>
      <c r="AB80"/>
    </row>
    <row r="81" spans="15:28" x14ac:dyDescent="0.25">
      <c r="O81" s="51"/>
      <c r="Y81"/>
      <c r="AB81"/>
    </row>
    <row r="82" spans="15:28" x14ac:dyDescent="0.25">
      <c r="Y82"/>
      <c r="AB82"/>
    </row>
    <row r="83" spans="15:28" x14ac:dyDescent="0.25">
      <c r="Y83"/>
      <c r="AB83"/>
    </row>
    <row r="84" spans="15:28" x14ac:dyDescent="0.25">
      <c r="Y84"/>
      <c r="AB84"/>
    </row>
    <row r="85" spans="15:28" x14ac:dyDescent="0.25">
      <c r="Y85"/>
      <c r="AB85"/>
    </row>
    <row r="86" spans="15:28" x14ac:dyDescent="0.25">
      <c r="Y86"/>
      <c r="AB86"/>
    </row>
    <row r="87" spans="15:28" x14ac:dyDescent="0.25">
      <c r="Y87"/>
      <c r="AB87"/>
    </row>
    <row r="88" spans="15:28" x14ac:dyDescent="0.25">
      <c r="Y88"/>
      <c r="AB88"/>
    </row>
    <row r="89" spans="15:28" x14ac:dyDescent="0.25">
      <c r="Y89"/>
      <c r="AB89"/>
    </row>
    <row r="90" spans="15:28" x14ac:dyDescent="0.25">
      <c r="Y90"/>
      <c r="AB90"/>
    </row>
    <row r="91" spans="15:28" x14ac:dyDescent="0.25">
      <c r="Y91"/>
      <c r="AB91"/>
    </row>
    <row r="92" spans="15:28" x14ac:dyDescent="0.25">
      <c r="Y92"/>
      <c r="AB92"/>
    </row>
    <row r="93" spans="15:28" x14ac:dyDescent="0.25">
      <c r="Y93"/>
      <c r="AB93"/>
    </row>
    <row r="94" spans="15:28" x14ac:dyDescent="0.25">
      <c r="Y94"/>
      <c r="AB94"/>
    </row>
    <row r="95" spans="15:28" x14ac:dyDescent="0.25">
      <c r="Y95"/>
      <c r="AB95"/>
    </row>
    <row r="96" spans="15:28" x14ac:dyDescent="0.25">
      <c r="Y96"/>
      <c r="AB96"/>
    </row>
    <row r="97" spans="25:28" x14ac:dyDescent="0.25">
      <c r="Y97"/>
      <c r="AB97"/>
    </row>
    <row r="98" spans="25:28" x14ac:dyDescent="0.25">
      <c r="Y98"/>
      <c r="AB98"/>
    </row>
    <row r="99" spans="25:28" x14ac:dyDescent="0.25">
      <c r="Y99"/>
      <c r="AB99"/>
    </row>
    <row r="100" spans="25:28" x14ac:dyDescent="0.25">
      <c r="Y100"/>
      <c r="AB100"/>
    </row>
    <row r="101" spans="25:28" x14ac:dyDescent="0.25">
      <c r="Y101"/>
      <c r="AB101"/>
    </row>
    <row r="102" spans="25:28" x14ac:dyDescent="0.25">
      <c r="Y102"/>
      <c r="AB102"/>
    </row>
    <row r="103" spans="25:28" x14ac:dyDescent="0.25">
      <c r="Y103"/>
      <c r="AB103"/>
    </row>
    <row r="104" spans="25:28" x14ac:dyDescent="0.25">
      <c r="Y104"/>
      <c r="AB104"/>
    </row>
    <row r="105" spans="25:28" x14ac:dyDescent="0.25">
      <c r="Y105"/>
      <c r="AB105"/>
    </row>
    <row r="106" spans="25:28" x14ac:dyDescent="0.25">
      <c r="Y106"/>
      <c r="AB106"/>
    </row>
    <row r="107" spans="25:28" x14ac:dyDescent="0.25">
      <c r="Y107"/>
      <c r="AB107"/>
    </row>
    <row r="108" spans="25:28" x14ac:dyDescent="0.25">
      <c r="Y108"/>
      <c r="AB108"/>
    </row>
    <row r="109" spans="25:28" x14ac:dyDescent="0.25">
      <c r="Y109"/>
      <c r="AB109"/>
    </row>
    <row r="110" spans="25:28" x14ac:dyDescent="0.25">
      <c r="Y110"/>
      <c r="AB110"/>
    </row>
    <row r="111" spans="25:28" x14ac:dyDescent="0.25">
      <c r="Y111"/>
      <c r="AB111"/>
    </row>
    <row r="112" spans="25:28" x14ac:dyDescent="0.25">
      <c r="Y112"/>
      <c r="AB112"/>
    </row>
    <row r="113" spans="25:28" x14ac:dyDescent="0.25">
      <c r="Y113"/>
      <c r="AB113"/>
    </row>
    <row r="114" spans="25:28" x14ac:dyDescent="0.25">
      <c r="Y114"/>
      <c r="AB114"/>
    </row>
    <row r="115" spans="25:28" x14ac:dyDescent="0.25">
      <c r="Y115"/>
      <c r="AB115"/>
    </row>
    <row r="116" spans="25:28" x14ac:dyDescent="0.25">
      <c r="Y116"/>
      <c r="AB116"/>
    </row>
    <row r="117" spans="25:28" x14ac:dyDescent="0.25">
      <c r="Y117"/>
      <c r="AB117"/>
    </row>
    <row r="118" spans="25:28" x14ac:dyDescent="0.25">
      <c r="Y118"/>
      <c r="AB118"/>
    </row>
    <row r="119" spans="25:28" x14ac:dyDescent="0.25">
      <c r="Y119"/>
      <c r="AB119"/>
    </row>
    <row r="120" spans="25:28" x14ac:dyDescent="0.25">
      <c r="Y120"/>
      <c r="AB120"/>
    </row>
    <row r="121" spans="25:28" x14ac:dyDescent="0.25">
      <c r="Y121"/>
      <c r="AB121"/>
    </row>
    <row r="122" spans="25:28" x14ac:dyDescent="0.25">
      <c r="Y122"/>
      <c r="AB122"/>
    </row>
    <row r="123" spans="25:28" x14ac:dyDescent="0.25">
      <c r="Y123"/>
      <c r="AB123"/>
    </row>
    <row r="124" spans="25:28" x14ac:dyDescent="0.25">
      <c r="Y124"/>
      <c r="AB124"/>
    </row>
    <row r="125" spans="25:28" x14ac:dyDescent="0.25">
      <c r="Y125"/>
      <c r="AB125"/>
    </row>
    <row r="126" spans="25:28" x14ac:dyDescent="0.25">
      <c r="Y126"/>
      <c r="AB126"/>
    </row>
    <row r="127" spans="25:28" x14ac:dyDescent="0.25">
      <c r="Y127"/>
      <c r="AB127"/>
    </row>
    <row r="128" spans="25:28" x14ac:dyDescent="0.25">
      <c r="Y128"/>
      <c r="AB128"/>
    </row>
    <row r="129" spans="25:28" x14ac:dyDescent="0.25">
      <c r="Y129"/>
      <c r="AB129"/>
    </row>
    <row r="130" spans="25:28" x14ac:dyDescent="0.25">
      <c r="Y130"/>
      <c r="AB130"/>
    </row>
    <row r="131" spans="25:28" x14ac:dyDescent="0.25">
      <c r="Y131"/>
      <c r="AB131"/>
    </row>
    <row r="132" spans="25:28" x14ac:dyDescent="0.25">
      <c r="Y132"/>
      <c r="AB132"/>
    </row>
    <row r="133" spans="25:28" x14ac:dyDescent="0.25">
      <c r="Y133"/>
      <c r="AB133"/>
    </row>
    <row r="134" spans="25:28" x14ac:dyDescent="0.25">
      <c r="Y134"/>
      <c r="AB134"/>
    </row>
    <row r="135" spans="25:28" x14ac:dyDescent="0.25">
      <c r="Y135"/>
      <c r="AB135"/>
    </row>
    <row r="136" spans="25:28" x14ac:dyDescent="0.25">
      <c r="Y136"/>
      <c r="AB136"/>
    </row>
    <row r="137" spans="25:28" x14ac:dyDescent="0.25">
      <c r="Y137"/>
      <c r="AB137"/>
    </row>
    <row r="138" spans="25:28" x14ac:dyDescent="0.25">
      <c r="Y138"/>
      <c r="AB138"/>
    </row>
    <row r="139" spans="25:28" x14ac:dyDescent="0.25">
      <c r="Y139"/>
      <c r="AB139"/>
    </row>
    <row r="140" spans="25:28" x14ac:dyDescent="0.25">
      <c r="Y140"/>
      <c r="AB140"/>
    </row>
    <row r="141" spans="25:28" x14ac:dyDescent="0.25">
      <c r="Y141"/>
      <c r="AB141"/>
    </row>
    <row r="142" spans="25:28" x14ac:dyDescent="0.25">
      <c r="Y142"/>
      <c r="AB142"/>
    </row>
    <row r="143" spans="25:28" x14ac:dyDescent="0.25">
      <c r="Y143"/>
      <c r="AB143"/>
    </row>
    <row r="144" spans="25:28" x14ac:dyDescent="0.25">
      <c r="Y144"/>
      <c r="AB144"/>
    </row>
    <row r="145" spans="25:28" x14ac:dyDescent="0.25">
      <c r="Y145"/>
      <c r="AB145"/>
    </row>
    <row r="146" spans="25:28" x14ac:dyDescent="0.25">
      <c r="Y146"/>
      <c r="AB146"/>
    </row>
    <row r="147" spans="25:28" x14ac:dyDescent="0.25">
      <c r="Y147"/>
      <c r="AB147"/>
    </row>
    <row r="148" spans="25:28" x14ac:dyDescent="0.25">
      <c r="Y148"/>
      <c r="AB148"/>
    </row>
    <row r="149" spans="25:28" x14ac:dyDescent="0.25">
      <c r="Y149"/>
      <c r="AB149"/>
    </row>
    <row r="150" spans="25:28" x14ac:dyDescent="0.25">
      <c r="Y150"/>
      <c r="AB150"/>
    </row>
    <row r="151" spans="25:28" x14ac:dyDescent="0.25">
      <c r="Y151"/>
      <c r="AB151"/>
    </row>
    <row r="152" spans="25:28" x14ac:dyDescent="0.25">
      <c r="Y152"/>
      <c r="AB152"/>
    </row>
    <row r="153" spans="25:28" x14ac:dyDescent="0.25">
      <c r="Y153"/>
      <c r="AB153"/>
    </row>
    <row r="154" spans="25:28" x14ac:dyDescent="0.25">
      <c r="Y154"/>
      <c r="AB154"/>
    </row>
    <row r="155" spans="25:28" x14ac:dyDescent="0.25">
      <c r="Y155"/>
      <c r="AB155"/>
    </row>
    <row r="156" spans="25:28" x14ac:dyDescent="0.25">
      <c r="Y156"/>
      <c r="AB156"/>
    </row>
    <row r="157" spans="25:28" x14ac:dyDescent="0.25">
      <c r="Y157"/>
      <c r="AB157"/>
    </row>
    <row r="158" spans="25:28" x14ac:dyDescent="0.25">
      <c r="Y158"/>
      <c r="AB158"/>
    </row>
    <row r="159" spans="25:28" x14ac:dyDescent="0.25">
      <c r="Y159"/>
      <c r="AB159"/>
    </row>
    <row r="160" spans="25:28" x14ac:dyDescent="0.25">
      <c r="Y160"/>
      <c r="AB160"/>
    </row>
    <row r="161" spans="25:28" x14ac:dyDescent="0.25">
      <c r="Y161"/>
      <c r="AB161"/>
    </row>
    <row r="162" spans="25:28" x14ac:dyDescent="0.25">
      <c r="Y162"/>
      <c r="AB162"/>
    </row>
    <row r="163" spans="25:28" x14ac:dyDescent="0.25">
      <c r="Y163"/>
      <c r="AB163"/>
    </row>
    <row r="164" spans="25:28" x14ac:dyDescent="0.25">
      <c r="Y164"/>
      <c r="AB164"/>
    </row>
    <row r="165" spans="25:28" x14ac:dyDescent="0.25">
      <c r="Y165"/>
      <c r="AB165"/>
    </row>
    <row r="166" spans="25:28" x14ac:dyDescent="0.25">
      <c r="AB166"/>
    </row>
    <row r="167" spans="25:28" x14ac:dyDescent="0.25">
      <c r="AB167"/>
    </row>
  </sheetData>
  <autoFilter ref="A2:AF72" xr:uid="{00000000-0009-0000-0000-000000000000}">
    <filterColumn colId="11" showButton="0"/>
    <filterColumn colId="12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3">
    <mergeCell ref="L1:N1"/>
    <mergeCell ref="L2:N2"/>
    <mergeCell ref="S2:AD2"/>
  </mergeCells>
  <pageMargins left="0.11811023622047245" right="0.11811023622047245" top="0.15748031496062992" bottom="0.15748031496062992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A39" sqref="A39"/>
    </sheetView>
  </sheetViews>
  <sheetFormatPr defaultRowHeight="15" x14ac:dyDescent="0.25"/>
  <cols>
    <col min="1" max="1" width="13.42578125" customWidth="1"/>
  </cols>
  <sheetData>
    <row r="1" spans="1:9" x14ac:dyDescent="0.25">
      <c r="A1" t="s">
        <v>18</v>
      </c>
      <c r="B1" t="s">
        <v>24</v>
      </c>
      <c r="D1" t="s">
        <v>26</v>
      </c>
      <c r="E1" s="21" t="s">
        <v>28</v>
      </c>
      <c r="F1" t="s">
        <v>25</v>
      </c>
      <c r="I1" t="s">
        <v>27</v>
      </c>
    </row>
    <row r="2" spans="1:9" x14ac:dyDescent="0.25">
      <c r="A2">
        <v>2111</v>
      </c>
      <c r="F2">
        <f>B2+E2</f>
        <v>0</v>
      </c>
      <c r="I2">
        <f>B2-D2</f>
        <v>0</v>
      </c>
    </row>
    <row r="3" spans="1:9" x14ac:dyDescent="0.25">
      <c r="A3">
        <v>2120</v>
      </c>
      <c r="F3">
        <f t="shared" ref="F3:F14" si="0">B3+E3</f>
        <v>0</v>
      </c>
      <c r="I3">
        <f t="shared" ref="I3:I14" si="1">B3-D3</f>
        <v>0</v>
      </c>
    </row>
    <row r="4" spans="1:9" x14ac:dyDescent="0.25">
      <c r="A4">
        <v>2272</v>
      </c>
      <c r="F4">
        <f t="shared" si="0"/>
        <v>0</v>
      </c>
      <c r="I4">
        <f t="shared" si="1"/>
        <v>0</v>
      </c>
    </row>
    <row r="5" spans="1:9" x14ac:dyDescent="0.25">
      <c r="A5">
        <v>2271</v>
      </c>
      <c r="F5">
        <f t="shared" si="0"/>
        <v>0</v>
      </c>
      <c r="I5">
        <f t="shared" si="1"/>
        <v>0</v>
      </c>
    </row>
    <row r="6" spans="1:9" x14ac:dyDescent="0.25">
      <c r="A6">
        <v>2273</v>
      </c>
      <c r="F6">
        <f t="shared" si="0"/>
        <v>0</v>
      </c>
      <c r="I6">
        <f t="shared" si="1"/>
        <v>0</v>
      </c>
    </row>
    <row r="7" spans="1:9" x14ac:dyDescent="0.25">
      <c r="A7" s="19">
        <v>2240</v>
      </c>
      <c r="F7">
        <f t="shared" si="0"/>
        <v>0</v>
      </c>
      <c r="I7">
        <f t="shared" si="1"/>
        <v>0</v>
      </c>
    </row>
    <row r="8" spans="1:9" x14ac:dyDescent="0.25">
      <c r="A8" t="s">
        <v>19</v>
      </c>
      <c r="F8">
        <f t="shared" si="0"/>
        <v>0</v>
      </c>
      <c r="I8">
        <f t="shared" si="1"/>
        <v>0</v>
      </c>
    </row>
    <row r="9" spans="1:9" x14ac:dyDescent="0.25">
      <c r="A9" t="s">
        <v>20</v>
      </c>
      <c r="F9">
        <f t="shared" si="0"/>
        <v>0</v>
      </c>
      <c r="I9">
        <f t="shared" si="1"/>
        <v>0</v>
      </c>
    </row>
    <row r="10" spans="1:9" x14ac:dyDescent="0.25">
      <c r="A10" t="s">
        <v>21</v>
      </c>
      <c r="F10">
        <f t="shared" si="0"/>
        <v>0</v>
      </c>
      <c r="I10">
        <f t="shared" si="1"/>
        <v>0</v>
      </c>
    </row>
    <row r="11" spans="1:9" x14ac:dyDescent="0.25">
      <c r="A11" t="s">
        <v>22</v>
      </c>
      <c r="F11">
        <f t="shared" si="0"/>
        <v>0</v>
      </c>
      <c r="I11">
        <f t="shared" si="1"/>
        <v>0</v>
      </c>
    </row>
    <row r="12" spans="1:9" x14ac:dyDescent="0.25">
      <c r="A12" t="s">
        <v>23</v>
      </c>
      <c r="F12">
        <f t="shared" si="0"/>
        <v>0</v>
      </c>
      <c r="I12">
        <f t="shared" si="1"/>
        <v>0</v>
      </c>
    </row>
    <row r="13" spans="1:9" x14ac:dyDescent="0.25">
      <c r="F13">
        <f t="shared" si="0"/>
        <v>0</v>
      </c>
      <c r="I13">
        <f t="shared" si="1"/>
        <v>0</v>
      </c>
    </row>
    <row r="14" spans="1:9" x14ac:dyDescent="0.25">
      <c r="A14">
        <v>2210</v>
      </c>
      <c r="F14">
        <f t="shared" si="0"/>
        <v>0</v>
      </c>
      <c r="I14">
        <f t="shared" si="1"/>
        <v>0</v>
      </c>
    </row>
    <row r="16" spans="1:9" x14ac:dyDescent="0.25">
      <c r="I16">
        <f>SUM(I2:I15)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55"/>
  <sheetViews>
    <sheetView zoomScale="85" zoomScaleNormal="85"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K1" sqref="K1:K1048576"/>
    </sheetView>
  </sheetViews>
  <sheetFormatPr defaultRowHeight="15" x14ac:dyDescent="0.25"/>
  <cols>
    <col min="1" max="1" width="5.42578125" customWidth="1"/>
    <col min="2" max="2" width="10.140625" customWidth="1"/>
    <col min="3" max="3" width="16.5703125" style="1" customWidth="1"/>
    <col min="4" max="4" width="11.28515625" customWidth="1"/>
    <col min="5" max="5" width="10.5703125" customWidth="1"/>
    <col min="6" max="6" width="24.5703125" customWidth="1"/>
    <col min="7" max="7" width="13.140625" hidden="1" customWidth="1"/>
    <col min="8" max="8" width="16" customWidth="1"/>
    <col min="9" max="9" width="19.28515625" hidden="1" customWidth="1"/>
    <col min="10" max="10" width="19.28515625" customWidth="1"/>
    <col min="11" max="11" width="12.28515625" hidden="1" customWidth="1"/>
    <col min="12" max="12" width="10.42578125" hidden="1" customWidth="1"/>
    <col min="13" max="13" width="0" hidden="1" customWidth="1"/>
    <col min="14" max="14" width="7.7109375" hidden="1" customWidth="1"/>
    <col min="15" max="15" width="12.28515625" hidden="1" customWidth="1"/>
    <col min="16" max="16" width="14.28515625" hidden="1" customWidth="1"/>
    <col min="17" max="17" width="12.140625" hidden="1" customWidth="1"/>
    <col min="18" max="18" width="11.7109375" hidden="1" customWidth="1"/>
    <col min="19" max="19" width="13.28515625" hidden="1" customWidth="1"/>
    <col min="20" max="20" width="13.42578125" hidden="1" customWidth="1"/>
    <col min="21" max="21" width="12.7109375" hidden="1" customWidth="1"/>
    <col min="22" max="22" width="12" hidden="1" customWidth="1"/>
    <col min="23" max="24" width="11.28515625" hidden="1" customWidth="1"/>
    <col min="25" max="25" width="11.42578125" hidden="1" customWidth="1"/>
    <col min="26" max="26" width="12" hidden="1" customWidth="1"/>
    <col min="27" max="27" width="13" hidden="1" customWidth="1"/>
    <col min="28" max="28" width="13.85546875" hidden="1" customWidth="1"/>
    <col min="29" max="29" width="10.85546875" hidden="1" customWidth="1"/>
    <col min="30" max="30" width="11.28515625" hidden="1" customWidth="1"/>
    <col min="31" max="31" width="16.28515625" hidden="1" customWidth="1"/>
  </cols>
  <sheetData>
    <row r="1" spans="1:31" ht="15.75" thickBot="1" x14ac:dyDescent="0.3">
      <c r="A1" s="3"/>
      <c r="B1" s="3"/>
      <c r="C1" s="4"/>
      <c r="D1" s="3"/>
      <c r="E1" s="3"/>
      <c r="F1" s="3"/>
      <c r="G1" s="3"/>
      <c r="H1" s="3"/>
      <c r="I1" s="3"/>
      <c r="J1" s="3"/>
      <c r="K1" s="3"/>
      <c r="L1" s="99"/>
      <c r="M1" s="99"/>
      <c r="N1" s="100"/>
      <c r="O1" s="8"/>
      <c r="P1" s="9"/>
      <c r="Q1" s="9"/>
      <c r="R1" s="7">
        <v>1</v>
      </c>
      <c r="S1" s="5">
        <v>2</v>
      </c>
      <c r="T1" s="5">
        <v>3</v>
      </c>
      <c r="U1" s="5">
        <v>4</v>
      </c>
      <c r="V1" s="3">
        <v>5</v>
      </c>
      <c r="W1" s="15">
        <v>6</v>
      </c>
      <c r="X1" s="5">
        <v>7</v>
      </c>
      <c r="Y1" s="5">
        <v>8</v>
      </c>
      <c r="Z1" s="5">
        <v>9</v>
      </c>
      <c r="AA1" s="5">
        <v>10</v>
      </c>
      <c r="AB1" s="5">
        <v>11</v>
      </c>
      <c r="AC1" s="5">
        <v>12</v>
      </c>
      <c r="AD1" s="3"/>
      <c r="AE1" s="3"/>
    </row>
    <row r="2" spans="1:31" ht="30" x14ac:dyDescent="0.25">
      <c r="A2" s="2" t="s">
        <v>0</v>
      </c>
      <c r="B2" s="2" t="s">
        <v>9</v>
      </c>
      <c r="C2" s="23" t="s">
        <v>1</v>
      </c>
      <c r="D2" s="2" t="s">
        <v>2</v>
      </c>
      <c r="E2" s="2" t="s">
        <v>3</v>
      </c>
      <c r="F2" s="2" t="s">
        <v>6</v>
      </c>
      <c r="G2" s="2" t="s">
        <v>8</v>
      </c>
      <c r="H2" s="2" t="s">
        <v>4</v>
      </c>
      <c r="I2" s="2" t="s">
        <v>7</v>
      </c>
      <c r="J2" s="2" t="s">
        <v>114</v>
      </c>
      <c r="K2" s="2" t="s">
        <v>5</v>
      </c>
      <c r="L2" s="101" t="s">
        <v>10</v>
      </c>
      <c r="M2" s="101"/>
      <c r="N2" s="102"/>
      <c r="O2" s="24" t="s">
        <v>15</v>
      </c>
      <c r="P2" s="25" t="s">
        <v>16</v>
      </c>
      <c r="Q2" s="26" t="s">
        <v>17</v>
      </c>
      <c r="R2" s="103" t="s">
        <v>12</v>
      </c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3" t="s">
        <v>11</v>
      </c>
      <c r="AE2" s="2" t="s">
        <v>13</v>
      </c>
    </row>
    <row r="3" spans="1:31" ht="61.5" hidden="1" customHeight="1" x14ac:dyDescent="0.25">
      <c r="A3" s="2">
        <v>1</v>
      </c>
      <c r="B3" s="2">
        <v>2240</v>
      </c>
      <c r="C3" s="23" t="s">
        <v>29</v>
      </c>
      <c r="D3" s="27">
        <v>43845</v>
      </c>
      <c r="E3" s="2" t="s">
        <v>30</v>
      </c>
      <c r="F3" s="2" t="s">
        <v>31</v>
      </c>
      <c r="G3" s="23" t="s">
        <v>32</v>
      </c>
      <c r="H3" s="2" t="s">
        <v>33</v>
      </c>
      <c r="I3" s="2" t="s">
        <v>34</v>
      </c>
      <c r="J3" s="2">
        <f t="shared" ref="J3:J44" si="0">K3+L3+M3+N3</f>
        <v>189200</v>
      </c>
      <c r="K3" s="2">
        <v>189200</v>
      </c>
      <c r="L3" s="2"/>
      <c r="M3" s="3"/>
      <c r="N3" s="28"/>
      <c r="O3" s="29"/>
      <c r="P3" s="29"/>
      <c r="Q3" s="30">
        <f>O3-P3</f>
        <v>0</v>
      </c>
      <c r="R3" s="31">
        <v>42399.05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3">
        <f>SUM(R3:AC3)</f>
        <v>42399.05</v>
      </c>
      <c r="AE3" s="3">
        <f>J3-AD3</f>
        <v>146800.95000000001</v>
      </c>
    </row>
    <row r="4" spans="1:31" ht="45" hidden="1" customHeight="1" x14ac:dyDescent="0.25">
      <c r="A4" s="2">
        <v>2</v>
      </c>
      <c r="B4" s="2">
        <v>2271</v>
      </c>
      <c r="C4" s="23" t="s">
        <v>35</v>
      </c>
      <c r="D4" s="27">
        <v>43845</v>
      </c>
      <c r="E4" s="2" t="s">
        <v>36</v>
      </c>
      <c r="F4" s="2" t="s">
        <v>37</v>
      </c>
      <c r="G4" s="23" t="s">
        <v>38</v>
      </c>
      <c r="H4" s="2" t="s">
        <v>39</v>
      </c>
      <c r="I4" s="2" t="s">
        <v>40</v>
      </c>
      <c r="J4" s="2">
        <f t="shared" si="0"/>
        <v>278309.71000000002</v>
      </c>
      <c r="K4" s="2">
        <v>278309.71000000002</v>
      </c>
      <c r="L4" s="2"/>
      <c r="M4" s="3"/>
      <c r="N4" s="28"/>
      <c r="O4" s="29"/>
      <c r="P4" s="29"/>
      <c r="Q4" s="30">
        <f t="shared" ref="Q4:Q68" si="1">O4-P4</f>
        <v>0</v>
      </c>
      <c r="R4" s="31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3">
        <f t="shared" ref="AD4:AD68" si="2">SUM(R4:AC4)</f>
        <v>0</v>
      </c>
      <c r="AE4" s="3">
        <f t="shared" ref="AE4:AE68" si="3">J4-AD4</f>
        <v>278309.71000000002</v>
      </c>
    </row>
    <row r="5" spans="1:31" ht="45" hidden="1" customHeight="1" x14ac:dyDescent="0.25">
      <c r="A5" s="2">
        <v>3</v>
      </c>
      <c r="B5" s="2">
        <v>2271</v>
      </c>
      <c r="C5" s="23" t="s">
        <v>41</v>
      </c>
      <c r="D5" s="27">
        <v>43845</v>
      </c>
      <c r="E5" s="27" t="s">
        <v>42</v>
      </c>
      <c r="F5" s="2" t="s">
        <v>43</v>
      </c>
      <c r="G5" s="23" t="s">
        <v>44</v>
      </c>
      <c r="H5" s="2" t="s">
        <v>45</v>
      </c>
      <c r="I5" s="2" t="s">
        <v>40</v>
      </c>
      <c r="J5" s="2">
        <f t="shared" si="0"/>
        <v>16977.14</v>
      </c>
      <c r="K5" s="2">
        <v>16977.14</v>
      </c>
      <c r="L5" s="2"/>
      <c r="M5" s="3"/>
      <c r="N5" s="28"/>
      <c r="O5" s="29"/>
      <c r="P5" s="29"/>
      <c r="Q5" s="30">
        <f t="shared" si="1"/>
        <v>0</v>
      </c>
      <c r="R5" s="31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3">
        <f t="shared" si="2"/>
        <v>0</v>
      </c>
      <c r="AE5" s="3">
        <f t="shared" si="3"/>
        <v>16977.14</v>
      </c>
    </row>
    <row r="6" spans="1:31" ht="185.25" hidden="1" customHeight="1" x14ac:dyDescent="0.25">
      <c r="A6" s="2">
        <v>4</v>
      </c>
      <c r="B6" s="2">
        <v>2240</v>
      </c>
      <c r="C6" s="23" t="s">
        <v>46</v>
      </c>
      <c r="D6" s="27">
        <v>43845</v>
      </c>
      <c r="E6" s="2" t="s">
        <v>47</v>
      </c>
      <c r="F6" s="2" t="s">
        <v>48</v>
      </c>
      <c r="G6" s="23" t="s">
        <v>49</v>
      </c>
      <c r="H6" s="2" t="s">
        <v>50</v>
      </c>
      <c r="I6" s="2" t="s">
        <v>51</v>
      </c>
      <c r="J6" s="6">
        <f t="shared" si="0"/>
        <v>11520</v>
      </c>
      <c r="K6" s="2">
        <v>11520</v>
      </c>
      <c r="L6" s="22"/>
      <c r="M6" s="3"/>
      <c r="N6" s="28"/>
      <c r="O6" s="29"/>
      <c r="P6" s="29"/>
      <c r="Q6" s="30">
        <f t="shared" si="1"/>
        <v>0</v>
      </c>
      <c r="R6" s="31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3">
        <f t="shared" si="2"/>
        <v>0</v>
      </c>
      <c r="AE6" s="3">
        <f t="shared" si="3"/>
        <v>11520</v>
      </c>
    </row>
    <row r="7" spans="1:31" ht="79.5" hidden="1" customHeight="1" x14ac:dyDescent="0.25">
      <c r="A7" s="2">
        <v>5</v>
      </c>
      <c r="B7" s="2">
        <v>2240</v>
      </c>
      <c r="C7" s="23" t="s">
        <v>52</v>
      </c>
      <c r="D7" s="27">
        <v>43845</v>
      </c>
      <c r="E7" s="2" t="s">
        <v>53</v>
      </c>
      <c r="F7" s="2" t="s">
        <v>54</v>
      </c>
      <c r="G7" s="23" t="s">
        <v>55</v>
      </c>
      <c r="H7" s="18" t="s">
        <v>57</v>
      </c>
      <c r="I7" s="2" t="s">
        <v>56</v>
      </c>
      <c r="J7" s="6">
        <f>K7+L7+M7+N7</f>
        <v>1920</v>
      </c>
      <c r="K7" s="2">
        <v>1920</v>
      </c>
      <c r="L7" s="32"/>
      <c r="M7" s="3"/>
      <c r="N7" s="28"/>
      <c r="O7" s="29"/>
      <c r="P7" s="29"/>
      <c r="Q7" s="30">
        <f t="shared" si="1"/>
        <v>0</v>
      </c>
      <c r="R7" s="31">
        <v>147.6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3">
        <f t="shared" si="2"/>
        <v>147.6</v>
      </c>
      <c r="AE7" s="3">
        <f t="shared" si="3"/>
        <v>1772.4</v>
      </c>
    </row>
    <row r="8" spans="1:31" ht="60" hidden="1" customHeight="1" x14ac:dyDescent="0.25">
      <c r="A8" s="2">
        <v>6</v>
      </c>
      <c r="B8" s="2">
        <v>2210</v>
      </c>
      <c r="C8" s="23" t="s">
        <v>58</v>
      </c>
      <c r="D8" s="27">
        <v>43845</v>
      </c>
      <c r="E8" s="2" t="s">
        <v>53</v>
      </c>
      <c r="F8" s="2" t="s">
        <v>59</v>
      </c>
      <c r="G8" s="23" t="s">
        <v>60</v>
      </c>
      <c r="H8" s="2" t="s">
        <v>61</v>
      </c>
      <c r="I8" s="2" t="s">
        <v>62</v>
      </c>
      <c r="J8" s="6">
        <f t="shared" si="0"/>
        <v>9360</v>
      </c>
      <c r="K8" s="2">
        <v>9360</v>
      </c>
      <c r="L8" s="2"/>
      <c r="M8" s="3"/>
      <c r="N8" s="28"/>
      <c r="O8" s="29"/>
      <c r="P8" s="29"/>
      <c r="Q8" s="30">
        <f t="shared" si="1"/>
        <v>0</v>
      </c>
      <c r="R8" s="31">
        <v>9360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3">
        <f t="shared" si="2"/>
        <v>9360</v>
      </c>
      <c r="AE8" s="3">
        <f t="shared" si="3"/>
        <v>0</v>
      </c>
    </row>
    <row r="9" spans="1:31" ht="45" hidden="1" customHeight="1" x14ac:dyDescent="0.25">
      <c r="A9" s="2">
        <v>7</v>
      </c>
      <c r="B9" s="2">
        <v>2210</v>
      </c>
      <c r="C9" s="23" t="s">
        <v>63</v>
      </c>
      <c r="D9" s="27">
        <v>43845</v>
      </c>
      <c r="E9" s="2" t="s">
        <v>53</v>
      </c>
      <c r="F9" s="2" t="s">
        <v>64</v>
      </c>
      <c r="G9" s="23" t="s">
        <v>65</v>
      </c>
      <c r="H9" s="2" t="s">
        <v>61</v>
      </c>
      <c r="I9" s="2" t="s">
        <v>62</v>
      </c>
      <c r="J9" s="6">
        <f t="shared" si="0"/>
        <v>3312</v>
      </c>
      <c r="K9" s="2">
        <v>3312</v>
      </c>
      <c r="L9" s="2"/>
      <c r="M9" s="3"/>
      <c r="N9" s="28"/>
      <c r="O9" s="29"/>
      <c r="P9" s="29"/>
      <c r="Q9" s="30">
        <f t="shared" si="1"/>
        <v>0</v>
      </c>
      <c r="R9" s="31">
        <v>3312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3">
        <f t="shared" si="2"/>
        <v>3312</v>
      </c>
      <c r="AE9" s="3">
        <f t="shared" si="3"/>
        <v>0</v>
      </c>
    </row>
    <row r="10" spans="1:31" ht="75" hidden="1" customHeight="1" x14ac:dyDescent="0.25">
      <c r="A10" s="2">
        <v>8</v>
      </c>
      <c r="B10" s="2">
        <v>2240</v>
      </c>
      <c r="C10" s="23" t="s">
        <v>66</v>
      </c>
      <c r="D10" s="27">
        <v>43845</v>
      </c>
      <c r="E10" s="2" t="s">
        <v>67</v>
      </c>
      <c r="F10" s="2" t="s">
        <v>68</v>
      </c>
      <c r="G10" s="2">
        <v>40036383</v>
      </c>
      <c r="H10" s="2" t="s">
        <v>69</v>
      </c>
      <c r="I10" s="33" t="s">
        <v>70</v>
      </c>
      <c r="J10" s="2">
        <f t="shared" si="0"/>
        <v>3000</v>
      </c>
      <c r="K10" s="2">
        <v>3000</v>
      </c>
      <c r="L10" s="2"/>
      <c r="M10" s="3"/>
      <c r="N10" s="28"/>
      <c r="O10" s="29"/>
      <c r="P10" s="29"/>
      <c r="Q10" s="30">
        <f t="shared" si="1"/>
        <v>0</v>
      </c>
      <c r="R10" s="31">
        <v>250</v>
      </c>
      <c r="S10" s="16"/>
      <c r="T10" s="16"/>
      <c r="U10" s="16"/>
      <c r="V10" s="16"/>
      <c r="W10" s="16"/>
      <c r="X10" s="16"/>
      <c r="Y10" s="16"/>
      <c r="Z10" s="16"/>
      <c r="AA10" s="16"/>
      <c r="AB10" s="20"/>
      <c r="AC10" s="16"/>
      <c r="AD10" s="3">
        <f t="shared" si="2"/>
        <v>250</v>
      </c>
      <c r="AE10" s="3">
        <f t="shared" si="3"/>
        <v>2750</v>
      </c>
    </row>
    <row r="11" spans="1:31" ht="65.25" hidden="1" customHeight="1" x14ac:dyDescent="0.25">
      <c r="A11" s="2">
        <v>9</v>
      </c>
      <c r="B11" s="2">
        <v>2272</v>
      </c>
      <c r="C11" s="23" t="s">
        <v>71</v>
      </c>
      <c r="D11" s="27">
        <v>43346</v>
      </c>
      <c r="E11" s="2" t="s">
        <v>67</v>
      </c>
      <c r="F11" s="2" t="s">
        <v>72</v>
      </c>
      <c r="G11" s="23" t="s">
        <v>73</v>
      </c>
      <c r="H11" s="2" t="s">
        <v>74</v>
      </c>
      <c r="I11" s="2" t="s">
        <v>75</v>
      </c>
      <c r="J11" s="6">
        <f>K11+L11+M11+N11</f>
        <v>38700</v>
      </c>
      <c r="K11" s="2">
        <v>38700</v>
      </c>
      <c r="L11" s="32"/>
      <c r="M11" s="3"/>
      <c r="N11" s="28"/>
      <c r="O11" s="29"/>
      <c r="P11" s="29"/>
      <c r="Q11" s="30">
        <f t="shared" si="1"/>
        <v>0</v>
      </c>
      <c r="R11" s="31">
        <v>2253.79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3">
        <f t="shared" si="2"/>
        <v>2253.79</v>
      </c>
      <c r="AE11" s="3">
        <f t="shared" si="3"/>
        <v>36446.21</v>
      </c>
    </row>
    <row r="12" spans="1:31" ht="105" hidden="1" customHeight="1" x14ac:dyDescent="0.25">
      <c r="A12" s="2">
        <v>10</v>
      </c>
      <c r="B12" s="2">
        <v>2240</v>
      </c>
      <c r="C12" s="23" t="s">
        <v>76</v>
      </c>
      <c r="D12" s="27">
        <v>43850</v>
      </c>
      <c r="E12" s="2" t="s">
        <v>36</v>
      </c>
      <c r="F12" s="2" t="s">
        <v>77</v>
      </c>
      <c r="G12" s="2">
        <v>30613748</v>
      </c>
      <c r="H12" s="18" t="s">
        <v>79</v>
      </c>
      <c r="I12" s="2" t="s">
        <v>78</v>
      </c>
      <c r="J12" s="6">
        <f t="shared" si="0"/>
        <v>22800</v>
      </c>
      <c r="K12" s="2">
        <v>22800</v>
      </c>
      <c r="L12" s="32"/>
      <c r="M12" s="3"/>
      <c r="N12" s="28"/>
      <c r="O12" s="29"/>
      <c r="P12" s="29"/>
      <c r="Q12" s="30">
        <f t="shared" si="1"/>
        <v>0</v>
      </c>
      <c r="R12" s="3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3">
        <f t="shared" si="2"/>
        <v>0</v>
      </c>
      <c r="AE12" s="3">
        <f t="shared" si="3"/>
        <v>22800</v>
      </c>
    </row>
    <row r="13" spans="1:31" ht="105" hidden="1" customHeight="1" x14ac:dyDescent="0.25">
      <c r="A13" s="2">
        <v>11</v>
      </c>
      <c r="B13" s="2">
        <v>2240</v>
      </c>
      <c r="C13" s="23" t="s">
        <v>80</v>
      </c>
      <c r="D13" s="27">
        <v>43850</v>
      </c>
      <c r="E13" s="2" t="s">
        <v>67</v>
      </c>
      <c r="F13" s="2" t="s">
        <v>81</v>
      </c>
      <c r="G13" s="2">
        <v>40221999</v>
      </c>
      <c r="H13" s="2" t="s">
        <v>82</v>
      </c>
      <c r="I13" s="2" t="s">
        <v>83</v>
      </c>
      <c r="J13" s="6">
        <f t="shared" si="0"/>
        <v>25300</v>
      </c>
      <c r="K13" s="2">
        <v>25300</v>
      </c>
      <c r="L13" s="2"/>
      <c r="M13" s="3"/>
      <c r="N13" s="28"/>
      <c r="O13" s="29"/>
      <c r="P13" s="29"/>
      <c r="Q13" s="30"/>
      <c r="R13" s="31">
        <v>2530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3">
        <f t="shared" si="2"/>
        <v>2530</v>
      </c>
      <c r="AE13" s="3">
        <f t="shared" si="3"/>
        <v>22770</v>
      </c>
    </row>
    <row r="14" spans="1:31" ht="105" customHeight="1" x14ac:dyDescent="0.25">
      <c r="A14" s="2"/>
      <c r="B14" s="2">
        <v>2273</v>
      </c>
      <c r="C14" s="23" t="s">
        <v>110</v>
      </c>
      <c r="D14" s="27">
        <v>43866</v>
      </c>
      <c r="E14" s="2" t="s">
        <v>111</v>
      </c>
      <c r="F14" s="2" t="s">
        <v>112</v>
      </c>
      <c r="G14" s="2"/>
      <c r="H14" s="2" t="s">
        <v>113</v>
      </c>
      <c r="I14" s="2"/>
      <c r="J14" s="6">
        <v>12000</v>
      </c>
      <c r="K14" s="2">
        <v>12000</v>
      </c>
      <c r="L14" s="2"/>
      <c r="M14" s="3"/>
      <c r="N14" s="28"/>
      <c r="O14" s="29"/>
      <c r="P14" s="29"/>
      <c r="Q14" s="30"/>
      <c r="R14" s="3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3">
        <f t="shared" si="2"/>
        <v>0</v>
      </c>
      <c r="AE14" s="3">
        <f t="shared" si="3"/>
        <v>12000</v>
      </c>
    </row>
    <row r="15" spans="1:31" ht="60" customHeight="1" x14ac:dyDescent="0.25">
      <c r="A15" s="2"/>
      <c r="B15" s="2">
        <v>2273</v>
      </c>
      <c r="C15" s="23" t="s">
        <v>84</v>
      </c>
      <c r="D15" s="27">
        <v>43847</v>
      </c>
      <c r="E15" s="2" t="s">
        <v>85</v>
      </c>
      <c r="F15" s="2" t="s">
        <v>86</v>
      </c>
      <c r="G15" s="2">
        <v>42223804</v>
      </c>
      <c r="H15" s="2" t="s">
        <v>87</v>
      </c>
      <c r="I15" s="2" t="s">
        <v>88</v>
      </c>
      <c r="J15" s="6">
        <f t="shared" si="0"/>
        <v>199500</v>
      </c>
      <c r="K15" s="2">
        <v>199500</v>
      </c>
      <c r="L15" s="2"/>
      <c r="M15" s="3"/>
      <c r="N15" s="28"/>
      <c r="O15" s="29"/>
      <c r="P15" s="29"/>
      <c r="Q15" s="30">
        <f t="shared" si="1"/>
        <v>0</v>
      </c>
      <c r="R15" s="3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3">
        <f t="shared" si="2"/>
        <v>0</v>
      </c>
      <c r="AE15" s="3">
        <f t="shared" si="3"/>
        <v>199500</v>
      </c>
    </row>
    <row r="16" spans="1:31" ht="60" hidden="1" customHeight="1" x14ac:dyDescent="0.25">
      <c r="A16" s="2">
        <v>13</v>
      </c>
      <c r="B16" s="2">
        <v>2240</v>
      </c>
      <c r="C16" s="23" t="s">
        <v>89</v>
      </c>
      <c r="D16" s="27">
        <v>42142</v>
      </c>
      <c r="E16" s="2" t="s">
        <v>67</v>
      </c>
      <c r="F16" s="2" t="s">
        <v>90</v>
      </c>
      <c r="G16" s="2">
        <v>21560766</v>
      </c>
      <c r="H16" s="2" t="s">
        <v>91</v>
      </c>
      <c r="I16" s="2" t="s">
        <v>92</v>
      </c>
      <c r="J16" s="6">
        <f t="shared" si="0"/>
        <v>14400</v>
      </c>
      <c r="K16" s="2"/>
      <c r="L16" s="2">
        <v>14400</v>
      </c>
      <c r="M16" s="3"/>
      <c r="N16" s="28"/>
      <c r="O16" s="29"/>
      <c r="P16" s="29"/>
      <c r="Q16" s="30">
        <f t="shared" si="1"/>
        <v>0</v>
      </c>
      <c r="R16" s="3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3">
        <f t="shared" si="2"/>
        <v>0</v>
      </c>
      <c r="AE16" s="3">
        <f t="shared" si="3"/>
        <v>14400</v>
      </c>
    </row>
    <row r="17" spans="1:31" ht="126" hidden="1" customHeight="1" x14ac:dyDescent="0.25">
      <c r="A17" s="2">
        <v>14</v>
      </c>
      <c r="B17" s="2">
        <v>2240</v>
      </c>
      <c r="C17" s="23" t="s">
        <v>93</v>
      </c>
      <c r="D17" s="27">
        <v>43850</v>
      </c>
      <c r="E17" s="2" t="s">
        <v>67</v>
      </c>
      <c r="F17" s="2" t="s">
        <v>68</v>
      </c>
      <c r="G17" s="2">
        <v>40036383</v>
      </c>
      <c r="H17" s="2" t="s">
        <v>94</v>
      </c>
      <c r="I17" s="2" t="s">
        <v>95</v>
      </c>
      <c r="J17" s="6">
        <f t="shared" si="0"/>
        <v>8800</v>
      </c>
      <c r="K17" s="2">
        <v>8800</v>
      </c>
      <c r="L17" s="2"/>
      <c r="M17" s="3"/>
      <c r="N17" s="28"/>
      <c r="O17" s="29"/>
      <c r="P17" s="29"/>
      <c r="Q17" s="30">
        <f t="shared" si="1"/>
        <v>0</v>
      </c>
      <c r="R17" s="31">
        <v>600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3">
        <f t="shared" si="2"/>
        <v>600</v>
      </c>
      <c r="AE17" s="3">
        <f t="shared" si="3"/>
        <v>8200</v>
      </c>
    </row>
    <row r="18" spans="1:31" ht="60" hidden="1" customHeight="1" x14ac:dyDescent="0.25">
      <c r="A18" s="2">
        <v>15</v>
      </c>
      <c r="B18" s="2">
        <v>2240</v>
      </c>
      <c r="C18" s="23" t="s">
        <v>96</v>
      </c>
      <c r="D18" s="27">
        <v>43851</v>
      </c>
      <c r="E18" s="2" t="s">
        <v>67</v>
      </c>
      <c r="F18" s="2" t="s">
        <v>97</v>
      </c>
      <c r="G18" s="2">
        <v>37411009</v>
      </c>
      <c r="H18" s="2" t="s">
        <v>98</v>
      </c>
      <c r="I18" s="2" t="s">
        <v>70</v>
      </c>
      <c r="J18" s="6">
        <f t="shared" si="0"/>
        <v>9650</v>
      </c>
      <c r="K18" s="2">
        <v>9650</v>
      </c>
      <c r="L18" s="2"/>
      <c r="M18" s="3"/>
      <c r="N18" s="28"/>
      <c r="O18" s="29"/>
      <c r="P18" s="29"/>
      <c r="Q18" s="30">
        <f t="shared" si="1"/>
        <v>0</v>
      </c>
      <c r="R18" s="31">
        <v>965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3">
        <f t="shared" si="2"/>
        <v>965</v>
      </c>
      <c r="AE18" s="3">
        <f t="shared" si="3"/>
        <v>8685</v>
      </c>
    </row>
    <row r="19" spans="1:31" ht="120" hidden="1" customHeight="1" x14ac:dyDescent="0.25">
      <c r="A19" s="2">
        <v>16</v>
      </c>
      <c r="B19" s="2">
        <v>2240</v>
      </c>
      <c r="C19" s="23" t="s">
        <v>99</v>
      </c>
      <c r="D19" s="27">
        <v>43851</v>
      </c>
      <c r="E19" s="2" t="s">
        <v>67</v>
      </c>
      <c r="F19" s="2" t="s">
        <v>100</v>
      </c>
      <c r="G19" s="2">
        <v>37282564</v>
      </c>
      <c r="H19" s="2" t="s">
        <v>101</v>
      </c>
      <c r="I19" s="2" t="s">
        <v>78</v>
      </c>
      <c r="J19" s="6">
        <f>K19+L19+M19+N19</f>
        <v>7200</v>
      </c>
      <c r="K19" s="2">
        <v>7200</v>
      </c>
      <c r="L19" s="32"/>
      <c r="M19" s="3"/>
      <c r="N19" s="28"/>
      <c r="O19" s="29"/>
      <c r="P19" s="29"/>
      <c r="Q19" s="30">
        <f t="shared" si="1"/>
        <v>0</v>
      </c>
      <c r="R19" s="31">
        <v>600</v>
      </c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3">
        <f t="shared" si="2"/>
        <v>600</v>
      </c>
      <c r="AE19" s="3">
        <f t="shared" si="3"/>
        <v>6600</v>
      </c>
    </row>
    <row r="20" spans="1:31" ht="90" hidden="1" customHeight="1" x14ac:dyDescent="0.25">
      <c r="A20" s="2">
        <v>14</v>
      </c>
      <c r="B20" s="2">
        <v>2240</v>
      </c>
      <c r="C20" s="23" t="s">
        <v>102</v>
      </c>
      <c r="D20" s="27">
        <v>43854</v>
      </c>
      <c r="E20" s="2" t="s">
        <v>67</v>
      </c>
      <c r="F20" s="2" t="s">
        <v>103</v>
      </c>
      <c r="G20" s="2">
        <v>41072883</v>
      </c>
      <c r="H20" s="2" t="s">
        <v>104</v>
      </c>
      <c r="I20" s="2" t="s">
        <v>105</v>
      </c>
      <c r="J20" s="6">
        <f t="shared" si="0"/>
        <v>160308</v>
      </c>
      <c r="K20" s="2">
        <v>160308</v>
      </c>
      <c r="L20" s="2"/>
      <c r="M20" s="3"/>
      <c r="N20" s="28"/>
      <c r="O20" s="29"/>
      <c r="P20" s="29"/>
      <c r="Q20" s="30">
        <f t="shared" si="1"/>
        <v>0</v>
      </c>
      <c r="R20" s="31">
        <v>16293.6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3">
        <f t="shared" si="2"/>
        <v>16293.6</v>
      </c>
      <c r="AE20" s="3">
        <f t="shared" si="3"/>
        <v>144014.39999999999</v>
      </c>
    </row>
    <row r="21" spans="1:31" ht="102" hidden="1" customHeight="1" x14ac:dyDescent="0.25">
      <c r="A21" s="2">
        <v>15</v>
      </c>
      <c r="B21" s="2">
        <v>2240</v>
      </c>
      <c r="C21" s="23" t="s">
        <v>102</v>
      </c>
      <c r="D21" s="27">
        <v>43854</v>
      </c>
      <c r="E21" s="2" t="s">
        <v>67</v>
      </c>
      <c r="F21" s="2" t="s">
        <v>103</v>
      </c>
      <c r="G21" s="2">
        <v>41072883</v>
      </c>
      <c r="H21" s="2" t="s">
        <v>106</v>
      </c>
      <c r="I21" s="2" t="s">
        <v>107</v>
      </c>
      <c r="J21" s="6">
        <f t="shared" si="0"/>
        <v>164700</v>
      </c>
      <c r="K21" s="2">
        <v>164700</v>
      </c>
      <c r="L21" s="2"/>
      <c r="M21" s="3"/>
      <c r="N21" s="28"/>
      <c r="O21" s="29"/>
      <c r="P21" s="29"/>
      <c r="Q21" s="30">
        <f t="shared" si="1"/>
        <v>0</v>
      </c>
      <c r="R21" s="31">
        <v>16740</v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3">
        <f t="shared" si="2"/>
        <v>16740</v>
      </c>
      <c r="AE21" s="3">
        <f t="shared" si="3"/>
        <v>147960</v>
      </c>
    </row>
    <row r="22" spans="1:31" ht="30" hidden="1" customHeight="1" x14ac:dyDescent="0.25">
      <c r="A22" s="2">
        <v>16</v>
      </c>
      <c r="B22" s="2">
        <v>2240</v>
      </c>
      <c r="C22" s="23" t="s">
        <v>108</v>
      </c>
      <c r="D22" s="27">
        <v>43854</v>
      </c>
      <c r="E22" s="2" t="s">
        <v>67</v>
      </c>
      <c r="F22" s="2" t="s">
        <v>103</v>
      </c>
      <c r="G22" s="2">
        <v>41072883</v>
      </c>
      <c r="H22" s="2" t="s">
        <v>109</v>
      </c>
      <c r="I22" s="2" t="s">
        <v>105</v>
      </c>
      <c r="J22" s="2">
        <f t="shared" si="0"/>
        <v>3600</v>
      </c>
      <c r="K22" s="2">
        <v>3600</v>
      </c>
      <c r="L22" s="2"/>
      <c r="M22" s="3"/>
      <c r="N22" s="28"/>
      <c r="O22" s="29"/>
      <c r="P22" s="29"/>
      <c r="Q22" s="30">
        <f t="shared" si="1"/>
        <v>0</v>
      </c>
      <c r="R22" s="3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3">
        <f t="shared" si="2"/>
        <v>0</v>
      </c>
      <c r="AE22" s="3">
        <f t="shared" si="3"/>
        <v>3600</v>
      </c>
    </row>
    <row r="23" spans="1:31" ht="30" hidden="1" customHeight="1" x14ac:dyDescent="0.25">
      <c r="A23" s="2"/>
      <c r="B23" s="2"/>
      <c r="C23" s="23"/>
      <c r="D23" s="27"/>
      <c r="E23" s="2"/>
      <c r="F23" s="2"/>
      <c r="G23" s="2"/>
      <c r="H23" s="2"/>
      <c r="I23" s="2"/>
      <c r="J23" s="2">
        <f t="shared" si="0"/>
        <v>0</v>
      </c>
      <c r="K23" s="2"/>
      <c r="L23" s="2"/>
      <c r="M23" s="3"/>
      <c r="N23" s="28"/>
      <c r="O23" s="29"/>
      <c r="P23" s="29"/>
      <c r="Q23" s="30">
        <f t="shared" si="1"/>
        <v>0</v>
      </c>
      <c r="R23" s="3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3">
        <f t="shared" si="2"/>
        <v>0</v>
      </c>
      <c r="AE23" s="3">
        <f t="shared" si="3"/>
        <v>0</v>
      </c>
    </row>
    <row r="24" spans="1:31" ht="60" hidden="1" customHeight="1" x14ac:dyDescent="0.25">
      <c r="A24" s="2"/>
      <c r="B24" s="2"/>
      <c r="C24" s="23"/>
      <c r="D24" s="27"/>
      <c r="E24" s="2"/>
      <c r="F24" s="2"/>
      <c r="G24" s="2"/>
      <c r="H24" s="2"/>
      <c r="I24" s="2"/>
      <c r="J24" s="6">
        <f t="shared" si="0"/>
        <v>0</v>
      </c>
      <c r="K24" s="2"/>
      <c r="L24" s="2"/>
      <c r="M24" s="3"/>
      <c r="N24" s="28"/>
      <c r="O24" s="29"/>
      <c r="P24" s="29"/>
      <c r="Q24" s="30">
        <f t="shared" si="1"/>
        <v>0</v>
      </c>
      <c r="R24" s="3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3">
        <f t="shared" si="2"/>
        <v>0</v>
      </c>
      <c r="AE24" s="3">
        <f t="shared" si="3"/>
        <v>0</v>
      </c>
    </row>
    <row r="25" spans="1:31" ht="60" hidden="1" customHeight="1" x14ac:dyDescent="0.25">
      <c r="A25" s="2"/>
      <c r="B25" s="2"/>
      <c r="C25" s="23"/>
      <c r="D25" s="27"/>
      <c r="E25" s="2"/>
      <c r="F25" s="2"/>
      <c r="G25" s="2"/>
      <c r="H25" s="2"/>
      <c r="I25" s="2"/>
      <c r="J25" s="6">
        <f t="shared" si="0"/>
        <v>0</v>
      </c>
      <c r="K25" s="2"/>
      <c r="L25" s="2"/>
      <c r="M25" s="3"/>
      <c r="N25" s="28"/>
      <c r="O25" s="29"/>
      <c r="P25" s="29"/>
      <c r="Q25" s="30">
        <f t="shared" si="1"/>
        <v>0</v>
      </c>
      <c r="R25" s="3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3">
        <f t="shared" si="2"/>
        <v>0</v>
      </c>
      <c r="AE25" s="3">
        <f t="shared" si="3"/>
        <v>0</v>
      </c>
    </row>
    <row r="26" spans="1:31" ht="75" hidden="1" customHeight="1" x14ac:dyDescent="0.25">
      <c r="A26" s="2"/>
      <c r="B26" s="2"/>
      <c r="C26" s="23"/>
      <c r="D26" s="27"/>
      <c r="E26" s="2"/>
      <c r="F26" s="2"/>
      <c r="G26" s="2"/>
      <c r="H26" s="2"/>
      <c r="I26" s="2"/>
      <c r="J26" s="2">
        <f t="shared" si="0"/>
        <v>0</v>
      </c>
      <c r="K26" s="2"/>
      <c r="L26" s="2"/>
      <c r="M26" s="3"/>
      <c r="N26" s="28"/>
      <c r="O26" s="29"/>
      <c r="P26" s="29"/>
      <c r="Q26" s="30">
        <f t="shared" si="1"/>
        <v>0</v>
      </c>
      <c r="R26" s="3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3">
        <f t="shared" si="2"/>
        <v>0</v>
      </c>
      <c r="AE26" s="3">
        <f t="shared" si="3"/>
        <v>0</v>
      </c>
    </row>
    <row r="27" spans="1:31" ht="60" hidden="1" customHeight="1" x14ac:dyDescent="0.25">
      <c r="A27" s="2"/>
      <c r="B27" s="2"/>
      <c r="C27" s="23"/>
      <c r="D27" s="27"/>
      <c r="E27" s="2"/>
      <c r="F27" s="2"/>
      <c r="G27" s="2"/>
      <c r="H27" s="2"/>
      <c r="I27" s="2"/>
      <c r="J27" s="6">
        <f>K27+L27+M27+N27</f>
        <v>0</v>
      </c>
      <c r="K27" s="2"/>
      <c r="L27" s="32"/>
      <c r="M27" s="3"/>
      <c r="N27" s="28"/>
      <c r="O27" s="29"/>
      <c r="P27" s="29"/>
      <c r="Q27" s="30">
        <f t="shared" si="1"/>
        <v>0</v>
      </c>
      <c r="R27" s="31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3">
        <f t="shared" si="2"/>
        <v>0</v>
      </c>
      <c r="AE27" s="3">
        <f t="shared" si="3"/>
        <v>0</v>
      </c>
    </row>
    <row r="28" spans="1:31" hidden="1" x14ac:dyDescent="0.25">
      <c r="A28" s="2"/>
      <c r="B28" s="2"/>
      <c r="C28" s="23"/>
      <c r="D28" s="27"/>
      <c r="E28" s="2"/>
      <c r="F28" s="2"/>
      <c r="G28" s="2"/>
      <c r="H28" s="2"/>
      <c r="I28" s="2"/>
      <c r="J28" s="2">
        <f t="shared" si="0"/>
        <v>0</v>
      </c>
      <c r="K28" s="2"/>
      <c r="L28" s="2"/>
      <c r="M28" s="3"/>
      <c r="N28" s="28"/>
      <c r="O28" s="29"/>
      <c r="P28" s="29"/>
      <c r="Q28" s="30">
        <f t="shared" si="1"/>
        <v>0</v>
      </c>
      <c r="R28" s="3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3">
        <f t="shared" si="2"/>
        <v>0</v>
      </c>
      <c r="AE28" s="3">
        <f t="shared" si="3"/>
        <v>0</v>
      </c>
    </row>
    <row r="29" spans="1:31" ht="45" hidden="1" customHeight="1" x14ac:dyDescent="0.25">
      <c r="A29" s="2"/>
      <c r="B29" s="2"/>
      <c r="C29" s="23"/>
      <c r="D29" s="27"/>
      <c r="E29" s="2"/>
      <c r="F29" s="2"/>
      <c r="G29" s="2"/>
      <c r="H29" s="2"/>
      <c r="I29" s="2"/>
      <c r="J29" s="2">
        <f t="shared" si="0"/>
        <v>0</v>
      </c>
      <c r="K29" s="2"/>
      <c r="L29" s="2"/>
      <c r="M29" s="3"/>
      <c r="N29" s="28"/>
      <c r="O29" s="29"/>
      <c r="P29" s="29"/>
      <c r="Q29" s="30">
        <f t="shared" si="1"/>
        <v>0</v>
      </c>
      <c r="R29" s="3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3">
        <f t="shared" si="2"/>
        <v>0</v>
      </c>
      <c r="AE29" s="3">
        <f t="shared" si="3"/>
        <v>0</v>
      </c>
    </row>
    <row r="30" spans="1:31" ht="60" hidden="1" customHeight="1" x14ac:dyDescent="0.25">
      <c r="A30" s="2"/>
      <c r="B30" s="3"/>
      <c r="C30" s="4"/>
      <c r="D30" s="34"/>
      <c r="E30" s="2"/>
      <c r="F30" s="2"/>
      <c r="G30" s="3"/>
      <c r="H30" s="2"/>
      <c r="I30" s="2"/>
      <c r="J30" s="2">
        <f t="shared" si="0"/>
        <v>0</v>
      </c>
      <c r="K30" s="3"/>
      <c r="L30" s="3"/>
      <c r="M30" s="3"/>
      <c r="N30" s="28"/>
      <c r="O30" s="29"/>
      <c r="P30" s="29"/>
      <c r="Q30" s="30">
        <f t="shared" si="1"/>
        <v>0</v>
      </c>
      <c r="R30" s="3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3">
        <f t="shared" si="2"/>
        <v>0</v>
      </c>
      <c r="AE30" s="3">
        <f t="shared" si="3"/>
        <v>0</v>
      </c>
    </row>
    <row r="31" spans="1:31" ht="60" hidden="1" customHeight="1" x14ac:dyDescent="0.25">
      <c r="A31" s="2"/>
      <c r="B31" s="3"/>
      <c r="C31" s="4"/>
      <c r="D31" s="34"/>
      <c r="E31" s="2"/>
      <c r="F31" s="2"/>
      <c r="G31" s="3"/>
      <c r="H31" s="2"/>
      <c r="I31" s="33"/>
      <c r="J31" s="2">
        <f t="shared" si="0"/>
        <v>0</v>
      </c>
      <c r="K31" s="3"/>
      <c r="L31" s="3"/>
      <c r="M31" s="3"/>
      <c r="N31" s="28"/>
      <c r="O31" s="29"/>
      <c r="P31" s="29"/>
      <c r="Q31" s="30">
        <f t="shared" si="1"/>
        <v>0</v>
      </c>
      <c r="R31" s="31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3">
        <f t="shared" si="2"/>
        <v>0</v>
      </c>
      <c r="AE31" s="3">
        <f t="shared" si="3"/>
        <v>0</v>
      </c>
    </row>
    <row r="32" spans="1:31" ht="30" hidden="1" customHeight="1" x14ac:dyDescent="0.25">
      <c r="A32" s="2"/>
      <c r="B32" s="3"/>
      <c r="C32" s="4"/>
      <c r="D32" s="34"/>
      <c r="E32" s="2"/>
      <c r="F32" s="2"/>
      <c r="G32" s="3"/>
      <c r="H32" s="2"/>
      <c r="I32" s="2"/>
      <c r="J32" s="2">
        <f t="shared" si="0"/>
        <v>0</v>
      </c>
      <c r="K32" s="3"/>
      <c r="L32" s="3"/>
      <c r="M32" s="3"/>
      <c r="N32" s="28"/>
      <c r="O32" s="29"/>
      <c r="P32" s="29"/>
      <c r="Q32" s="30">
        <f t="shared" si="1"/>
        <v>0</v>
      </c>
      <c r="R32" s="3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3">
        <f t="shared" si="2"/>
        <v>0</v>
      </c>
      <c r="AE32" s="3">
        <f t="shared" si="3"/>
        <v>0</v>
      </c>
    </row>
    <row r="33" spans="1:31" ht="30" hidden="1" customHeight="1" x14ac:dyDescent="0.25">
      <c r="A33" s="2"/>
      <c r="B33" s="3"/>
      <c r="C33" s="4"/>
      <c r="D33" s="34"/>
      <c r="E33" s="2"/>
      <c r="F33" s="2"/>
      <c r="G33" s="3"/>
      <c r="H33" s="2"/>
      <c r="I33" s="2"/>
      <c r="J33" s="2">
        <f t="shared" si="0"/>
        <v>0</v>
      </c>
      <c r="K33" s="3"/>
      <c r="L33" s="3"/>
      <c r="M33" s="3"/>
      <c r="N33" s="28"/>
      <c r="O33" s="29"/>
      <c r="P33" s="29"/>
      <c r="Q33" s="30">
        <f t="shared" si="1"/>
        <v>0</v>
      </c>
      <c r="R33" s="3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3">
        <f t="shared" si="2"/>
        <v>0</v>
      </c>
      <c r="AE33" s="3">
        <f t="shared" si="3"/>
        <v>0</v>
      </c>
    </row>
    <row r="34" spans="1:31" ht="30" hidden="1" customHeight="1" x14ac:dyDescent="0.25">
      <c r="A34" s="2"/>
      <c r="B34" s="3"/>
      <c r="C34" s="4"/>
      <c r="D34" s="34"/>
      <c r="E34" s="2"/>
      <c r="F34" s="2"/>
      <c r="G34" s="3"/>
      <c r="H34" s="2"/>
      <c r="I34" s="2"/>
      <c r="J34" s="2">
        <f t="shared" si="0"/>
        <v>0</v>
      </c>
      <c r="K34" s="3"/>
      <c r="L34" s="3"/>
      <c r="M34" s="3"/>
      <c r="N34" s="28"/>
      <c r="O34" s="29"/>
      <c r="P34" s="29"/>
      <c r="Q34" s="30">
        <f t="shared" si="1"/>
        <v>0</v>
      </c>
      <c r="R34" s="3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3">
        <f t="shared" si="2"/>
        <v>0</v>
      </c>
      <c r="AE34" s="3">
        <f t="shared" si="3"/>
        <v>0</v>
      </c>
    </row>
    <row r="35" spans="1:31" ht="30" hidden="1" customHeight="1" x14ac:dyDescent="0.25">
      <c r="A35" s="2"/>
      <c r="B35" s="3"/>
      <c r="C35" s="4"/>
      <c r="D35" s="34"/>
      <c r="E35" s="2"/>
      <c r="F35" s="2"/>
      <c r="G35" s="3"/>
      <c r="H35" s="2"/>
      <c r="I35" s="2"/>
      <c r="J35" s="2">
        <f t="shared" si="0"/>
        <v>0</v>
      </c>
      <c r="K35" s="3"/>
      <c r="L35" s="3"/>
      <c r="M35" s="3"/>
      <c r="N35" s="28"/>
      <c r="O35" s="29"/>
      <c r="P35" s="29"/>
      <c r="Q35" s="30">
        <f t="shared" si="1"/>
        <v>0</v>
      </c>
      <c r="R35" s="3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3">
        <f t="shared" si="2"/>
        <v>0</v>
      </c>
      <c r="AE35" s="3">
        <f t="shared" si="3"/>
        <v>0</v>
      </c>
    </row>
    <row r="36" spans="1:31" ht="45" hidden="1" customHeight="1" x14ac:dyDescent="0.25">
      <c r="A36" s="2"/>
      <c r="B36" s="3"/>
      <c r="C36" s="4"/>
      <c r="D36" s="34"/>
      <c r="E36" s="2"/>
      <c r="F36" s="2"/>
      <c r="G36" s="3"/>
      <c r="H36" s="2"/>
      <c r="I36" s="2"/>
      <c r="J36" s="2">
        <f t="shared" si="0"/>
        <v>0</v>
      </c>
      <c r="K36" s="3"/>
      <c r="L36" s="3"/>
      <c r="M36" s="3"/>
      <c r="N36" s="28"/>
      <c r="O36" s="29"/>
      <c r="P36" s="29"/>
      <c r="Q36" s="30">
        <f t="shared" si="1"/>
        <v>0</v>
      </c>
      <c r="R36" s="3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3">
        <f t="shared" si="2"/>
        <v>0</v>
      </c>
      <c r="AE36" s="3">
        <f t="shared" si="3"/>
        <v>0</v>
      </c>
    </row>
    <row r="37" spans="1:31" ht="45" hidden="1" customHeight="1" x14ac:dyDescent="0.25">
      <c r="A37" s="2"/>
      <c r="B37" s="3"/>
      <c r="C37" s="4"/>
      <c r="D37" s="34"/>
      <c r="E37" s="2"/>
      <c r="F37" s="2"/>
      <c r="G37" s="3"/>
      <c r="H37" s="2"/>
      <c r="I37" s="2"/>
      <c r="J37" s="2">
        <f t="shared" si="0"/>
        <v>0</v>
      </c>
      <c r="K37" s="3"/>
      <c r="L37" s="3"/>
      <c r="M37" s="3"/>
      <c r="N37" s="28"/>
      <c r="O37" s="29"/>
      <c r="P37" s="29"/>
      <c r="Q37" s="30">
        <f t="shared" si="1"/>
        <v>0</v>
      </c>
      <c r="R37" s="3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3">
        <f t="shared" si="2"/>
        <v>0</v>
      </c>
      <c r="AE37" s="3">
        <f t="shared" si="3"/>
        <v>0</v>
      </c>
    </row>
    <row r="38" spans="1:31" ht="45" hidden="1" customHeight="1" x14ac:dyDescent="0.25">
      <c r="A38" s="2"/>
      <c r="B38" s="3"/>
      <c r="C38" s="4"/>
      <c r="D38" s="34"/>
      <c r="E38" s="2"/>
      <c r="F38" s="2"/>
      <c r="G38" s="3"/>
      <c r="H38" s="2"/>
      <c r="I38" s="2"/>
      <c r="J38" s="2">
        <f t="shared" si="0"/>
        <v>0</v>
      </c>
      <c r="K38" s="3"/>
      <c r="L38" s="3"/>
      <c r="M38" s="3"/>
      <c r="N38" s="28"/>
      <c r="O38" s="29"/>
      <c r="P38" s="29"/>
      <c r="Q38" s="30">
        <f t="shared" si="1"/>
        <v>0</v>
      </c>
      <c r="R38" s="3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3">
        <f t="shared" si="2"/>
        <v>0</v>
      </c>
      <c r="AE38" s="3">
        <f t="shared" si="3"/>
        <v>0</v>
      </c>
    </row>
    <row r="39" spans="1:31" ht="45" hidden="1" customHeight="1" x14ac:dyDescent="0.25">
      <c r="A39" s="2"/>
      <c r="B39" s="3"/>
      <c r="C39" s="4"/>
      <c r="D39" s="34"/>
      <c r="E39" s="2"/>
      <c r="F39" s="2"/>
      <c r="G39" s="3"/>
      <c r="H39" s="2"/>
      <c r="I39" s="2"/>
      <c r="J39" s="2">
        <f t="shared" si="0"/>
        <v>0</v>
      </c>
      <c r="K39" s="3"/>
      <c r="L39" s="3"/>
      <c r="M39" s="3"/>
      <c r="N39" s="28"/>
      <c r="O39" s="29"/>
      <c r="P39" s="29"/>
      <c r="Q39" s="30">
        <f t="shared" si="1"/>
        <v>0</v>
      </c>
      <c r="R39" s="3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3">
        <f t="shared" si="2"/>
        <v>0</v>
      </c>
      <c r="AE39" s="3">
        <f t="shared" si="3"/>
        <v>0</v>
      </c>
    </row>
    <row r="40" spans="1:31" ht="30" hidden="1" customHeight="1" x14ac:dyDescent="0.25">
      <c r="A40" s="2"/>
      <c r="B40" s="3"/>
      <c r="C40" s="4"/>
      <c r="D40" s="34"/>
      <c r="E40" s="2"/>
      <c r="F40" s="2"/>
      <c r="G40" s="3"/>
      <c r="H40" s="2"/>
      <c r="I40" s="2"/>
      <c r="J40" s="2">
        <f t="shared" si="0"/>
        <v>0</v>
      </c>
      <c r="K40" s="3"/>
      <c r="L40" s="3"/>
      <c r="M40" s="3"/>
      <c r="N40" s="28"/>
      <c r="O40" s="29"/>
      <c r="P40" s="29"/>
      <c r="Q40" s="30">
        <f t="shared" si="1"/>
        <v>0</v>
      </c>
      <c r="R40" s="3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3">
        <f t="shared" si="2"/>
        <v>0</v>
      </c>
      <c r="AE40" s="3">
        <f t="shared" si="3"/>
        <v>0</v>
      </c>
    </row>
    <row r="41" spans="1:31" ht="90" hidden="1" customHeight="1" x14ac:dyDescent="0.25">
      <c r="A41" s="2"/>
      <c r="B41" s="3"/>
      <c r="C41" s="4"/>
      <c r="D41" s="34"/>
      <c r="E41" s="2"/>
      <c r="F41" s="2"/>
      <c r="G41" s="3"/>
      <c r="H41" s="2"/>
      <c r="I41" s="2"/>
      <c r="J41" s="2">
        <f t="shared" si="0"/>
        <v>0</v>
      </c>
      <c r="K41" s="3"/>
      <c r="L41" s="3"/>
      <c r="M41" s="3"/>
      <c r="N41" s="28"/>
      <c r="O41" s="29"/>
      <c r="P41" s="29"/>
      <c r="Q41" s="30">
        <f t="shared" si="1"/>
        <v>0</v>
      </c>
      <c r="R41" s="31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3">
        <f t="shared" si="2"/>
        <v>0</v>
      </c>
      <c r="AE41" s="3">
        <f t="shared" si="3"/>
        <v>0</v>
      </c>
    </row>
    <row r="42" spans="1:31" ht="45" hidden="1" customHeight="1" x14ac:dyDescent="0.25">
      <c r="A42" s="2"/>
      <c r="B42" s="3"/>
      <c r="C42" s="4"/>
      <c r="D42" s="34"/>
      <c r="E42" s="2"/>
      <c r="F42" s="2"/>
      <c r="G42" s="3"/>
      <c r="H42" s="2"/>
      <c r="I42" s="2"/>
      <c r="J42" s="2">
        <f t="shared" si="0"/>
        <v>0</v>
      </c>
      <c r="K42" s="3"/>
      <c r="L42" s="3"/>
      <c r="M42" s="3"/>
      <c r="N42" s="28"/>
      <c r="O42" s="29"/>
      <c r="P42" s="29"/>
      <c r="Q42" s="30">
        <f t="shared" si="1"/>
        <v>0</v>
      </c>
      <c r="R42" s="3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3">
        <f t="shared" si="2"/>
        <v>0</v>
      </c>
      <c r="AE42" s="3">
        <f t="shared" si="3"/>
        <v>0</v>
      </c>
    </row>
    <row r="43" spans="1:31" ht="120" hidden="1" customHeight="1" x14ac:dyDescent="0.25">
      <c r="A43" s="2"/>
      <c r="B43" s="3"/>
      <c r="C43" s="4"/>
      <c r="D43" s="34"/>
      <c r="E43" s="2"/>
      <c r="F43" s="2"/>
      <c r="G43" s="3"/>
      <c r="H43" s="2"/>
      <c r="I43" s="2"/>
      <c r="J43" s="2">
        <f t="shared" si="0"/>
        <v>0</v>
      </c>
      <c r="K43" s="3"/>
      <c r="L43" s="3"/>
      <c r="M43" s="3"/>
      <c r="N43" s="28"/>
      <c r="O43" s="29"/>
      <c r="P43" s="29"/>
      <c r="Q43" s="30">
        <f t="shared" si="1"/>
        <v>0</v>
      </c>
      <c r="R43" s="31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3">
        <f t="shared" si="2"/>
        <v>0</v>
      </c>
      <c r="AE43" s="3">
        <f t="shared" si="3"/>
        <v>0</v>
      </c>
    </row>
    <row r="44" spans="1:31" ht="60" hidden="1" customHeight="1" x14ac:dyDescent="0.25">
      <c r="A44" s="2"/>
      <c r="B44" s="3"/>
      <c r="C44" s="4"/>
      <c r="D44" s="34"/>
      <c r="E44" s="2"/>
      <c r="F44" s="2"/>
      <c r="G44" s="3"/>
      <c r="H44" s="2"/>
      <c r="I44" s="2"/>
      <c r="J44" s="2">
        <f t="shared" si="0"/>
        <v>0</v>
      </c>
      <c r="K44" s="3"/>
      <c r="L44" s="3"/>
      <c r="M44" s="3"/>
      <c r="N44" s="28"/>
      <c r="O44" s="35"/>
      <c r="P44" s="35"/>
      <c r="Q44" s="30">
        <f t="shared" si="1"/>
        <v>0</v>
      </c>
      <c r="R44" s="31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3">
        <f t="shared" si="2"/>
        <v>0</v>
      </c>
      <c r="AE44" s="3">
        <f t="shared" si="3"/>
        <v>0</v>
      </c>
    </row>
    <row r="45" spans="1:31" ht="30" hidden="1" customHeight="1" x14ac:dyDescent="0.25">
      <c r="A45" s="2"/>
      <c r="B45" s="3"/>
      <c r="C45" s="4"/>
      <c r="D45" s="34"/>
      <c r="E45" s="2"/>
      <c r="F45" s="2"/>
      <c r="G45" s="3"/>
      <c r="H45" s="2"/>
      <c r="I45" s="2"/>
      <c r="J45" s="2">
        <f t="shared" ref="J45:J73" si="4">K45+L45+M45+N45</f>
        <v>0</v>
      </c>
      <c r="K45" s="3"/>
      <c r="L45" s="3"/>
      <c r="M45" s="3"/>
      <c r="N45" s="28"/>
      <c r="O45" s="35"/>
      <c r="P45" s="35"/>
      <c r="Q45" s="30">
        <f t="shared" si="1"/>
        <v>0</v>
      </c>
      <c r="R45" s="31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3">
        <f>SUM(R45:AC45)</f>
        <v>0</v>
      </c>
      <c r="AE45" s="3">
        <f>J45-AD45</f>
        <v>0</v>
      </c>
    </row>
    <row r="46" spans="1:31" ht="60" hidden="1" customHeight="1" x14ac:dyDescent="0.25">
      <c r="A46" s="2"/>
      <c r="B46" s="3"/>
      <c r="C46" s="4"/>
      <c r="D46" s="34"/>
      <c r="E46" s="2"/>
      <c r="F46" s="2"/>
      <c r="G46" s="3"/>
      <c r="H46" s="2"/>
      <c r="I46" s="2"/>
      <c r="J46" s="2">
        <f t="shared" si="4"/>
        <v>0</v>
      </c>
      <c r="K46" s="3"/>
      <c r="L46" s="3"/>
      <c r="M46" s="3"/>
      <c r="N46" s="28"/>
      <c r="O46" s="35"/>
      <c r="P46" s="35"/>
      <c r="Q46" s="30">
        <f t="shared" si="1"/>
        <v>0</v>
      </c>
      <c r="R46" s="3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3">
        <f t="shared" ref="AD46:AD55" si="5">SUM(R46:AC46)</f>
        <v>0</v>
      </c>
      <c r="AE46" s="3">
        <f t="shared" ref="AE46:AE51" si="6">J46-AD46</f>
        <v>0</v>
      </c>
    </row>
    <row r="47" spans="1:31" ht="60" hidden="1" customHeight="1" x14ac:dyDescent="0.25">
      <c r="A47" s="2"/>
      <c r="B47" s="3"/>
      <c r="C47" s="4"/>
      <c r="D47" s="34"/>
      <c r="E47" s="2"/>
      <c r="F47" s="2"/>
      <c r="G47" s="3"/>
      <c r="H47" s="2"/>
      <c r="I47" s="2"/>
      <c r="J47" s="2">
        <f t="shared" si="4"/>
        <v>0</v>
      </c>
      <c r="K47" s="3"/>
      <c r="L47" s="3"/>
      <c r="M47" s="3"/>
      <c r="N47" s="28"/>
      <c r="O47" s="35"/>
      <c r="P47" s="35"/>
      <c r="Q47" s="30">
        <f t="shared" si="1"/>
        <v>0</v>
      </c>
      <c r="R47" s="31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3">
        <f t="shared" si="5"/>
        <v>0</v>
      </c>
      <c r="AE47" s="3">
        <f t="shared" si="6"/>
        <v>0</v>
      </c>
    </row>
    <row r="48" spans="1:31" ht="90" hidden="1" customHeight="1" x14ac:dyDescent="0.25">
      <c r="A48" s="2"/>
      <c r="B48" s="3"/>
      <c r="C48" s="4"/>
      <c r="D48" s="34"/>
      <c r="E48" s="2"/>
      <c r="F48" s="2"/>
      <c r="G48" s="3"/>
      <c r="H48" s="2"/>
      <c r="I48" s="2"/>
      <c r="J48" s="2">
        <f t="shared" si="4"/>
        <v>0</v>
      </c>
      <c r="K48" s="3"/>
      <c r="L48" s="3"/>
      <c r="M48" s="3"/>
      <c r="N48" s="28"/>
      <c r="O48" s="35"/>
      <c r="P48" s="35"/>
      <c r="Q48" s="30">
        <f t="shared" si="1"/>
        <v>0</v>
      </c>
      <c r="R48" s="31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3">
        <f t="shared" si="5"/>
        <v>0</v>
      </c>
      <c r="AE48" s="3">
        <f t="shared" si="6"/>
        <v>0</v>
      </c>
    </row>
    <row r="49" spans="1:31" ht="30" hidden="1" customHeight="1" x14ac:dyDescent="0.25">
      <c r="A49" s="2"/>
      <c r="B49" s="3"/>
      <c r="C49" s="4"/>
      <c r="D49" s="34"/>
      <c r="E49" s="2"/>
      <c r="F49" s="2"/>
      <c r="G49" s="3"/>
      <c r="H49" s="2"/>
      <c r="I49" s="2"/>
      <c r="J49" s="2">
        <f t="shared" si="4"/>
        <v>0</v>
      </c>
      <c r="K49" s="3"/>
      <c r="L49" s="3"/>
      <c r="M49" s="3"/>
      <c r="N49" s="28"/>
      <c r="O49" s="35"/>
      <c r="P49" s="35"/>
      <c r="Q49" s="30">
        <f t="shared" si="1"/>
        <v>0</v>
      </c>
      <c r="R49" s="31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3">
        <f t="shared" si="5"/>
        <v>0</v>
      </c>
      <c r="AE49" s="3">
        <f t="shared" si="6"/>
        <v>0</v>
      </c>
    </row>
    <row r="50" spans="1:31" ht="60" hidden="1" customHeight="1" x14ac:dyDescent="0.25">
      <c r="A50" s="2"/>
      <c r="B50" s="3"/>
      <c r="C50" s="4"/>
      <c r="D50" s="34"/>
      <c r="E50" s="2"/>
      <c r="F50" s="2"/>
      <c r="G50" s="3"/>
      <c r="H50" s="2"/>
      <c r="I50" s="2"/>
      <c r="J50" s="2">
        <f t="shared" si="4"/>
        <v>0</v>
      </c>
      <c r="K50" s="3"/>
      <c r="L50" s="3"/>
      <c r="M50" s="3"/>
      <c r="N50" s="28"/>
      <c r="O50" s="35"/>
      <c r="P50" s="35"/>
      <c r="Q50" s="30">
        <f t="shared" si="1"/>
        <v>0</v>
      </c>
      <c r="R50" s="31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3">
        <f t="shared" si="5"/>
        <v>0</v>
      </c>
      <c r="AE50" s="3">
        <f t="shared" si="6"/>
        <v>0</v>
      </c>
    </row>
    <row r="51" spans="1:31" ht="90" hidden="1" customHeight="1" x14ac:dyDescent="0.25">
      <c r="A51" s="2"/>
      <c r="B51" s="3"/>
      <c r="C51" s="4"/>
      <c r="D51" s="34"/>
      <c r="E51" s="2"/>
      <c r="F51" s="2"/>
      <c r="G51" s="23"/>
      <c r="H51" s="36"/>
      <c r="I51" s="2"/>
      <c r="J51" s="2">
        <f t="shared" si="4"/>
        <v>0</v>
      </c>
      <c r="K51" s="3"/>
      <c r="L51" s="3"/>
      <c r="M51" s="3"/>
      <c r="N51" s="28"/>
      <c r="O51" s="35"/>
      <c r="P51" s="35"/>
      <c r="Q51" s="30">
        <f t="shared" si="1"/>
        <v>0</v>
      </c>
      <c r="R51" s="31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3">
        <f t="shared" si="5"/>
        <v>0</v>
      </c>
      <c r="AE51" s="3">
        <f t="shared" si="6"/>
        <v>0</v>
      </c>
    </row>
    <row r="52" spans="1:31" ht="45" hidden="1" customHeight="1" x14ac:dyDescent="0.25">
      <c r="A52" s="2"/>
      <c r="B52" s="3"/>
      <c r="C52" s="4"/>
      <c r="D52" s="34"/>
      <c r="E52" s="2"/>
      <c r="F52" s="2"/>
      <c r="G52" s="3"/>
      <c r="H52" s="2"/>
      <c r="I52" s="2"/>
      <c r="J52" s="2">
        <f t="shared" si="4"/>
        <v>0</v>
      </c>
      <c r="K52" s="3"/>
      <c r="L52" s="3"/>
      <c r="M52" s="3"/>
      <c r="N52" s="28"/>
      <c r="O52" s="35"/>
      <c r="P52" s="35"/>
      <c r="Q52" s="30">
        <f>O52-P52</f>
        <v>0</v>
      </c>
      <c r="R52" s="31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3">
        <f t="shared" si="5"/>
        <v>0</v>
      </c>
      <c r="AE52" s="3">
        <f>J52-AD52</f>
        <v>0</v>
      </c>
    </row>
    <row r="53" spans="1:31" ht="30" hidden="1" customHeight="1" x14ac:dyDescent="0.25">
      <c r="A53" s="2"/>
      <c r="B53" s="3"/>
      <c r="C53" s="4"/>
      <c r="D53" s="34"/>
      <c r="E53" s="2"/>
      <c r="F53" s="2"/>
      <c r="G53" s="3"/>
      <c r="H53" s="2"/>
      <c r="I53" s="2"/>
      <c r="J53" s="2">
        <f t="shared" si="4"/>
        <v>0</v>
      </c>
      <c r="K53" s="3"/>
      <c r="L53" s="3"/>
      <c r="M53" s="3"/>
      <c r="N53" s="28"/>
      <c r="O53" s="35"/>
      <c r="P53" s="35"/>
      <c r="Q53" s="30">
        <f>O53-P53</f>
        <v>0</v>
      </c>
      <c r="R53" s="31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3">
        <f t="shared" si="5"/>
        <v>0</v>
      </c>
      <c r="AE53" s="3">
        <f>J53-AD53</f>
        <v>0</v>
      </c>
    </row>
    <row r="54" spans="1:31" ht="85.5" hidden="1" customHeight="1" x14ac:dyDescent="0.25">
      <c r="A54" s="2"/>
      <c r="B54" s="3"/>
      <c r="C54" s="4"/>
      <c r="D54" s="34"/>
      <c r="E54" s="2"/>
      <c r="F54" s="2"/>
      <c r="G54" s="3"/>
      <c r="H54" s="37"/>
      <c r="I54" s="2"/>
      <c r="J54" s="2">
        <f t="shared" si="4"/>
        <v>0</v>
      </c>
      <c r="K54" s="3"/>
      <c r="L54" s="3"/>
      <c r="M54" s="3"/>
      <c r="N54" s="28"/>
      <c r="O54" s="35"/>
      <c r="P54" s="35"/>
      <c r="Q54" s="30">
        <f t="shared" si="1"/>
        <v>0</v>
      </c>
      <c r="R54" s="31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3">
        <f t="shared" si="5"/>
        <v>0</v>
      </c>
      <c r="AE54" s="3">
        <f>J54-AD54</f>
        <v>0</v>
      </c>
    </row>
    <row r="55" spans="1:31" ht="45" hidden="1" customHeight="1" x14ac:dyDescent="0.25">
      <c r="A55" s="2"/>
      <c r="B55" s="3"/>
      <c r="C55" s="4"/>
      <c r="D55" s="34"/>
      <c r="E55" s="2"/>
      <c r="F55" s="2"/>
      <c r="G55" s="3"/>
      <c r="H55" s="2"/>
      <c r="I55" s="2"/>
      <c r="J55" s="2">
        <f t="shared" si="4"/>
        <v>0</v>
      </c>
      <c r="K55" s="3"/>
      <c r="L55" s="3"/>
      <c r="M55" s="3"/>
      <c r="N55" s="28"/>
      <c r="O55" s="35"/>
      <c r="P55" s="35"/>
      <c r="Q55" s="30">
        <f t="shared" si="1"/>
        <v>0</v>
      </c>
      <c r="R55" s="31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3">
        <f t="shared" si="5"/>
        <v>0</v>
      </c>
      <c r="AE55" s="3">
        <f>J55-AD55</f>
        <v>0</v>
      </c>
    </row>
    <row r="56" spans="1:31" ht="45" hidden="1" customHeight="1" x14ac:dyDescent="0.25">
      <c r="A56" s="2"/>
      <c r="B56" s="3"/>
      <c r="C56" s="4"/>
      <c r="D56" s="34"/>
      <c r="E56" s="2"/>
      <c r="F56" s="2"/>
      <c r="G56" s="3"/>
      <c r="H56" s="2"/>
      <c r="I56" s="2"/>
      <c r="J56" s="2">
        <f t="shared" si="4"/>
        <v>0</v>
      </c>
      <c r="K56" s="3"/>
      <c r="L56" s="3"/>
      <c r="M56" s="3"/>
      <c r="N56" s="28"/>
      <c r="O56" s="35"/>
      <c r="P56" s="35"/>
      <c r="Q56" s="30">
        <f t="shared" si="1"/>
        <v>0</v>
      </c>
      <c r="R56" s="31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3">
        <f t="shared" si="2"/>
        <v>0</v>
      </c>
      <c r="AE56" s="3">
        <f t="shared" si="3"/>
        <v>0</v>
      </c>
    </row>
    <row r="57" spans="1:31" ht="30" hidden="1" customHeight="1" x14ac:dyDescent="0.25">
      <c r="A57" s="2"/>
      <c r="B57" s="3"/>
      <c r="C57" s="4"/>
      <c r="D57" s="34"/>
      <c r="E57" s="2"/>
      <c r="F57" s="2"/>
      <c r="G57" s="3"/>
      <c r="H57" s="2"/>
      <c r="I57" s="2"/>
      <c r="J57" s="2">
        <f t="shared" si="4"/>
        <v>0</v>
      </c>
      <c r="K57" s="3"/>
      <c r="L57" s="3"/>
      <c r="M57" s="3"/>
      <c r="N57" s="28"/>
      <c r="O57" s="35"/>
      <c r="P57" s="35"/>
      <c r="Q57" s="30">
        <f t="shared" si="1"/>
        <v>0</v>
      </c>
      <c r="R57" s="31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3">
        <f t="shared" si="2"/>
        <v>0</v>
      </c>
      <c r="AE57" s="3">
        <f t="shared" si="3"/>
        <v>0</v>
      </c>
    </row>
    <row r="58" spans="1:31" ht="30" hidden="1" customHeight="1" x14ac:dyDescent="0.25">
      <c r="A58" s="2"/>
      <c r="B58" s="3"/>
      <c r="C58" s="4"/>
      <c r="D58" s="34"/>
      <c r="E58" s="2"/>
      <c r="F58" s="2"/>
      <c r="G58" s="3"/>
      <c r="H58" s="2"/>
      <c r="I58" s="2"/>
      <c r="J58" s="2">
        <f t="shared" si="4"/>
        <v>0</v>
      </c>
      <c r="K58" s="3"/>
      <c r="L58" s="3"/>
      <c r="M58" s="3"/>
      <c r="N58" s="28"/>
      <c r="O58" s="35"/>
      <c r="P58" s="35"/>
      <c r="Q58" s="30">
        <f t="shared" si="1"/>
        <v>0</v>
      </c>
      <c r="R58" s="31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3">
        <f t="shared" si="2"/>
        <v>0</v>
      </c>
      <c r="AE58" s="3">
        <f t="shared" si="3"/>
        <v>0</v>
      </c>
    </row>
    <row r="59" spans="1:31" ht="75" hidden="1" customHeight="1" x14ac:dyDescent="0.25">
      <c r="A59" s="2"/>
      <c r="B59" s="3"/>
      <c r="C59" s="4"/>
      <c r="D59" s="34"/>
      <c r="E59" s="2"/>
      <c r="F59" s="2"/>
      <c r="G59" s="3"/>
      <c r="H59" s="2"/>
      <c r="I59" s="2"/>
      <c r="J59" s="2">
        <f t="shared" si="4"/>
        <v>0</v>
      </c>
      <c r="K59" s="3"/>
      <c r="L59" s="3"/>
      <c r="M59" s="3"/>
      <c r="N59" s="28"/>
      <c r="O59" s="35"/>
      <c r="P59" s="35"/>
      <c r="Q59" s="30">
        <f t="shared" si="1"/>
        <v>0</v>
      </c>
      <c r="R59" s="31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3">
        <f t="shared" si="2"/>
        <v>0</v>
      </c>
      <c r="AE59" s="3">
        <f t="shared" si="3"/>
        <v>0</v>
      </c>
    </row>
    <row r="60" spans="1:31" ht="30" hidden="1" customHeight="1" x14ac:dyDescent="0.25">
      <c r="A60" s="2"/>
      <c r="B60" s="3"/>
      <c r="C60" s="4"/>
      <c r="D60" s="34"/>
      <c r="E60" s="2"/>
      <c r="F60" s="2"/>
      <c r="G60" s="3"/>
      <c r="H60" s="2"/>
      <c r="I60" s="2"/>
      <c r="J60" s="2">
        <f t="shared" si="4"/>
        <v>0</v>
      </c>
      <c r="K60" s="3"/>
      <c r="L60" s="3"/>
      <c r="M60" s="3"/>
      <c r="N60" s="28"/>
      <c r="O60" s="35"/>
      <c r="P60" s="35"/>
      <c r="Q60" s="30">
        <f t="shared" si="1"/>
        <v>0</v>
      </c>
      <c r="R60" s="31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3">
        <f t="shared" si="2"/>
        <v>0</v>
      </c>
      <c r="AE60" s="3">
        <f t="shared" si="3"/>
        <v>0</v>
      </c>
    </row>
    <row r="61" spans="1:31" ht="30.75" hidden="1" customHeight="1" thickBot="1" x14ac:dyDescent="0.3">
      <c r="A61" s="2"/>
      <c r="B61" s="3"/>
      <c r="C61" s="4"/>
      <c r="D61" s="34"/>
      <c r="E61" s="2"/>
      <c r="F61" s="2"/>
      <c r="G61" s="3"/>
      <c r="H61" s="2"/>
      <c r="I61" s="2"/>
      <c r="J61" s="2">
        <f t="shared" si="4"/>
        <v>0</v>
      </c>
      <c r="K61" s="3"/>
      <c r="L61" s="3"/>
      <c r="M61" s="3"/>
      <c r="N61" s="28"/>
      <c r="O61" s="38"/>
      <c r="P61" s="38"/>
      <c r="Q61" s="30">
        <f t="shared" si="1"/>
        <v>0</v>
      </c>
      <c r="R61" s="3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3">
        <f t="shared" si="2"/>
        <v>0</v>
      </c>
      <c r="AE61" s="3">
        <f t="shared" si="3"/>
        <v>0</v>
      </c>
    </row>
    <row r="62" spans="1:31" ht="45" hidden="1" customHeight="1" x14ac:dyDescent="0.25">
      <c r="A62" s="2"/>
      <c r="B62" s="3"/>
      <c r="C62" s="4"/>
      <c r="D62" s="34"/>
      <c r="E62" s="2"/>
      <c r="F62" s="2"/>
      <c r="G62" s="3"/>
      <c r="H62" s="2"/>
      <c r="I62" s="2"/>
      <c r="J62" s="2">
        <f t="shared" si="4"/>
        <v>0</v>
      </c>
      <c r="K62" s="3"/>
      <c r="L62" s="3"/>
      <c r="M62" s="3"/>
      <c r="N62" s="28"/>
      <c r="O62" s="35"/>
      <c r="P62" s="35"/>
      <c r="Q62" s="30">
        <f t="shared" si="1"/>
        <v>0</v>
      </c>
      <c r="R62" s="31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3">
        <f t="shared" si="2"/>
        <v>0</v>
      </c>
      <c r="AE62" s="3">
        <f t="shared" si="3"/>
        <v>0</v>
      </c>
    </row>
    <row r="63" spans="1:31" ht="30" hidden="1" customHeight="1" x14ac:dyDescent="0.25">
      <c r="A63" s="2"/>
      <c r="B63" s="3"/>
      <c r="C63" s="4"/>
      <c r="D63" s="34"/>
      <c r="E63" s="2"/>
      <c r="F63" s="2"/>
      <c r="G63" s="3"/>
      <c r="H63" s="2"/>
      <c r="I63" s="2"/>
      <c r="J63" s="2">
        <f t="shared" si="4"/>
        <v>0</v>
      </c>
      <c r="K63" s="3"/>
      <c r="L63" s="3"/>
      <c r="M63" s="3"/>
      <c r="N63" s="28"/>
      <c r="O63" s="35"/>
      <c r="P63" s="35"/>
      <c r="Q63" s="30">
        <f t="shared" si="1"/>
        <v>0</v>
      </c>
      <c r="R63" s="31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3">
        <f t="shared" si="2"/>
        <v>0</v>
      </c>
      <c r="AE63" s="3">
        <f t="shared" si="3"/>
        <v>0</v>
      </c>
    </row>
    <row r="64" spans="1:31" ht="30" hidden="1" customHeight="1" x14ac:dyDescent="0.25">
      <c r="A64" s="2"/>
      <c r="B64" s="3"/>
      <c r="C64" s="4"/>
      <c r="D64" s="34"/>
      <c r="E64" s="2"/>
      <c r="F64" s="2"/>
      <c r="G64" s="3"/>
      <c r="H64" s="2"/>
      <c r="I64" s="2"/>
      <c r="J64" s="2">
        <f t="shared" si="4"/>
        <v>0</v>
      </c>
      <c r="K64" s="3"/>
      <c r="L64" s="3"/>
      <c r="M64" s="3"/>
      <c r="N64" s="28"/>
      <c r="O64" s="35"/>
      <c r="P64" s="35"/>
      <c r="Q64" s="30">
        <f t="shared" si="1"/>
        <v>0</v>
      </c>
      <c r="R64" s="31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3">
        <f t="shared" si="2"/>
        <v>0</v>
      </c>
      <c r="AE64" s="3">
        <f t="shared" si="3"/>
        <v>0</v>
      </c>
    </row>
    <row r="65" spans="1:31" ht="45" hidden="1" customHeight="1" x14ac:dyDescent="0.25">
      <c r="A65" s="2"/>
      <c r="B65" s="3"/>
      <c r="C65" s="4"/>
      <c r="D65" s="34"/>
      <c r="E65" s="2"/>
      <c r="F65" s="2"/>
      <c r="G65" s="3"/>
      <c r="H65" s="2"/>
      <c r="I65" s="2"/>
      <c r="J65" s="2">
        <f t="shared" si="4"/>
        <v>0</v>
      </c>
      <c r="K65" s="3"/>
      <c r="L65" s="3"/>
      <c r="M65" s="3"/>
      <c r="N65" s="28"/>
      <c r="O65" s="35"/>
      <c r="P65" s="35"/>
      <c r="Q65" s="30">
        <f t="shared" si="1"/>
        <v>0</v>
      </c>
      <c r="R65" s="3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3">
        <f t="shared" si="2"/>
        <v>0</v>
      </c>
      <c r="AE65" s="3">
        <f t="shared" si="3"/>
        <v>0</v>
      </c>
    </row>
    <row r="66" spans="1:31" ht="30" hidden="1" customHeight="1" x14ac:dyDescent="0.25">
      <c r="A66" s="2"/>
      <c r="B66" s="3"/>
      <c r="C66" s="4"/>
      <c r="D66" s="34"/>
      <c r="E66" s="2"/>
      <c r="F66" s="2"/>
      <c r="G66" s="3"/>
      <c r="H66" s="2"/>
      <c r="I66" s="2"/>
      <c r="J66" s="2">
        <f t="shared" si="4"/>
        <v>0</v>
      </c>
      <c r="K66" s="3"/>
      <c r="L66" s="3"/>
      <c r="M66" s="3"/>
      <c r="N66" s="28"/>
      <c r="O66" s="35"/>
      <c r="P66" s="35"/>
      <c r="Q66" s="30">
        <f t="shared" si="1"/>
        <v>0</v>
      </c>
      <c r="R66" s="31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3">
        <f t="shared" si="2"/>
        <v>0</v>
      </c>
      <c r="AE66" s="3">
        <f t="shared" si="3"/>
        <v>0</v>
      </c>
    </row>
    <row r="67" spans="1:31" ht="45" hidden="1" customHeight="1" x14ac:dyDescent="0.25">
      <c r="A67" s="2"/>
      <c r="B67" s="3"/>
      <c r="C67" s="4"/>
      <c r="D67" s="34"/>
      <c r="E67" s="2"/>
      <c r="F67" s="2"/>
      <c r="G67" s="3"/>
      <c r="H67" s="2"/>
      <c r="I67" s="2"/>
      <c r="J67" s="2">
        <f t="shared" si="4"/>
        <v>0</v>
      </c>
      <c r="K67" s="3"/>
      <c r="L67" s="3"/>
      <c r="M67" s="3"/>
      <c r="N67" s="28"/>
      <c r="O67" s="35"/>
      <c r="P67" s="35"/>
      <c r="Q67" s="30">
        <f t="shared" si="1"/>
        <v>0</v>
      </c>
      <c r="R67" s="31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3">
        <f t="shared" si="2"/>
        <v>0</v>
      </c>
      <c r="AE67" s="3">
        <f t="shared" si="3"/>
        <v>0</v>
      </c>
    </row>
    <row r="68" spans="1:31" ht="60" hidden="1" customHeight="1" x14ac:dyDescent="0.25">
      <c r="A68" s="2"/>
      <c r="B68" s="3"/>
      <c r="C68" s="4"/>
      <c r="D68" s="34"/>
      <c r="E68" s="2"/>
      <c r="F68" s="39"/>
      <c r="G68" s="3"/>
      <c r="H68" s="2"/>
      <c r="I68" s="2"/>
      <c r="J68" s="2">
        <f t="shared" si="4"/>
        <v>0</v>
      </c>
      <c r="K68" s="3"/>
      <c r="L68" s="3"/>
      <c r="M68" s="3"/>
      <c r="N68" s="28"/>
      <c r="O68" s="35"/>
      <c r="P68" s="35"/>
      <c r="Q68" s="30">
        <f t="shared" si="1"/>
        <v>0</v>
      </c>
      <c r="R68" s="31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3">
        <f t="shared" si="2"/>
        <v>0</v>
      </c>
      <c r="AE68" s="3">
        <f t="shared" si="3"/>
        <v>0</v>
      </c>
    </row>
    <row r="69" spans="1:31" ht="45" hidden="1" customHeight="1" x14ac:dyDescent="0.25">
      <c r="A69" s="2"/>
      <c r="B69" s="3"/>
      <c r="C69" s="4"/>
      <c r="D69" s="34"/>
      <c r="E69" s="2"/>
      <c r="F69" s="2"/>
      <c r="G69" s="3"/>
      <c r="H69" s="2"/>
      <c r="I69" s="2"/>
      <c r="J69" s="2">
        <f t="shared" si="4"/>
        <v>0</v>
      </c>
      <c r="K69" s="3"/>
      <c r="L69" s="3"/>
      <c r="M69" s="3"/>
      <c r="N69" s="28"/>
      <c r="O69" s="35"/>
      <c r="P69" s="35"/>
      <c r="Q69" s="30">
        <f t="shared" ref="Q69:Q84" si="7">O69-P69</f>
        <v>0</v>
      </c>
      <c r="R69" s="31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3">
        <f t="shared" ref="AD69:AD145" si="8">SUM(R69:AC69)</f>
        <v>0</v>
      </c>
      <c r="AE69" s="3">
        <f>J69-AD69</f>
        <v>0</v>
      </c>
    </row>
    <row r="70" spans="1:31" ht="45" hidden="1" customHeight="1" x14ac:dyDescent="0.25">
      <c r="A70" s="2"/>
      <c r="B70" s="3"/>
      <c r="C70" s="4"/>
      <c r="D70" s="34"/>
      <c r="E70" s="2"/>
      <c r="F70" s="2"/>
      <c r="G70" s="3"/>
      <c r="H70" s="2"/>
      <c r="I70" s="2"/>
      <c r="J70" s="2">
        <f t="shared" si="4"/>
        <v>0</v>
      </c>
      <c r="K70" s="3"/>
      <c r="L70" s="3"/>
      <c r="M70" s="3"/>
      <c r="N70" s="28"/>
      <c r="O70" s="35"/>
      <c r="P70" s="35"/>
      <c r="Q70" s="30">
        <f t="shared" si="7"/>
        <v>0</v>
      </c>
      <c r="R70" s="31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3">
        <f t="shared" si="8"/>
        <v>0</v>
      </c>
      <c r="AE70" s="3">
        <f>J70-AD70</f>
        <v>0</v>
      </c>
    </row>
    <row r="71" spans="1:31" ht="120" hidden="1" customHeight="1" x14ac:dyDescent="0.25">
      <c r="A71" s="2"/>
      <c r="B71" s="3"/>
      <c r="C71" s="4"/>
      <c r="D71" s="34"/>
      <c r="E71" s="2"/>
      <c r="F71" s="2"/>
      <c r="G71" s="3"/>
      <c r="H71" s="2"/>
      <c r="I71" s="40"/>
      <c r="J71" s="2">
        <f t="shared" si="4"/>
        <v>0</v>
      </c>
      <c r="K71" s="3"/>
      <c r="L71" s="3"/>
      <c r="M71" s="3"/>
      <c r="N71" s="28"/>
      <c r="O71" s="35"/>
      <c r="P71" s="35"/>
      <c r="Q71" s="30">
        <f t="shared" si="7"/>
        <v>0</v>
      </c>
      <c r="R71" s="31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3">
        <f t="shared" si="8"/>
        <v>0</v>
      </c>
      <c r="AE71" s="3">
        <f>J71-AD71</f>
        <v>0</v>
      </c>
    </row>
    <row r="72" spans="1:31" ht="75" hidden="1" customHeight="1" x14ac:dyDescent="0.25">
      <c r="A72" s="2"/>
      <c r="B72" s="3"/>
      <c r="C72" s="4"/>
      <c r="D72" s="34"/>
      <c r="E72" s="2"/>
      <c r="F72" s="2"/>
      <c r="G72" s="3"/>
      <c r="H72" s="2"/>
      <c r="I72" s="40"/>
      <c r="J72" s="2">
        <f t="shared" si="4"/>
        <v>0</v>
      </c>
      <c r="K72" s="3"/>
      <c r="L72" s="3"/>
      <c r="M72" s="3"/>
      <c r="N72" s="28"/>
      <c r="O72" s="35"/>
      <c r="P72" s="35"/>
      <c r="Q72" s="30">
        <f t="shared" si="7"/>
        <v>0</v>
      </c>
      <c r="R72" s="31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3">
        <f t="shared" si="8"/>
        <v>0</v>
      </c>
      <c r="AE72" s="3">
        <f>J72-AD72</f>
        <v>0</v>
      </c>
    </row>
    <row r="73" spans="1:31" ht="75" hidden="1" customHeight="1" x14ac:dyDescent="0.25">
      <c r="A73" s="2"/>
      <c r="B73" s="3"/>
      <c r="C73" s="4"/>
      <c r="D73" s="34"/>
      <c r="E73" s="2"/>
      <c r="F73" s="2"/>
      <c r="G73" s="3"/>
      <c r="H73" s="2"/>
      <c r="I73" s="2"/>
      <c r="J73" s="2">
        <f t="shared" si="4"/>
        <v>0</v>
      </c>
      <c r="K73" s="3"/>
      <c r="L73" s="3"/>
      <c r="M73" s="3"/>
      <c r="N73" s="28"/>
      <c r="O73" s="35"/>
      <c r="P73" s="35"/>
      <c r="Q73" s="30">
        <f t="shared" si="7"/>
        <v>0</v>
      </c>
      <c r="R73" s="31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3">
        <f t="shared" si="8"/>
        <v>0</v>
      </c>
      <c r="AE73" s="3">
        <f>J73-AD73</f>
        <v>0</v>
      </c>
    </row>
    <row r="74" spans="1:31" ht="60" hidden="1" customHeight="1" x14ac:dyDescent="0.25">
      <c r="A74" s="2"/>
      <c r="B74" s="3"/>
      <c r="C74" s="4"/>
      <c r="D74" s="34"/>
      <c r="E74" s="2"/>
      <c r="F74" s="2"/>
      <c r="G74" s="3"/>
      <c r="H74" s="2"/>
      <c r="I74" s="2"/>
      <c r="J74" s="2">
        <f t="shared" ref="J74:J144" si="9">K74+L74+M74+N74</f>
        <v>0</v>
      </c>
      <c r="K74" s="3"/>
      <c r="L74" s="3"/>
      <c r="M74" s="3"/>
      <c r="N74" s="28"/>
      <c r="O74" s="35"/>
      <c r="P74" s="35"/>
      <c r="Q74" s="30">
        <f t="shared" si="7"/>
        <v>0</v>
      </c>
      <c r="R74" s="31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3">
        <f t="shared" si="8"/>
        <v>0</v>
      </c>
      <c r="AE74" s="3">
        <f t="shared" ref="AE74:AE145" si="10">J74-AD74</f>
        <v>0</v>
      </c>
    </row>
    <row r="75" spans="1:31" ht="45" hidden="1" customHeight="1" x14ac:dyDescent="0.25">
      <c r="A75" s="2"/>
      <c r="B75" s="3"/>
      <c r="C75" s="4"/>
      <c r="D75" s="34"/>
      <c r="E75" s="2"/>
      <c r="F75" s="2"/>
      <c r="G75" s="3"/>
      <c r="H75" s="2"/>
      <c r="I75" s="2"/>
      <c r="J75" s="2">
        <f t="shared" si="9"/>
        <v>0</v>
      </c>
      <c r="K75" s="3"/>
      <c r="L75" s="3"/>
      <c r="M75" s="3"/>
      <c r="N75" s="28"/>
      <c r="O75" s="35"/>
      <c r="P75" s="35"/>
      <c r="Q75" s="30">
        <f t="shared" si="7"/>
        <v>0</v>
      </c>
      <c r="R75" s="31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3">
        <f t="shared" si="8"/>
        <v>0</v>
      </c>
      <c r="AE75" s="3">
        <f t="shared" si="10"/>
        <v>0</v>
      </c>
    </row>
    <row r="76" spans="1:31" ht="126.75" hidden="1" customHeight="1" x14ac:dyDescent="0.25">
      <c r="A76" s="2"/>
      <c r="B76" s="3"/>
      <c r="C76" s="4"/>
      <c r="D76" s="34"/>
      <c r="E76" s="2"/>
      <c r="F76" s="2"/>
      <c r="G76" s="3"/>
      <c r="H76" s="2"/>
      <c r="I76" s="2"/>
      <c r="J76" s="2">
        <f t="shared" si="9"/>
        <v>0</v>
      </c>
      <c r="K76" s="3"/>
      <c r="L76" s="3"/>
      <c r="M76" s="3"/>
      <c r="N76" s="28"/>
      <c r="O76" s="35"/>
      <c r="P76" s="35"/>
      <c r="Q76" s="30">
        <f t="shared" si="7"/>
        <v>0</v>
      </c>
      <c r="R76" s="3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3">
        <f t="shared" si="8"/>
        <v>0</v>
      </c>
      <c r="AE76" s="3">
        <f t="shared" si="10"/>
        <v>0</v>
      </c>
    </row>
    <row r="77" spans="1:31" ht="75" hidden="1" customHeight="1" x14ac:dyDescent="0.25">
      <c r="A77" s="2"/>
      <c r="B77" s="3"/>
      <c r="C77" s="4"/>
      <c r="D77" s="34"/>
      <c r="E77" s="2"/>
      <c r="F77" s="2"/>
      <c r="G77" s="3"/>
      <c r="H77" s="2"/>
      <c r="I77" s="2"/>
      <c r="J77" s="2">
        <f t="shared" si="9"/>
        <v>0</v>
      </c>
      <c r="K77" s="3"/>
      <c r="L77" s="3"/>
      <c r="M77" s="3"/>
      <c r="N77" s="28"/>
      <c r="O77" s="35"/>
      <c r="P77" s="35"/>
      <c r="Q77" s="30">
        <f t="shared" si="7"/>
        <v>0</v>
      </c>
      <c r="R77" s="31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3">
        <f t="shared" si="8"/>
        <v>0</v>
      </c>
      <c r="AE77" s="3">
        <f t="shared" si="10"/>
        <v>0</v>
      </c>
    </row>
    <row r="78" spans="1:31" ht="195" hidden="1" customHeight="1" x14ac:dyDescent="0.25">
      <c r="A78" s="2"/>
      <c r="B78" s="3"/>
      <c r="C78" s="4"/>
      <c r="D78" s="34"/>
      <c r="E78" s="2"/>
      <c r="F78" s="2"/>
      <c r="G78" s="3"/>
      <c r="H78" s="2"/>
      <c r="I78" s="2"/>
      <c r="J78" s="2">
        <f t="shared" si="9"/>
        <v>0</v>
      </c>
      <c r="K78" s="3"/>
      <c r="L78" s="3"/>
      <c r="M78" s="3"/>
      <c r="N78" s="28"/>
      <c r="O78" s="35"/>
      <c r="P78" s="35"/>
      <c r="Q78" s="30">
        <f t="shared" si="7"/>
        <v>0</v>
      </c>
      <c r="R78" s="31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3">
        <f t="shared" si="8"/>
        <v>0</v>
      </c>
      <c r="AE78" s="3">
        <f t="shared" si="10"/>
        <v>0</v>
      </c>
    </row>
    <row r="79" spans="1:31" ht="30" hidden="1" customHeight="1" x14ac:dyDescent="0.25">
      <c r="A79" s="2"/>
      <c r="B79" s="3"/>
      <c r="C79" s="4"/>
      <c r="D79" s="34"/>
      <c r="E79" s="2"/>
      <c r="F79" s="2"/>
      <c r="G79" s="3"/>
      <c r="H79" s="2"/>
      <c r="I79" s="2"/>
      <c r="J79" s="2">
        <f t="shared" si="9"/>
        <v>0</v>
      </c>
      <c r="K79" s="3"/>
      <c r="L79" s="3"/>
      <c r="M79" s="3"/>
      <c r="N79" s="28"/>
      <c r="O79" s="35"/>
      <c r="P79" s="35"/>
      <c r="Q79" s="30">
        <f t="shared" si="7"/>
        <v>0</v>
      </c>
      <c r="R79" s="31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3">
        <f t="shared" si="8"/>
        <v>0</v>
      </c>
      <c r="AE79" s="3">
        <f t="shared" si="10"/>
        <v>0</v>
      </c>
    </row>
    <row r="80" spans="1:31" ht="60" hidden="1" customHeight="1" x14ac:dyDescent="0.25">
      <c r="A80" s="2"/>
      <c r="B80" s="3"/>
      <c r="C80" s="4"/>
      <c r="D80" s="34"/>
      <c r="E80" s="2"/>
      <c r="F80" s="2"/>
      <c r="G80" s="3"/>
      <c r="H80" s="2"/>
      <c r="I80" s="2"/>
      <c r="J80" s="2">
        <f t="shared" si="9"/>
        <v>0</v>
      </c>
      <c r="K80" s="3"/>
      <c r="L80" s="3"/>
      <c r="M80" s="3"/>
      <c r="N80" s="28"/>
      <c r="O80" s="35"/>
      <c r="P80" s="35"/>
      <c r="Q80" s="30">
        <f t="shared" si="7"/>
        <v>0</v>
      </c>
      <c r="R80" s="31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3">
        <f t="shared" si="8"/>
        <v>0</v>
      </c>
      <c r="AE80" s="3">
        <f t="shared" si="10"/>
        <v>0</v>
      </c>
    </row>
    <row r="81" spans="1:31" ht="75" hidden="1" customHeight="1" x14ac:dyDescent="0.25">
      <c r="A81" s="2"/>
      <c r="B81" s="3"/>
      <c r="C81" s="4"/>
      <c r="D81" s="34"/>
      <c r="E81" s="2"/>
      <c r="F81" s="2"/>
      <c r="G81" s="3"/>
      <c r="H81" s="2"/>
      <c r="I81" s="2"/>
      <c r="J81" s="2">
        <f t="shared" si="9"/>
        <v>0</v>
      </c>
      <c r="K81" s="3"/>
      <c r="L81" s="3"/>
      <c r="M81" s="3"/>
      <c r="N81" s="28"/>
      <c r="O81" s="35"/>
      <c r="P81" s="35"/>
      <c r="Q81" s="30">
        <f t="shared" si="7"/>
        <v>0</v>
      </c>
      <c r="R81" s="31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3">
        <f t="shared" si="8"/>
        <v>0</v>
      </c>
      <c r="AE81" s="3">
        <f t="shared" si="10"/>
        <v>0</v>
      </c>
    </row>
    <row r="82" spans="1:31" ht="60" hidden="1" customHeight="1" x14ac:dyDescent="0.25">
      <c r="A82" s="2"/>
      <c r="B82" s="3"/>
      <c r="C82" s="4"/>
      <c r="D82" s="34"/>
      <c r="E82" s="2"/>
      <c r="F82" s="2"/>
      <c r="G82" s="3"/>
      <c r="H82" s="2"/>
      <c r="I82" s="2"/>
      <c r="J82" s="2">
        <f t="shared" si="9"/>
        <v>0</v>
      </c>
      <c r="K82" s="3"/>
      <c r="L82" s="3"/>
      <c r="M82" s="3"/>
      <c r="N82" s="28"/>
      <c r="O82" s="35"/>
      <c r="P82" s="35"/>
      <c r="Q82" s="30">
        <f t="shared" si="7"/>
        <v>0</v>
      </c>
      <c r="R82" s="31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3">
        <f t="shared" si="8"/>
        <v>0</v>
      </c>
      <c r="AE82" s="3">
        <f t="shared" si="10"/>
        <v>0</v>
      </c>
    </row>
    <row r="83" spans="1:31" ht="45" hidden="1" customHeight="1" x14ac:dyDescent="0.25">
      <c r="A83" s="2"/>
      <c r="B83" s="3"/>
      <c r="C83" s="4"/>
      <c r="D83" s="34"/>
      <c r="E83" s="2"/>
      <c r="F83" s="2"/>
      <c r="G83" s="3"/>
      <c r="H83" s="2"/>
      <c r="I83" s="2"/>
      <c r="J83" s="2">
        <f t="shared" si="9"/>
        <v>0</v>
      </c>
      <c r="K83" s="3"/>
      <c r="L83" s="3"/>
      <c r="M83" s="3"/>
      <c r="N83" s="28"/>
      <c r="O83" s="35"/>
      <c r="P83" s="35"/>
      <c r="Q83" s="30">
        <f t="shared" si="7"/>
        <v>0</v>
      </c>
      <c r="R83" s="31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3">
        <f t="shared" si="8"/>
        <v>0</v>
      </c>
      <c r="AE83" s="3">
        <f t="shared" si="10"/>
        <v>0</v>
      </c>
    </row>
    <row r="84" spans="1:31" ht="75" hidden="1" customHeight="1" x14ac:dyDescent="0.25">
      <c r="A84" s="2"/>
      <c r="B84" s="3"/>
      <c r="C84" s="4"/>
      <c r="D84" s="34"/>
      <c r="E84" s="2"/>
      <c r="F84" s="2"/>
      <c r="G84" s="3"/>
      <c r="H84" s="2"/>
      <c r="I84" s="2"/>
      <c r="J84" s="2">
        <f t="shared" si="9"/>
        <v>0</v>
      </c>
      <c r="K84" s="3"/>
      <c r="L84" s="3"/>
      <c r="M84" s="3"/>
      <c r="N84" s="28"/>
      <c r="O84" s="35"/>
      <c r="P84" s="35"/>
      <c r="Q84" s="30">
        <f t="shared" si="7"/>
        <v>0</v>
      </c>
      <c r="R84" s="3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3">
        <f t="shared" si="8"/>
        <v>0</v>
      </c>
      <c r="AE84" s="3">
        <f t="shared" si="10"/>
        <v>0</v>
      </c>
    </row>
    <row r="85" spans="1:31" ht="30" hidden="1" customHeight="1" x14ac:dyDescent="0.25">
      <c r="A85" s="2"/>
      <c r="B85" s="3"/>
      <c r="C85" s="4"/>
      <c r="D85" s="34"/>
      <c r="E85" s="2"/>
      <c r="F85" s="2"/>
      <c r="G85" s="3"/>
      <c r="H85" s="2"/>
      <c r="I85" s="2"/>
      <c r="J85" s="2">
        <f t="shared" si="9"/>
        <v>0</v>
      </c>
      <c r="K85" s="3"/>
      <c r="L85" s="3"/>
      <c r="M85" s="3"/>
      <c r="N85" s="28"/>
      <c r="O85" s="35"/>
      <c r="P85" s="35"/>
      <c r="Q85" s="30"/>
      <c r="R85" s="3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3">
        <f t="shared" si="8"/>
        <v>0</v>
      </c>
      <c r="AE85" s="3">
        <f t="shared" si="10"/>
        <v>0</v>
      </c>
    </row>
    <row r="86" spans="1:31" ht="30" hidden="1" customHeight="1" x14ac:dyDescent="0.25">
      <c r="A86" s="2"/>
      <c r="B86" s="3"/>
      <c r="C86" s="4"/>
      <c r="D86" s="34"/>
      <c r="E86" s="2"/>
      <c r="F86" s="2"/>
      <c r="G86" s="3"/>
      <c r="H86" s="2"/>
      <c r="I86" s="41"/>
      <c r="J86" s="2">
        <f t="shared" si="9"/>
        <v>0</v>
      </c>
      <c r="K86" s="3"/>
      <c r="L86" s="3"/>
      <c r="M86" s="3"/>
      <c r="N86" s="28"/>
      <c r="O86" s="35"/>
      <c r="P86" s="35"/>
      <c r="Q86" s="30"/>
      <c r="R86" s="31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3">
        <f t="shared" si="8"/>
        <v>0</v>
      </c>
      <c r="AE86" s="3">
        <f t="shared" si="10"/>
        <v>0</v>
      </c>
    </row>
    <row r="87" spans="1:31" ht="30" hidden="1" customHeight="1" x14ac:dyDescent="0.25">
      <c r="A87" s="2"/>
      <c r="B87" s="3"/>
      <c r="C87" s="4"/>
      <c r="D87" s="34"/>
      <c r="E87" s="2"/>
      <c r="F87" s="2"/>
      <c r="G87" s="3"/>
      <c r="H87" s="2"/>
      <c r="I87" s="2"/>
      <c r="J87" s="2">
        <f t="shared" si="9"/>
        <v>0</v>
      </c>
      <c r="K87" s="3"/>
      <c r="L87" s="3"/>
      <c r="M87" s="3"/>
      <c r="N87" s="28"/>
      <c r="O87" s="35"/>
      <c r="P87" s="35"/>
      <c r="Q87" s="30"/>
      <c r="R87" s="31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3">
        <f t="shared" si="8"/>
        <v>0</v>
      </c>
      <c r="AE87" s="3">
        <f t="shared" si="10"/>
        <v>0</v>
      </c>
    </row>
    <row r="88" spans="1:31" ht="75" hidden="1" customHeight="1" x14ac:dyDescent="0.25">
      <c r="A88" s="2"/>
      <c r="B88" s="3"/>
      <c r="C88" s="4"/>
      <c r="D88" s="34"/>
      <c r="E88" s="2"/>
      <c r="F88" s="2"/>
      <c r="G88" s="3"/>
      <c r="H88" s="2"/>
      <c r="I88" s="2"/>
      <c r="J88" s="2">
        <f t="shared" si="9"/>
        <v>0</v>
      </c>
      <c r="K88" s="3"/>
      <c r="L88" s="3"/>
      <c r="M88" s="3"/>
      <c r="N88" s="28"/>
      <c r="O88" s="35"/>
      <c r="P88" s="35"/>
      <c r="Q88" s="30"/>
      <c r="R88" s="31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3">
        <f t="shared" si="8"/>
        <v>0</v>
      </c>
      <c r="AE88" s="3">
        <f t="shared" si="10"/>
        <v>0</v>
      </c>
    </row>
    <row r="89" spans="1:31" ht="60" hidden="1" customHeight="1" x14ac:dyDescent="0.25">
      <c r="A89" s="2"/>
      <c r="B89" s="3"/>
      <c r="C89" s="4"/>
      <c r="D89" s="34"/>
      <c r="E89" s="2"/>
      <c r="F89" s="2"/>
      <c r="G89" s="3"/>
      <c r="H89" s="2"/>
      <c r="I89" s="2"/>
      <c r="J89" s="2">
        <f t="shared" si="9"/>
        <v>0</v>
      </c>
      <c r="K89" s="3"/>
      <c r="L89" s="3"/>
      <c r="M89" s="3"/>
      <c r="N89" s="28"/>
      <c r="O89" s="35"/>
      <c r="P89" s="35"/>
      <c r="Q89" s="30"/>
      <c r="R89" s="3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3">
        <f t="shared" si="8"/>
        <v>0</v>
      </c>
      <c r="AE89" s="3">
        <f t="shared" si="10"/>
        <v>0</v>
      </c>
    </row>
    <row r="90" spans="1:31" ht="60" hidden="1" customHeight="1" x14ac:dyDescent="0.25">
      <c r="A90" s="2"/>
      <c r="B90" s="3"/>
      <c r="C90" s="4"/>
      <c r="D90" s="34"/>
      <c r="E90" s="2"/>
      <c r="F90" s="2"/>
      <c r="G90" s="3"/>
      <c r="H90" s="2"/>
      <c r="I90" s="2"/>
      <c r="J90" s="2">
        <f t="shared" si="9"/>
        <v>0</v>
      </c>
      <c r="K90" s="3"/>
      <c r="L90" s="3"/>
      <c r="M90" s="3"/>
      <c r="N90" s="28"/>
      <c r="O90" s="35"/>
      <c r="P90" s="35"/>
      <c r="Q90" s="30"/>
      <c r="R90" s="3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3">
        <f t="shared" si="8"/>
        <v>0</v>
      </c>
      <c r="AE90" s="3">
        <f t="shared" si="10"/>
        <v>0</v>
      </c>
    </row>
    <row r="91" spans="1:31" ht="30" hidden="1" customHeight="1" x14ac:dyDescent="0.25">
      <c r="A91" s="2"/>
      <c r="B91" s="3"/>
      <c r="C91" s="4"/>
      <c r="D91" s="34"/>
      <c r="E91" s="2"/>
      <c r="F91" s="2"/>
      <c r="G91" s="3"/>
      <c r="H91" s="2"/>
      <c r="I91" s="42"/>
      <c r="J91" s="2">
        <f t="shared" si="9"/>
        <v>0</v>
      </c>
      <c r="K91" s="3"/>
      <c r="L91" s="3"/>
      <c r="M91" s="3"/>
      <c r="N91" s="28"/>
      <c r="O91" s="35"/>
      <c r="P91" s="35"/>
      <c r="Q91" s="30"/>
      <c r="R91" s="3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3">
        <f t="shared" si="8"/>
        <v>0</v>
      </c>
      <c r="AE91" s="3">
        <f t="shared" si="10"/>
        <v>0</v>
      </c>
    </row>
    <row r="92" spans="1:31" ht="45" hidden="1" customHeight="1" x14ac:dyDescent="0.25">
      <c r="A92" s="2"/>
      <c r="B92" s="3"/>
      <c r="C92" s="4"/>
      <c r="D92" s="34"/>
      <c r="E92" s="2"/>
      <c r="F92" s="2"/>
      <c r="G92" s="3"/>
      <c r="H92" s="2"/>
      <c r="I92" s="2"/>
      <c r="J92" s="2">
        <f t="shared" si="9"/>
        <v>0</v>
      </c>
      <c r="K92" s="3"/>
      <c r="L92" s="3"/>
      <c r="M92" s="3"/>
      <c r="N92" s="28"/>
      <c r="O92" s="35"/>
      <c r="P92" s="35"/>
      <c r="Q92" s="30"/>
      <c r="R92" s="3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3">
        <f t="shared" si="8"/>
        <v>0</v>
      </c>
      <c r="AE92" s="3">
        <f t="shared" si="10"/>
        <v>0</v>
      </c>
    </row>
    <row r="93" spans="1:31" ht="30" hidden="1" customHeight="1" x14ac:dyDescent="0.25">
      <c r="A93" s="2"/>
      <c r="B93" s="3"/>
      <c r="C93" s="4"/>
      <c r="D93" s="34"/>
      <c r="E93" s="2"/>
      <c r="F93" s="2"/>
      <c r="G93" s="3"/>
      <c r="H93" s="2"/>
      <c r="I93" s="43"/>
      <c r="J93" s="2">
        <f t="shared" si="9"/>
        <v>0</v>
      </c>
      <c r="K93" s="3"/>
      <c r="L93" s="3"/>
      <c r="M93" s="3"/>
      <c r="N93" s="28"/>
      <c r="O93" s="35"/>
      <c r="P93" s="35"/>
      <c r="Q93" s="30"/>
      <c r="R93" s="3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3">
        <f t="shared" si="8"/>
        <v>0</v>
      </c>
      <c r="AE93" s="3">
        <f t="shared" si="10"/>
        <v>0</v>
      </c>
    </row>
    <row r="94" spans="1:31" ht="46.5" hidden="1" customHeight="1" x14ac:dyDescent="0.25">
      <c r="A94" s="2"/>
      <c r="B94" s="3"/>
      <c r="C94" s="4"/>
      <c r="D94" s="34"/>
      <c r="E94" s="2"/>
      <c r="F94" s="2"/>
      <c r="G94" s="3"/>
      <c r="H94" s="2"/>
      <c r="I94" s="43"/>
      <c r="J94" s="2">
        <f t="shared" si="9"/>
        <v>0</v>
      </c>
      <c r="K94" s="3"/>
      <c r="L94" s="3"/>
      <c r="M94" s="3"/>
      <c r="N94" s="28"/>
      <c r="O94" s="35"/>
      <c r="P94" s="35"/>
      <c r="Q94" s="30"/>
      <c r="R94" s="3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3">
        <f t="shared" si="8"/>
        <v>0</v>
      </c>
      <c r="AE94" s="3">
        <f t="shared" si="10"/>
        <v>0</v>
      </c>
    </row>
    <row r="95" spans="1:31" ht="60" hidden="1" customHeight="1" x14ac:dyDescent="0.25">
      <c r="A95" s="2"/>
      <c r="B95" s="3"/>
      <c r="C95" s="4"/>
      <c r="D95" s="34"/>
      <c r="E95" s="2"/>
      <c r="F95" s="2"/>
      <c r="G95" s="3"/>
      <c r="H95" s="2"/>
      <c r="I95" s="2"/>
      <c r="J95" s="2">
        <f t="shared" si="9"/>
        <v>0</v>
      </c>
      <c r="K95" s="3"/>
      <c r="L95" s="3"/>
      <c r="M95" s="3"/>
      <c r="N95" s="28"/>
      <c r="O95" s="35"/>
      <c r="P95" s="35"/>
      <c r="Q95" s="30"/>
      <c r="R95" s="3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3">
        <f t="shared" si="8"/>
        <v>0</v>
      </c>
      <c r="AE95" s="3">
        <f t="shared" si="10"/>
        <v>0</v>
      </c>
    </row>
    <row r="96" spans="1:31" ht="71.25" hidden="1" customHeight="1" x14ac:dyDescent="0.25">
      <c r="A96" s="2"/>
      <c r="B96" s="3"/>
      <c r="C96" s="4"/>
      <c r="D96" s="34"/>
      <c r="E96" s="2"/>
      <c r="F96" s="2"/>
      <c r="G96" s="3"/>
      <c r="H96" s="2"/>
      <c r="I96" s="2"/>
      <c r="J96" s="2">
        <f t="shared" si="9"/>
        <v>0</v>
      </c>
      <c r="K96" s="3"/>
      <c r="L96" s="3"/>
      <c r="M96" s="3"/>
      <c r="N96" s="28"/>
      <c r="O96" s="35"/>
      <c r="P96" s="35"/>
      <c r="Q96" s="30"/>
      <c r="R96" s="3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3">
        <f t="shared" si="8"/>
        <v>0</v>
      </c>
      <c r="AE96" s="3">
        <f t="shared" si="10"/>
        <v>0</v>
      </c>
    </row>
    <row r="97" spans="1:31" ht="60" hidden="1" customHeight="1" x14ac:dyDescent="0.25">
      <c r="A97" s="2"/>
      <c r="B97" s="3"/>
      <c r="C97" s="4"/>
      <c r="D97" s="34"/>
      <c r="E97" s="2"/>
      <c r="F97" s="2"/>
      <c r="G97" s="3"/>
      <c r="H97" s="2"/>
      <c r="I97" s="43"/>
      <c r="J97" s="2">
        <f t="shared" si="9"/>
        <v>0</v>
      </c>
      <c r="K97" s="3"/>
      <c r="L97" s="3"/>
      <c r="M97" s="3"/>
      <c r="N97" s="28"/>
      <c r="O97" s="35"/>
      <c r="P97" s="35"/>
      <c r="Q97" s="30"/>
      <c r="R97" s="31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3">
        <f t="shared" si="8"/>
        <v>0</v>
      </c>
      <c r="AE97" s="3">
        <f t="shared" si="10"/>
        <v>0</v>
      </c>
    </row>
    <row r="98" spans="1:31" ht="46.5" hidden="1" customHeight="1" x14ac:dyDescent="0.25">
      <c r="A98" s="2"/>
      <c r="B98" s="3"/>
      <c r="C98" s="4"/>
      <c r="D98" s="34"/>
      <c r="E98" s="27"/>
      <c r="F98" s="2"/>
      <c r="G98" s="3"/>
      <c r="H98" s="2"/>
      <c r="I98" s="2"/>
      <c r="J98" s="2">
        <f t="shared" si="9"/>
        <v>0</v>
      </c>
      <c r="K98" s="3"/>
      <c r="L98" s="3"/>
      <c r="M98" s="3"/>
      <c r="N98" s="28"/>
      <c r="O98" s="35"/>
      <c r="P98" s="35"/>
      <c r="Q98" s="30"/>
      <c r="R98" s="31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3">
        <f t="shared" si="8"/>
        <v>0</v>
      </c>
      <c r="AE98" s="3">
        <f t="shared" si="10"/>
        <v>0</v>
      </c>
    </row>
    <row r="99" spans="1:31" ht="46.5" hidden="1" customHeight="1" x14ac:dyDescent="0.25">
      <c r="A99" s="2"/>
      <c r="B99" s="3"/>
      <c r="C99" s="4"/>
      <c r="D99" s="34"/>
      <c r="E99" s="27"/>
      <c r="F99" s="2"/>
      <c r="G99" s="3"/>
      <c r="H99" s="2"/>
      <c r="I99" s="2"/>
      <c r="J99" s="2">
        <f t="shared" si="9"/>
        <v>0</v>
      </c>
      <c r="K99" s="3"/>
      <c r="L99" s="3"/>
      <c r="M99" s="3"/>
      <c r="N99" s="28"/>
      <c r="O99" s="35"/>
      <c r="P99" s="35"/>
      <c r="Q99" s="30"/>
      <c r="R99" s="31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3">
        <f t="shared" si="8"/>
        <v>0</v>
      </c>
      <c r="AE99" s="3">
        <f t="shared" si="10"/>
        <v>0</v>
      </c>
    </row>
    <row r="100" spans="1:31" ht="46.5" hidden="1" customHeight="1" x14ac:dyDescent="0.25">
      <c r="A100" s="2"/>
      <c r="B100" s="3"/>
      <c r="C100" s="4"/>
      <c r="D100" s="34"/>
      <c r="E100" s="27"/>
      <c r="F100" s="2"/>
      <c r="G100" s="3"/>
      <c r="H100" s="2"/>
      <c r="I100" s="2"/>
      <c r="J100" s="2">
        <f t="shared" si="9"/>
        <v>0</v>
      </c>
      <c r="K100" s="3"/>
      <c r="L100" s="3"/>
      <c r="M100" s="3"/>
      <c r="N100" s="28"/>
      <c r="O100" s="35"/>
      <c r="P100" s="35"/>
      <c r="Q100" s="30"/>
      <c r="R100" s="31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3">
        <f t="shared" si="8"/>
        <v>0</v>
      </c>
      <c r="AE100" s="3">
        <f t="shared" si="10"/>
        <v>0</v>
      </c>
    </row>
    <row r="101" spans="1:31" ht="46.5" hidden="1" customHeight="1" x14ac:dyDescent="0.25">
      <c r="A101" s="2"/>
      <c r="B101" s="3"/>
      <c r="C101" s="4"/>
      <c r="D101" s="34"/>
      <c r="E101" s="2"/>
      <c r="F101" s="2"/>
      <c r="G101" s="3"/>
      <c r="H101" s="2"/>
      <c r="I101" s="2"/>
      <c r="J101" s="2">
        <f t="shared" si="9"/>
        <v>0</v>
      </c>
      <c r="K101" s="3"/>
      <c r="L101" s="3"/>
      <c r="M101" s="3"/>
      <c r="N101" s="28"/>
      <c r="O101" s="35"/>
      <c r="P101" s="35"/>
      <c r="Q101" s="30"/>
      <c r="R101" s="31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3">
        <f t="shared" si="8"/>
        <v>0</v>
      </c>
      <c r="AE101" s="3">
        <f t="shared" si="10"/>
        <v>0</v>
      </c>
    </row>
    <row r="102" spans="1:31" ht="46.5" hidden="1" customHeight="1" x14ac:dyDescent="0.25">
      <c r="A102" s="2"/>
      <c r="B102" s="3"/>
      <c r="C102" s="4"/>
      <c r="D102" s="34"/>
      <c r="E102" s="27"/>
      <c r="F102" s="2"/>
      <c r="G102" s="3"/>
      <c r="H102" s="2"/>
      <c r="I102" s="44"/>
      <c r="J102" s="2">
        <f t="shared" si="9"/>
        <v>0</v>
      </c>
      <c r="K102" s="3"/>
      <c r="L102" s="3"/>
      <c r="M102" s="3"/>
      <c r="N102" s="28"/>
      <c r="O102" s="35"/>
      <c r="P102" s="35"/>
      <c r="Q102" s="30"/>
      <c r="R102" s="31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3">
        <f t="shared" si="8"/>
        <v>0</v>
      </c>
      <c r="AE102" s="3">
        <f t="shared" si="10"/>
        <v>0</v>
      </c>
    </row>
    <row r="103" spans="1:31" ht="46.5" hidden="1" customHeight="1" x14ac:dyDescent="0.25">
      <c r="A103" s="2"/>
      <c r="B103" s="3"/>
      <c r="C103" s="4"/>
      <c r="D103" s="34"/>
      <c r="E103" s="27"/>
      <c r="F103" s="2"/>
      <c r="G103" s="3"/>
      <c r="H103" s="2"/>
      <c r="I103" s="2"/>
      <c r="J103" s="2">
        <f t="shared" si="9"/>
        <v>0</v>
      </c>
      <c r="K103" s="3"/>
      <c r="L103" s="3"/>
      <c r="M103" s="3"/>
      <c r="N103" s="28"/>
      <c r="O103" s="35"/>
      <c r="P103" s="35"/>
      <c r="Q103" s="30"/>
      <c r="R103" s="31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3">
        <f t="shared" si="8"/>
        <v>0</v>
      </c>
      <c r="AE103" s="3">
        <f t="shared" si="10"/>
        <v>0</v>
      </c>
    </row>
    <row r="104" spans="1:31" ht="46.5" hidden="1" customHeight="1" x14ac:dyDescent="0.25">
      <c r="A104" s="2"/>
      <c r="B104" s="3"/>
      <c r="C104" s="4"/>
      <c r="D104" s="34"/>
      <c r="E104" s="27"/>
      <c r="F104" s="2"/>
      <c r="G104" s="3"/>
      <c r="H104" s="2"/>
      <c r="I104" s="2"/>
      <c r="J104" s="2">
        <f t="shared" si="9"/>
        <v>0</v>
      </c>
      <c r="K104" s="3"/>
      <c r="L104" s="3"/>
      <c r="M104" s="3"/>
      <c r="N104" s="28"/>
      <c r="O104" s="35"/>
      <c r="P104" s="35"/>
      <c r="Q104" s="30"/>
      <c r="R104" s="31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3">
        <f t="shared" si="8"/>
        <v>0</v>
      </c>
      <c r="AE104" s="3">
        <f t="shared" si="10"/>
        <v>0</v>
      </c>
    </row>
    <row r="105" spans="1:31" ht="46.5" hidden="1" customHeight="1" x14ac:dyDescent="0.25">
      <c r="A105" s="2"/>
      <c r="B105" s="3"/>
      <c r="C105" s="4"/>
      <c r="D105" s="34"/>
      <c r="E105" s="2"/>
      <c r="F105" s="2"/>
      <c r="G105" s="3"/>
      <c r="H105" s="2"/>
      <c r="I105" s="43"/>
      <c r="J105" s="2">
        <f t="shared" si="9"/>
        <v>0</v>
      </c>
      <c r="K105" s="3"/>
      <c r="L105" s="3"/>
      <c r="M105" s="3"/>
      <c r="N105" s="28"/>
      <c r="O105" s="35"/>
      <c r="P105" s="35"/>
      <c r="Q105" s="30"/>
      <c r="R105" s="31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3">
        <f t="shared" si="8"/>
        <v>0</v>
      </c>
      <c r="AE105" s="3">
        <f t="shared" si="10"/>
        <v>0</v>
      </c>
    </row>
    <row r="106" spans="1:31" ht="30" hidden="1" customHeight="1" x14ac:dyDescent="0.25">
      <c r="A106" s="2"/>
      <c r="B106" s="3"/>
      <c r="C106" s="4"/>
      <c r="D106" s="34"/>
      <c r="E106" s="2"/>
      <c r="F106" s="2"/>
      <c r="G106" s="3"/>
      <c r="H106" s="2"/>
      <c r="I106" s="2"/>
      <c r="J106" s="2">
        <f t="shared" si="9"/>
        <v>0</v>
      </c>
      <c r="K106" s="3"/>
      <c r="L106" s="3"/>
      <c r="M106" s="3"/>
      <c r="N106" s="28"/>
      <c r="O106" s="35"/>
      <c r="P106" s="35"/>
      <c r="Q106" s="30">
        <f>O106-P106</f>
        <v>0</v>
      </c>
      <c r="R106" s="31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3">
        <f t="shared" si="8"/>
        <v>0</v>
      </c>
      <c r="AE106" s="3">
        <f t="shared" si="10"/>
        <v>0</v>
      </c>
    </row>
    <row r="107" spans="1:31" ht="45" hidden="1" customHeight="1" x14ac:dyDescent="0.25">
      <c r="A107" s="2"/>
      <c r="B107" s="3"/>
      <c r="C107" s="4"/>
      <c r="D107" s="34"/>
      <c r="E107" s="2"/>
      <c r="F107" s="2"/>
      <c r="G107" s="3"/>
      <c r="H107" s="2"/>
      <c r="I107" s="2"/>
      <c r="J107" s="2">
        <f t="shared" si="9"/>
        <v>0</v>
      </c>
      <c r="K107" s="3"/>
      <c r="L107" s="3"/>
      <c r="M107" s="3"/>
      <c r="N107" s="28"/>
      <c r="O107" s="35"/>
      <c r="P107" s="35"/>
      <c r="Q107" s="30"/>
      <c r="R107" s="31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3">
        <f t="shared" si="8"/>
        <v>0</v>
      </c>
      <c r="AE107" s="3">
        <f t="shared" si="10"/>
        <v>0</v>
      </c>
    </row>
    <row r="108" spans="1:31" ht="30" hidden="1" customHeight="1" x14ac:dyDescent="0.25">
      <c r="A108" s="2"/>
      <c r="B108" s="3"/>
      <c r="C108" s="4"/>
      <c r="D108" s="34"/>
      <c r="E108" s="2"/>
      <c r="F108" s="2"/>
      <c r="G108" s="3"/>
      <c r="H108" s="2"/>
      <c r="I108" s="2"/>
      <c r="J108" s="2">
        <f t="shared" si="9"/>
        <v>0</v>
      </c>
      <c r="K108" s="3"/>
      <c r="L108" s="3"/>
      <c r="M108" s="3"/>
      <c r="N108" s="28"/>
      <c r="O108" s="35"/>
      <c r="P108" s="35"/>
      <c r="Q108" s="30"/>
      <c r="R108" s="31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3">
        <f t="shared" si="8"/>
        <v>0</v>
      </c>
      <c r="AE108" s="3">
        <f t="shared" si="10"/>
        <v>0</v>
      </c>
    </row>
    <row r="109" spans="1:31" ht="30" hidden="1" customHeight="1" x14ac:dyDescent="0.25">
      <c r="A109" s="2"/>
      <c r="B109" s="3"/>
      <c r="C109" s="4"/>
      <c r="D109" s="34"/>
      <c r="E109" s="2"/>
      <c r="F109" s="2"/>
      <c r="G109" s="3"/>
      <c r="H109" s="2"/>
      <c r="I109" s="2"/>
      <c r="J109" s="2">
        <f t="shared" si="9"/>
        <v>0</v>
      </c>
      <c r="K109" s="3"/>
      <c r="L109" s="3"/>
      <c r="M109" s="3"/>
      <c r="N109" s="28"/>
      <c r="O109" s="35"/>
      <c r="P109" s="35"/>
      <c r="Q109" s="30"/>
      <c r="R109" s="31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3">
        <f t="shared" si="8"/>
        <v>0</v>
      </c>
      <c r="AE109" s="3">
        <f t="shared" si="10"/>
        <v>0</v>
      </c>
    </row>
    <row r="110" spans="1:31" ht="30" hidden="1" customHeight="1" x14ac:dyDescent="0.25">
      <c r="A110" s="2"/>
      <c r="B110" s="3"/>
      <c r="C110" s="4"/>
      <c r="D110" s="34"/>
      <c r="E110" s="2"/>
      <c r="F110" s="2"/>
      <c r="G110" s="3"/>
      <c r="H110" s="2"/>
      <c r="I110" s="2"/>
      <c r="J110" s="2">
        <f t="shared" si="9"/>
        <v>0</v>
      </c>
      <c r="K110" s="3"/>
      <c r="L110" s="3"/>
      <c r="M110" s="3"/>
      <c r="N110" s="28"/>
      <c r="O110" s="35"/>
      <c r="P110" s="35"/>
      <c r="Q110" s="30"/>
      <c r="R110" s="3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3">
        <f t="shared" si="8"/>
        <v>0</v>
      </c>
      <c r="AE110" s="3">
        <f t="shared" si="10"/>
        <v>0</v>
      </c>
    </row>
    <row r="111" spans="1:31" ht="30" hidden="1" customHeight="1" x14ac:dyDescent="0.25">
      <c r="A111" s="2"/>
      <c r="B111" s="3"/>
      <c r="C111" s="4"/>
      <c r="D111" s="34"/>
      <c r="E111" s="2"/>
      <c r="F111" s="2"/>
      <c r="G111" s="3"/>
      <c r="H111" s="2"/>
      <c r="I111" s="2"/>
      <c r="J111" s="2">
        <f t="shared" si="9"/>
        <v>0</v>
      </c>
      <c r="K111" s="3"/>
      <c r="L111" s="3"/>
      <c r="M111" s="3"/>
      <c r="N111" s="28"/>
      <c r="O111" s="35"/>
      <c r="P111" s="35"/>
      <c r="Q111" s="30"/>
      <c r="R111" s="31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3">
        <f t="shared" si="8"/>
        <v>0</v>
      </c>
      <c r="AE111" s="3">
        <f t="shared" si="10"/>
        <v>0</v>
      </c>
    </row>
    <row r="112" spans="1:31" ht="60" hidden="1" customHeight="1" x14ac:dyDescent="0.25">
      <c r="A112" s="2"/>
      <c r="B112" s="3"/>
      <c r="C112" s="4"/>
      <c r="D112" s="34"/>
      <c r="E112" s="2"/>
      <c r="F112" s="2"/>
      <c r="G112" s="3"/>
      <c r="H112" s="2"/>
      <c r="I112" s="2"/>
      <c r="J112" s="2">
        <f t="shared" si="9"/>
        <v>0</v>
      </c>
      <c r="K112" s="3"/>
      <c r="L112" s="3"/>
      <c r="M112" s="3"/>
      <c r="N112" s="28"/>
      <c r="O112" s="35"/>
      <c r="P112" s="35"/>
      <c r="Q112" s="30"/>
      <c r="R112" s="31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3">
        <f t="shared" si="8"/>
        <v>0</v>
      </c>
      <c r="AE112" s="3">
        <f t="shared" si="10"/>
        <v>0</v>
      </c>
    </row>
    <row r="113" spans="1:31" ht="30" hidden="1" customHeight="1" x14ac:dyDescent="0.25">
      <c r="A113" s="2"/>
      <c r="B113" s="3"/>
      <c r="C113" s="4"/>
      <c r="D113" s="34"/>
      <c r="E113" s="2"/>
      <c r="F113" s="2"/>
      <c r="G113" s="3"/>
      <c r="H113" s="2"/>
      <c r="I113" s="2"/>
      <c r="J113" s="2">
        <f t="shared" si="9"/>
        <v>0</v>
      </c>
      <c r="K113" s="3"/>
      <c r="L113" s="3"/>
      <c r="M113" s="3"/>
      <c r="N113" s="28"/>
      <c r="O113" s="35"/>
      <c r="P113" s="35"/>
      <c r="Q113" s="30"/>
      <c r="R113" s="31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3">
        <f t="shared" si="8"/>
        <v>0</v>
      </c>
      <c r="AE113" s="3">
        <f t="shared" si="10"/>
        <v>0</v>
      </c>
    </row>
    <row r="114" spans="1:31" ht="30" hidden="1" customHeight="1" x14ac:dyDescent="0.25">
      <c r="A114" s="2"/>
      <c r="B114" s="3"/>
      <c r="C114" s="4"/>
      <c r="D114" s="34"/>
      <c r="E114" s="2"/>
      <c r="F114" s="2"/>
      <c r="G114" s="3"/>
      <c r="H114" s="2"/>
      <c r="I114" s="2"/>
      <c r="J114" s="2">
        <f t="shared" si="9"/>
        <v>0</v>
      </c>
      <c r="K114" s="3"/>
      <c r="L114" s="3"/>
      <c r="M114" s="3"/>
      <c r="N114" s="28"/>
      <c r="O114" s="35"/>
      <c r="P114" s="35"/>
      <c r="Q114" s="30"/>
      <c r="R114" s="31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3">
        <f t="shared" si="8"/>
        <v>0</v>
      </c>
      <c r="AE114" s="3">
        <f t="shared" si="10"/>
        <v>0</v>
      </c>
    </row>
    <row r="115" spans="1:31" ht="30" hidden="1" customHeight="1" x14ac:dyDescent="0.25">
      <c r="A115" s="2"/>
      <c r="B115" s="3"/>
      <c r="C115" s="4"/>
      <c r="D115" s="34"/>
      <c r="E115" s="2"/>
      <c r="F115" s="2"/>
      <c r="G115" s="3"/>
      <c r="H115" s="18"/>
      <c r="I115" s="2"/>
      <c r="J115" s="2">
        <f t="shared" si="9"/>
        <v>0</v>
      </c>
      <c r="K115" s="3"/>
      <c r="L115" s="3"/>
      <c r="M115" s="3"/>
      <c r="N115" s="28"/>
      <c r="O115" s="35"/>
      <c r="P115" s="35"/>
      <c r="Q115" s="30"/>
      <c r="R115" s="31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3">
        <f t="shared" si="8"/>
        <v>0</v>
      </c>
      <c r="AE115" s="3">
        <f t="shared" si="10"/>
        <v>0</v>
      </c>
    </row>
    <row r="116" spans="1:31" ht="30" hidden="1" customHeight="1" x14ac:dyDescent="0.25">
      <c r="A116" s="2"/>
      <c r="B116" s="3"/>
      <c r="C116" s="4"/>
      <c r="D116" s="34"/>
      <c r="E116" s="2"/>
      <c r="F116" s="2"/>
      <c r="G116" s="3"/>
      <c r="H116" s="2"/>
      <c r="I116" s="2"/>
      <c r="J116" s="2">
        <f t="shared" si="9"/>
        <v>0</v>
      </c>
      <c r="K116" s="3"/>
      <c r="L116" s="3"/>
      <c r="M116" s="3"/>
      <c r="N116" s="28"/>
      <c r="O116" s="35"/>
      <c r="P116" s="35"/>
      <c r="Q116" s="30"/>
      <c r="R116" s="31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3">
        <f t="shared" si="8"/>
        <v>0</v>
      </c>
      <c r="AE116" s="3">
        <f t="shared" si="10"/>
        <v>0</v>
      </c>
    </row>
    <row r="117" spans="1:31" ht="30" hidden="1" customHeight="1" x14ac:dyDescent="0.25">
      <c r="A117" s="2"/>
      <c r="B117" s="3"/>
      <c r="C117" s="4"/>
      <c r="D117" s="34"/>
      <c r="E117" s="2"/>
      <c r="F117" s="2"/>
      <c r="G117" s="3"/>
      <c r="H117" s="2"/>
      <c r="I117" s="2"/>
      <c r="J117" s="2">
        <f t="shared" si="9"/>
        <v>0</v>
      </c>
      <c r="K117" s="3"/>
      <c r="L117" s="3"/>
      <c r="M117" s="3"/>
      <c r="N117" s="28"/>
      <c r="O117" s="35"/>
      <c r="P117" s="35"/>
      <c r="Q117" s="30"/>
      <c r="R117" s="31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3">
        <f t="shared" si="8"/>
        <v>0</v>
      </c>
      <c r="AE117" s="3">
        <f t="shared" si="10"/>
        <v>0</v>
      </c>
    </row>
    <row r="118" spans="1:31" ht="45" hidden="1" customHeight="1" x14ac:dyDescent="0.25">
      <c r="A118" s="2"/>
      <c r="B118" s="3"/>
      <c r="C118" s="4"/>
      <c r="D118" s="34"/>
      <c r="E118" s="2"/>
      <c r="F118" s="2"/>
      <c r="G118" s="3"/>
      <c r="H118" s="2"/>
      <c r="I118" s="2"/>
      <c r="J118" s="2">
        <f t="shared" si="9"/>
        <v>0</v>
      </c>
      <c r="K118" s="3"/>
      <c r="L118" s="3"/>
      <c r="M118" s="3"/>
      <c r="N118" s="28"/>
      <c r="O118" s="35"/>
      <c r="P118" s="35"/>
      <c r="Q118" s="30"/>
      <c r="R118" s="31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3">
        <f t="shared" si="8"/>
        <v>0</v>
      </c>
      <c r="AE118" s="3">
        <f t="shared" si="10"/>
        <v>0</v>
      </c>
    </row>
    <row r="119" spans="1:31" ht="30" hidden="1" customHeight="1" x14ac:dyDescent="0.25">
      <c r="A119" s="2"/>
      <c r="B119" s="3"/>
      <c r="C119" s="4"/>
      <c r="D119" s="34"/>
      <c r="E119" s="2"/>
      <c r="F119" s="2"/>
      <c r="G119" s="3"/>
      <c r="H119" s="2"/>
      <c r="I119" s="2"/>
      <c r="J119" s="2">
        <f t="shared" si="9"/>
        <v>0</v>
      </c>
      <c r="K119" s="3"/>
      <c r="L119" s="3"/>
      <c r="M119" s="3"/>
      <c r="N119" s="28"/>
      <c r="O119" s="35"/>
      <c r="P119" s="35"/>
      <c r="Q119" s="30"/>
      <c r="R119" s="31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3">
        <f t="shared" si="8"/>
        <v>0</v>
      </c>
      <c r="AE119" s="3">
        <f t="shared" si="10"/>
        <v>0</v>
      </c>
    </row>
    <row r="120" spans="1:31" ht="45" hidden="1" customHeight="1" x14ac:dyDescent="0.25">
      <c r="A120" s="2"/>
      <c r="B120" s="3"/>
      <c r="C120" s="4"/>
      <c r="D120" s="34"/>
      <c r="E120" s="2"/>
      <c r="F120" s="2"/>
      <c r="G120" s="4"/>
      <c r="H120" s="2"/>
      <c r="I120" s="2"/>
      <c r="J120" s="2">
        <f t="shared" si="9"/>
        <v>0</v>
      </c>
      <c r="K120" s="3"/>
      <c r="L120" s="3"/>
      <c r="M120" s="3"/>
      <c r="N120" s="28"/>
      <c r="O120" s="35"/>
      <c r="P120" s="35"/>
      <c r="Q120" s="30"/>
      <c r="R120" s="31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3">
        <f t="shared" si="8"/>
        <v>0</v>
      </c>
      <c r="AE120" s="3">
        <f t="shared" si="10"/>
        <v>0</v>
      </c>
    </row>
    <row r="121" spans="1:31" ht="30" hidden="1" customHeight="1" x14ac:dyDescent="0.25">
      <c r="A121" s="2"/>
      <c r="B121" s="3"/>
      <c r="C121" s="4"/>
      <c r="D121" s="34"/>
      <c r="E121" s="2"/>
      <c r="F121" s="2"/>
      <c r="G121" s="3"/>
      <c r="H121" s="2"/>
      <c r="I121" s="2"/>
      <c r="J121" s="2">
        <f t="shared" si="9"/>
        <v>0</v>
      </c>
      <c r="K121" s="3"/>
      <c r="L121" s="3"/>
      <c r="M121" s="3"/>
      <c r="N121" s="28"/>
      <c r="O121" s="35"/>
      <c r="P121" s="35"/>
      <c r="Q121" s="30"/>
      <c r="R121" s="31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3">
        <f t="shared" si="8"/>
        <v>0</v>
      </c>
      <c r="AE121" s="3">
        <f t="shared" si="10"/>
        <v>0</v>
      </c>
    </row>
    <row r="122" spans="1:31" ht="30" hidden="1" customHeight="1" x14ac:dyDescent="0.25">
      <c r="A122" s="2"/>
      <c r="B122" s="3"/>
      <c r="C122" s="4"/>
      <c r="D122" s="34"/>
      <c r="E122" s="2"/>
      <c r="F122" s="2"/>
      <c r="G122" s="3"/>
      <c r="H122" s="2"/>
      <c r="I122" s="2"/>
      <c r="J122" s="2">
        <f t="shared" si="9"/>
        <v>0</v>
      </c>
      <c r="K122" s="3"/>
      <c r="L122" s="3"/>
      <c r="M122" s="3"/>
      <c r="N122" s="28"/>
      <c r="O122" s="35"/>
      <c r="P122" s="35"/>
      <c r="Q122" s="30"/>
      <c r="R122" s="3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3">
        <f t="shared" si="8"/>
        <v>0</v>
      </c>
      <c r="AE122" s="3">
        <f t="shared" si="10"/>
        <v>0</v>
      </c>
    </row>
    <row r="123" spans="1:31" ht="45" hidden="1" customHeight="1" x14ac:dyDescent="0.25">
      <c r="A123" s="2"/>
      <c r="B123" s="3"/>
      <c r="C123" s="4"/>
      <c r="D123" s="34"/>
      <c r="E123" s="2"/>
      <c r="F123" s="2"/>
      <c r="G123" s="3"/>
      <c r="H123" s="2"/>
      <c r="I123" s="2"/>
      <c r="J123" s="2">
        <f t="shared" si="9"/>
        <v>0</v>
      </c>
      <c r="K123" s="3"/>
      <c r="L123" s="3"/>
      <c r="M123" s="3"/>
      <c r="N123" s="28"/>
      <c r="O123" s="35"/>
      <c r="P123" s="35"/>
      <c r="Q123" s="30"/>
      <c r="R123" s="31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3">
        <f t="shared" si="8"/>
        <v>0</v>
      </c>
      <c r="AE123" s="3">
        <f t="shared" si="10"/>
        <v>0</v>
      </c>
    </row>
    <row r="124" spans="1:31" ht="45" hidden="1" customHeight="1" x14ac:dyDescent="0.25">
      <c r="A124" s="2"/>
      <c r="B124" s="3"/>
      <c r="C124" s="4"/>
      <c r="D124" s="34"/>
      <c r="E124" s="2"/>
      <c r="F124" s="2"/>
      <c r="G124" s="4"/>
      <c r="H124" s="2"/>
      <c r="I124" s="2"/>
      <c r="J124" s="2">
        <f t="shared" si="9"/>
        <v>0</v>
      </c>
      <c r="K124" s="3"/>
      <c r="L124" s="3"/>
      <c r="M124" s="3"/>
      <c r="N124" s="28"/>
      <c r="O124" s="35"/>
      <c r="P124" s="35"/>
      <c r="Q124" s="30"/>
      <c r="R124" s="31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3">
        <f t="shared" si="8"/>
        <v>0</v>
      </c>
      <c r="AE124" s="3">
        <f t="shared" si="10"/>
        <v>0</v>
      </c>
    </row>
    <row r="125" spans="1:31" ht="75" hidden="1" customHeight="1" x14ac:dyDescent="0.25">
      <c r="A125" s="2"/>
      <c r="B125" s="3"/>
      <c r="C125" s="4"/>
      <c r="D125" s="34"/>
      <c r="E125" s="2"/>
      <c r="F125" s="2"/>
      <c r="G125" s="3"/>
      <c r="H125" s="45"/>
      <c r="I125" s="2"/>
      <c r="J125" s="2">
        <f t="shared" si="9"/>
        <v>0</v>
      </c>
      <c r="K125" s="3"/>
      <c r="L125" s="3"/>
      <c r="M125" s="3"/>
      <c r="N125" s="28"/>
      <c r="O125" s="35"/>
      <c r="P125" s="35"/>
      <c r="Q125" s="30"/>
      <c r="R125" s="31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3">
        <f t="shared" si="8"/>
        <v>0</v>
      </c>
      <c r="AE125" s="3">
        <f t="shared" si="10"/>
        <v>0</v>
      </c>
    </row>
    <row r="126" spans="1:31" ht="30.75" hidden="1" customHeight="1" x14ac:dyDescent="0.25">
      <c r="A126" s="2"/>
      <c r="B126" s="3"/>
      <c r="C126" s="4"/>
      <c r="D126" s="34"/>
      <c r="E126" s="2"/>
      <c r="F126" s="2"/>
      <c r="G126" s="3"/>
      <c r="H126" s="2"/>
      <c r="I126" s="2"/>
      <c r="J126" s="2">
        <f t="shared" si="9"/>
        <v>0</v>
      </c>
      <c r="K126" s="3"/>
      <c r="L126" s="3"/>
      <c r="M126" s="3"/>
      <c r="N126" s="28"/>
      <c r="O126" s="35"/>
      <c r="P126" s="35"/>
      <c r="Q126" s="30"/>
      <c r="R126" s="3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3">
        <f t="shared" si="8"/>
        <v>0</v>
      </c>
      <c r="AE126" s="3">
        <f t="shared" si="10"/>
        <v>0</v>
      </c>
    </row>
    <row r="127" spans="1:31" ht="31.5" hidden="1" customHeight="1" x14ac:dyDescent="0.25">
      <c r="A127" s="2"/>
      <c r="B127" s="3"/>
      <c r="C127" s="4"/>
      <c r="D127" s="34"/>
      <c r="E127" s="2"/>
      <c r="F127" s="2"/>
      <c r="G127" s="3"/>
      <c r="H127" s="2"/>
      <c r="I127" s="2"/>
      <c r="J127" s="2">
        <f t="shared" si="9"/>
        <v>0</v>
      </c>
      <c r="K127" s="3"/>
      <c r="L127" s="3"/>
      <c r="M127" s="3"/>
      <c r="N127" s="28"/>
      <c r="O127" s="35"/>
      <c r="P127" s="35"/>
      <c r="Q127" s="30"/>
      <c r="R127" s="3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3">
        <f t="shared" si="8"/>
        <v>0</v>
      </c>
      <c r="AE127" s="3">
        <f t="shared" si="10"/>
        <v>0</v>
      </c>
    </row>
    <row r="128" spans="1:31" ht="30" hidden="1" customHeight="1" x14ac:dyDescent="0.25">
      <c r="A128" s="2"/>
      <c r="B128" s="3"/>
      <c r="C128" s="4"/>
      <c r="D128" s="34"/>
      <c r="E128" s="2"/>
      <c r="F128" s="2"/>
      <c r="G128" s="4"/>
      <c r="H128" s="2"/>
      <c r="I128" s="2"/>
      <c r="J128" s="2">
        <f t="shared" si="9"/>
        <v>0</v>
      </c>
      <c r="K128" s="3"/>
      <c r="L128" s="3"/>
      <c r="M128" s="3"/>
      <c r="N128" s="28"/>
      <c r="O128" s="35"/>
      <c r="P128" s="35"/>
      <c r="Q128" s="30"/>
      <c r="R128" s="3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3">
        <f t="shared" si="8"/>
        <v>0</v>
      </c>
      <c r="AE128" s="3">
        <f t="shared" si="10"/>
        <v>0</v>
      </c>
    </row>
    <row r="129" spans="1:31" ht="30" hidden="1" customHeight="1" x14ac:dyDescent="0.25">
      <c r="A129" s="2"/>
      <c r="B129" s="3"/>
      <c r="C129" s="4"/>
      <c r="D129" s="34"/>
      <c r="E129" s="2"/>
      <c r="F129" s="2"/>
      <c r="G129" s="3"/>
      <c r="H129" s="2"/>
      <c r="I129" s="2"/>
      <c r="J129" s="2">
        <f t="shared" si="9"/>
        <v>0</v>
      </c>
      <c r="K129" s="3"/>
      <c r="L129" s="3"/>
      <c r="M129" s="3"/>
      <c r="N129" s="28"/>
      <c r="O129" s="35"/>
      <c r="P129" s="35"/>
      <c r="Q129" s="30"/>
      <c r="R129" s="31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3">
        <f t="shared" si="8"/>
        <v>0</v>
      </c>
      <c r="AE129" s="3">
        <f t="shared" si="10"/>
        <v>0</v>
      </c>
    </row>
    <row r="130" spans="1:31" ht="15" hidden="1" customHeight="1" x14ac:dyDescent="0.25">
      <c r="A130" s="2"/>
      <c r="B130" s="3"/>
      <c r="C130" s="4"/>
      <c r="D130" s="34"/>
      <c r="E130" s="2"/>
      <c r="F130" s="2"/>
      <c r="G130" s="3"/>
      <c r="H130" s="2"/>
      <c r="I130" s="2"/>
      <c r="J130" s="2">
        <f t="shared" si="9"/>
        <v>0</v>
      </c>
      <c r="K130" s="3"/>
      <c r="L130" s="3"/>
      <c r="M130" s="3"/>
      <c r="N130" s="28"/>
      <c r="O130" s="35"/>
      <c r="P130" s="35"/>
      <c r="Q130" s="30"/>
      <c r="R130" s="31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3">
        <f t="shared" si="8"/>
        <v>0</v>
      </c>
      <c r="AE130" s="3">
        <f t="shared" si="10"/>
        <v>0</v>
      </c>
    </row>
    <row r="131" spans="1:31" ht="15" hidden="1" customHeight="1" x14ac:dyDescent="0.25">
      <c r="A131" s="2"/>
      <c r="B131" s="3"/>
      <c r="C131" s="4"/>
      <c r="D131" s="34"/>
      <c r="E131" s="2"/>
      <c r="F131" s="2"/>
      <c r="G131" s="3"/>
      <c r="H131" s="2"/>
      <c r="I131" s="2"/>
      <c r="J131" s="2">
        <f t="shared" si="9"/>
        <v>0</v>
      </c>
      <c r="K131" s="3"/>
      <c r="L131" s="3"/>
      <c r="M131" s="3"/>
      <c r="N131" s="28"/>
      <c r="O131" s="35"/>
      <c r="P131" s="35"/>
      <c r="Q131" s="30"/>
      <c r="R131" s="31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3">
        <f t="shared" si="8"/>
        <v>0</v>
      </c>
      <c r="AE131" s="3">
        <f t="shared" si="10"/>
        <v>0</v>
      </c>
    </row>
    <row r="132" spans="1:31" ht="15" hidden="1" customHeight="1" x14ac:dyDescent="0.25">
      <c r="A132" s="2"/>
      <c r="B132" s="3"/>
      <c r="C132" s="4"/>
      <c r="D132" s="34"/>
      <c r="E132" s="2"/>
      <c r="F132" s="2"/>
      <c r="G132" s="3"/>
      <c r="H132" s="18"/>
      <c r="I132" s="2"/>
      <c r="J132" s="2">
        <f t="shared" si="9"/>
        <v>0</v>
      </c>
      <c r="K132" s="3"/>
      <c r="L132" s="3"/>
      <c r="M132" s="3"/>
      <c r="N132" s="28"/>
      <c r="O132" s="35"/>
      <c r="P132" s="35"/>
      <c r="Q132" s="30"/>
      <c r="R132" s="31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3">
        <f t="shared" si="8"/>
        <v>0</v>
      </c>
      <c r="AE132" s="3">
        <f t="shared" si="10"/>
        <v>0</v>
      </c>
    </row>
    <row r="133" spans="1:31" ht="64.5" hidden="1" customHeight="1" x14ac:dyDescent="0.25">
      <c r="A133" s="2"/>
      <c r="C133" s="4"/>
      <c r="D133" s="34"/>
      <c r="E133" s="2"/>
      <c r="F133" s="2"/>
      <c r="G133" s="3"/>
      <c r="H133" s="2"/>
      <c r="I133" s="2"/>
      <c r="J133" s="2">
        <f t="shared" si="9"/>
        <v>0</v>
      </c>
      <c r="K133" s="3"/>
      <c r="L133" s="3"/>
      <c r="M133" s="3"/>
      <c r="N133" s="28"/>
      <c r="O133" s="35"/>
      <c r="P133" s="35"/>
      <c r="Q133" s="30"/>
      <c r="R133" s="31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3">
        <f t="shared" si="8"/>
        <v>0</v>
      </c>
      <c r="AE133" s="3">
        <f t="shared" si="10"/>
        <v>0</v>
      </c>
    </row>
    <row r="134" spans="1:31" ht="60.75" hidden="1" customHeight="1" x14ac:dyDescent="0.25">
      <c r="A134" s="2"/>
      <c r="B134" s="3"/>
      <c r="C134" s="3"/>
      <c r="D134" s="34"/>
      <c r="E134" s="2"/>
      <c r="F134" s="2"/>
      <c r="G134" s="3"/>
      <c r="H134" s="2"/>
      <c r="I134" s="2"/>
      <c r="J134" s="2">
        <f t="shared" si="9"/>
        <v>0</v>
      </c>
      <c r="K134" s="3"/>
      <c r="L134" s="3"/>
      <c r="M134" s="3"/>
      <c r="N134" s="28"/>
      <c r="O134" s="35"/>
      <c r="P134" s="35"/>
      <c r="Q134" s="30"/>
      <c r="R134" s="31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3">
        <f t="shared" si="8"/>
        <v>0</v>
      </c>
      <c r="AE134" s="3">
        <f t="shared" si="10"/>
        <v>0</v>
      </c>
    </row>
    <row r="135" spans="1:31" ht="46.5" hidden="1" customHeight="1" x14ac:dyDescent="0.25">
      <c r="A135" s="2"/>
      <c r="B135" s="3"/>
      <c r="C135" s="4"/>
      <c r="D135" s="34"/>
      <c r="E135" s="2"/>
      <c r="F135" s="2"/>
      <c r="G135" s="3"/>
      <c r="H135" s="2"/>
      <c r="I135" s="2"/>
      <c r="J135" s="2">
        <f t="shared" si="9"/>
        <v>0</v>
      </c>
      <c r="K135" s="3"/>
      <c r="L135" s="3"/>
      <c r="M135" s="3"/>
      <c r="N135" s="28"/>
      <c r="O135" s="35"/>
      <c r="P135" s="35"/>
      <c r="Q135" s="30"/>
      <c r="R135" s="31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3">
        <f t="shared" si="8"/>
        <v>0</v>
      </c>
      <c r="AE135" s="3">
        <f t="shared" si="10"/>
        <v>0</v>
      </c>
    </row>
    <row r="136" spans="1:31" ht="27" hidden="1" customHeight="1" x14ac:dyDescent="0.25">
      <c r="A136" s="2"/>
      <c r="B136" s="3"/>
      <c r="C136" s="4"/>
      <c r="D136" s="34"/>
      <c r="E136" s="2"/>
      <c r="F136" s="2"/>
      <c r="G136" s="3"/>
      <c r="H136" s="2"/>
      <c r="I136" s="2"/>
      <c r="J136" s="2">
        <f t="shared" si="9"/>
        <v>0</v>
      </c>
      <c r="K136" s="3"/>
      <c r="L136" s="3"/>
      <c r="M136" s="3"/>
      <c r="N136" s="28"/>
      <c r="O136" s="35"/>
      <c r="P136" s="35"/>
      <c r="Q136" s="30"/>
      <c r="R136" s="31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3">
        <f t="shared" si="8"/>
        <v>0</v>
      </c>
      <c r="AE136" s="3">
        <f t="shared" si="10"/>
        <v>0</v>
      </c>
    </row>
    <row r="137" spans="1:31" ht="31.5" hidden="1" customHeight="1" x14ac:dyDescent="0.25">
      <c r="A137" s="2"/>
      <c r="B137" s="3"/>
      <c r="C137" s="4"/>
      <c r="D137" s="34"/>
      <c r="E137" s="2"/>
      <c r="F137" s="2"/>
      <c r="G137" s="3"/>
      <c r="H137" s="18"/>
      <c r="I137" s="2"/>
      <c r="J137" s="2">
        <f t="shared" si="9"/>
        <v>0</v>
      </c>
      <c r="K137" s="3"/>
      <c r="L137" s="3"/>
      <c r="M137" s="3"/>
      <c r="N137" s="28"/>
      <c r="O137" s="35"/>
      <c r="P137" s="35"/>
      <c r="Q137" s="30"/>
      <c r="R137" s="31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3">
        <f t="shared" si="8"/>
        <v>0</v>
      </c>
      <c r="AE137" s="3">
        <f t="shared" si="10"/>
        <v>0</v>
      </c>
    </row>
    <row r="138" spans="1:31" ht="30" hidden="1" customHeight="1" x14ac:dyDescent="0.25">
      <c r="A138" s="2"/>
      <c r="B138" s="3"/>
      <c r="C138" s="4"/>
      <c r="D138" s="34"/>
      <c r="E138" s="2"/>
      <c r="F138" s="2"/>
      <c r="G138" s="3"/>
      <c r="H138" s="2"/>
      <c r="I138" s="2"/>
      <c r="J138" s="2">
        <f t="shared" si="9"/>
        <v>0</v>
      </c>
      <c r="K138" s="3"/>
      <c r="L138" s="3"/>
      <c r="M138" s="3"/>
      <c r="N138" s="28"/>
      <c r="O138" s="35"/>
      <c r="P138" s="35"/>
      <c r="Q138" s="30"/>
      <c r="R138" s="31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3">
        <f t="shared" si="8"/>
        <v>0</v>
      </c>
      <c r="AE138" s="3">
        <f t="shared" si="10"/>
        <v>0</v>
      </c>
    </row>
    <row r="139" spans="1:31" ht="15" hidden="1" customHeight="1" x14ac:dyDescent="0.25">
      <c r="A139" s="2"/>
      <c r="B139" s="3"/>
      <c r="C139" s="4"/>
      <c r="D139" s="34"/>
      <c r="E139" s="2"/>
      <c r="F139" s="2"/>
      <c r="G139" s="3"/>
      <c r="H139" s="2"/>
      <c r="I139" s="2"/>
      <c r="J139" s="2">
        <f t="shared" si="9"/>
        <v>0</v>
      </c>
      <c r="K139" s="3"/>
      <c r="L139" s="3"/>
      <c r="M139" s="3"/>
      <c r="N139" s="28"/>
      <c r="O139" s="35"/>
      <c r="P139" s="35"/>
      <c r="Q139" s="30"/>
      <c r="R139" s="31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3">
        <f t="shared" si="8"/>
        <v>0</v>
      </c>
      <c r="AE139" s="3">
        <f t="shared" si="10"/>
        <v>0</v>
      </c>
    </row>
    <row r="140" spans="1:31" ht="15" hidden="1" customHeight="1" x14ac:dyDescent="0.25">
      <c r="A140" s="2"/>
      <c r="B140" s="3"/>
      <c r="C140" s="4"/>
      <c r="D140" s="34"/>
      <c r="E140" s="2"/>
      <c r="F140" s="2"/>
      <c r="G140" s="3"/>
      <c r="H140" s="2"/>
      <c r="I140" s="2"/>
      <c r="J140" s="2">
        <f t="shared" si="9"/>
        <v>0</v>
      </c>
      <c r="K140" s="3"/>
      <c r="L140" s="3"/>
      <c r="M140" s="3"/>
      <c r="N140" s="28"/>
      <c r="O140" s="35"/>
      <c r="P140" s="35"/>
      <c r="Q140" s="30"/>
      <c r="R140" s="31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3">
        <f t="shared" si="8"/>
        <v>0</v>
      </c>
      <c r="AE140" s="3">
        <f t="shared" si="10"/>
        <v>0</v>
      </c>
    </row>
    <row r="141" spans="1:31" ht="15" hidden="1" customHeight="1" x14ac:dyDescent="0.25">
      <c r="A141" s="2"/>
      <c r="B141" s="3"/>
      <c r="C141" s="4"/>
      <c r="D141" s="34"/>
      <c r="E141" s="2"/>
      <c r="F141" s="2"/>
      <c r="G141" s="3"/>
      <c r="H141" s="2"/>
      <c r="I141" s="2"/>
      <c r="J141" s="2">
        <f t="shared" si="9"/>
        <v>0</v>
      </c>
      <c r="K141" s="3"/>
      <c r="L141" s="3"/>
      <c r="M141" s="3"/>
      <c r="N141" s="28"/>
      <c r="O141" s="35"/>
      <c r="P141" s="35"/>
      <c r="Q141" s="30"/>
      <c r="R141" s="31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3">
        <f t="shared" si="8"/>
        <v>0</v>
      </c>
      <c r="AE141" s="3">
        <f t="shared" si="10"/>
        <v>0</v>
      </c>
    </row>
    <row r="142" spans="1:31" ht="15" hidden="1" customHeight="1" x14ac:dyDescent="0.25">
      <c r="A142" s="2"/>
      <c r="B142" s="3"/>
      <c r="C142" s="4"/>
      <c r="D142" s="34"/>
      <c r="E142" s="2"/>
      <c r="F142" s="2"/>
      <c r="G142" s="3"/>
      <c r="H142" s="2"/>
      <c r="I142" s="2"/>
      <c r="J142" s="2">
        <f t="shared" si="9"/>
        <v>0</v>
      </c>
      <c r="K142" s="3"/>
      <c r="L142" s="3"/>
      <c r="M142" s="3"/>
      <c r="N142" s="28"/>
      <c r="O142" s="35"/>
      <c r="P142" s="35"/>
      <c r="Q142" s="30"/>
      <c r="R142" s="31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3">
        <f t="shared" si="8"/>
        <v>0</v>
      </c>
      <c r="AE142" s="3">
        <f t="shared" si="10"/>
        <v>0</v>
      </c>
    </row>
    <row r="143" spans="1:31" ht="15" hidden="1" customHeight="1" x14ac:dyDescent="0.25">
      <c r="A143" s="2"/>
      <c r="B143" s="3"/>
      <c r="C143" s="4"/>
      <c r="D143" s="34"/>
      <c r="E143" s="2"/>
      <c r="F143" s="2"/>
      <c r="G143" s="3"/>
      <c r="H143" s="2"/>
      <c r="I143" s="2"/>
      <c r="J143" s="2">
        <f t="shared" si="9"/>
        <v>0</v>
      </c>
      <c r="K143" s="3"/>
      <c r="L143" s="3"/>
      <c r="M143" s="3"/>
      <c r="N143" s="28"/>
      <c r="O143" s="35"/>
      <c r="P143" s="35"/>
      <c r="Q143" s="30"/>
      <c r="R143" s="31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3">
        <f t="shared" si="8"/>
        <v>0</v>
      </c>
      <c r="AE143" s="3">
        <f t="shared" si="10"/>
        <v>0</v>
      </c>
    </row>
    <row r="144" spans="1:31" ht="15" hidden="1" customHeight="1" x14ac:dyDescent="0.25">
      <c r="A144" s="2"/>
      <c r="B144" s="3"/>
      <c r="C144" s="4"/>
      <c r="D144" s="34"/>
      <c r="E144" s="2"/>
      <c r="F144" s="2"/>
      <c r="G144" s="3"/>
      <c r="H144" s="2"/>
      <c r="I144" s="2"/>
      <c r="J144" s="2">
        <f t="shared" si="9"/>
        <v>0</v>
      </c>
      <c r="K144" s="3"/>
      <c r="L144" s="3"/>
      <c r="M144" s="3"/>
      <c r="N144" s="28"/>
      <c r="O144" s="35"/>
      <c r="P144" s="35"/>
      <c r="Q144" s="30"/>
      <c r="R144" s="31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3">
        <f t="shared" si="8"/>
        <v>0</v>
      </c>
      <c r="AE144" s="3">
        <f t="shared" si="10"/>
        <v>0</v>
      </c>
    </row>
    <row r="145" spans="1:31" ht="15.75" hidden="1" customHeight="1" thickBot="1" x14ac:dyDescent="0.3">
      <c r="A145" s="2">
        <v>74</v>
      </c>
      <c r="B145" s="3"/>
      <c r="C145" s="4"/>
      <c r="D145" s="34"/>
      <c r="E145" s="2"/>
      <c r="F145" s="2"/>
      <c r="G145" s="3"/>
      <c r="H145" s="2"/>
      <c r="I145" s="2"/>
      <c r="J145" s="2">
        <f>K145+L145+M145+N145</f>
        <v>0</v>
      </c>
      <c r="K145" s="3"/>
      <c r="L145" s="3"/>
      <c r="M145" s="3"/>
      <c r="N145" s="28"/>
      <c r="O145" s="38"/>
      <c r="P145" s="38"/>
      <c r="Q145" s="30">
        <f>O145-P145</f>
        <v>0</v>
      </c>
      <c r="R145" s="31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3">
        <f t="shared" si="8"/>
        <v>0</v>
      </c>
      <c r="AE145" s="3">
        <f t="shared" si="10"/>
        <v>0</v>
      </c>
    </row>
    <row r="146" spans="1:31" ht="15" hidden="1" customHeight="1" x14ac:dyDescent="0.25">
      <c r="I146">
        <v>2210</v>
      </c>
      <c r="J146" s="46"/>
      <c r="O146">
        <f t="shared" ref="O146:V146" si="11">SUM(O3:O145)</f>
        <v>0</v>
      </c>
      <c r="P146">
        <f t="shared" si="11"/>
        <v>0</v>
      </c>
      <c r="Q146">
        <f t="shared" si="11"/>
        <v>0</v>
      </c>
      <c r="R146" s="17">
        <f t="shared" si="11"/>
        <v>95451.040000000008</v>
      </c>
      <c r="S146" s="17">
        <f t="shared" si="11"/>
        <v>0</v>
      </c>
      <c r="T146" s="17">
        <f t="shared" si="11"/>
        <v>0</v>
      </c>
      <c r="U146" s="17">
        <f t="shared" si="11"/>
        <v>0</v>
      </c>
      <c r="V146" s="17">
        <f t="shared" si="11"/>
        <v>0</v>
      </c>
      <c r="W146" s="17">
        <f t="shared" ref="W146:AB146" si="12">SUM(W3:W145)</f>
        <v>0</v>
      </c>
      <c r="X146" s="17">
        <f t="shared" si="12"/>
        <v>0</v>
      </c>
      <c r="Y146" s="17">
        <f t="shared" si="12"/>
        <v>0</v>
      </c>
      <c r="Z146" s="17">
        <f t="shared" si="12"/>
        <v>0</v>
      </c>
      <c r="AA146" s="17">
        <f t="shared" si="12"/>
        <v>0</v>
      </c>
      <c r="AB146" s="17">
        <f t="shared" si="12"/>
        <v>0</v>
      </c>
    </row>
    <row r="147" spans="1:31" ht="15" hidden="1" customHeight="1" x14ac:dyDescent="0.25">
      <c r="I147">
        <v>2240</v>
      </c>
      <c r="J147" s="6"/>
      <c r="AE147">
        <f>SUM(AE3:AE146)</f>
        <v>1085105.81</v>
      </c>
    </row>
    <row r="148" spans="1:31" ht="15" hidden="1" customHeight="1" x14ac:dyDescent="0.25">
      <c r="I148">
        <v>2271</v>
      </c>
      <c r="J148" s="2"/>
    </row>
    <row r="149" spans="1:31" ht="15.75" hidden="1" customHeight="1" thickBot="1" x14ac:dyDescent="0.3">
      <c r="I149">
        <v>2272</v>
      </c>
      <c r="J149" s="2"/>
    </row>
    <row r="150" spans="1:31" ht="15.75" hidden="1" customHeight="1" thickBot="1" x14ac:dyDescent="0.3">
      <c r="I150">
        <v>2273</v>
      </c>
      <c r="J150" s="2"/>
      <c r="N150" s="10"/>
      <c r="O150" s="11"/>
      <c r="P150" s="11"/>
      <c r="Q150" s="12"/>
    </row>
    <row r="151" spans="1:31" ht="15" hidden="1" customHeight="1" x14ac:dyDescent="0.25">
      <c r="I151">
        <v>2275</v>
      </c>
      <c r="J151" s="2"/>
    </row>
    <row r="152" spans="1:31" ht="60" hidden="1" customHeight="1" x14ac:dyDescent="0.25">
      <c r="I152">
        <v>2282</v>
      </c>
      <c r="J152" s="2"/>
      <c r="N152" s="13"/>
    </row>
    <row r="153" spans="1:31" ht="15" hidden="1" customHeight="1" x14ac:dyDescent="0.25">
      <c r="I153">
        <v>3110</v>
      </c>
      <c r="J153" s="2"/>
    </row>
    <row r="154" spans="1:31" ht="15" hidden="1" customHeight="1" x14ac:dyDescent="0.25">
      <c r="I154" s="14" t="s">
        <v>14</v>
      </c>
      <c r="J154" s="6"/>
    </row>
    <row r="155" spans="1:31" x14ac:dyDescent="0.25">
      <c r="J155">
        <f>SUM(J146:J154)</f>
        <v>0</v>
      </c>
    </row>
  </sheetData>
  <autoFilter ref="A2:AE154" xr:uid="{00000000-0009-0000-0000-000002000000}">
    <filterColumn colId="11" showButton="0"/>
    <filterColumn colId="12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3">
    <mergeCell ref="L1:N1"/>
    <mergeCell ref="L2:N2"/>
    <mergeCell ref="R2:AC2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"/>
  <sheetViews>
    <sheetView topLeftCell="A4" workbookViewId="0">
      <selection activeCell="D9" sqref="D9"/>
    </sheetView>
  </sheetViews>
  <sheetFormatPr defaultRowHeight="15" x14ac:dyDescent="0.25"/>
  <cols>
    <col min="4" max="4" width="10.140625" bestFit="1" customWidth="1"/>
    <col min="7" max="31" width="0" hidden="1" customWidth="1"/>
  </cols>
  <sheetData>
    <row r="1" spans="1:32" x14ac:dyDescent="0.25">
      <c r="A1" s="2"/>
      <c r="B1" s="3"/>
      <c r="C1" s="4"/>
      <c r="D1" s="34"/>
      <c r="E1" s="2"/>
      <c r="F1" s="2"/>
      <c r="G1" s="3"/>
      <c r="H1" s="2"/>
      <c r="I1" s="2"/>
      <c r="J1" s="2"/>
      <c r="K1" s="3"/>
      <c r="L1" s="3"/>
      <c r="M1" s="3"/>
      <c r="N1" s="28"/>
      <c r="O1" s="29"/>
      <c r="P1" s="29"/>
      <c r="Q1" s="49"/>
      <c r="R1" s="30"/>
      <c r="S1" s="31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3"/>
      <c r="AF1" s="3"/>
    </row>
    <row r="2" spans="1:32" x14ac:dyDescent="0.25">
      <c r="A2" s="2"/>
      <c r="B2" s="3"/>
      <c r="C2" s="4"/>
      <c r="D2" s="34"/>
      <c r="E2" s="2"/>
      <c r="F2" s="2"/>
      <c r="G2" s="3"/>
      <c r="H2" s="2"/>
      <c r="I2" s="2"/>
      <c r="J2" s="2"/>
      <c r="K2" s="3"/>
      <c r="L2" s="3"/>
      <c r="M2" s="3"/>
      <c r="N2" s="28"/>
      <c r="O2" s="29"/>
      <c r="P2" s="29"/>
      <c r="Q2" s="49"/>
      <c r="R2" s="30"/>
      <c r="S2" s="31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3"/>
      <c r="AF2" s="3"/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workbookViewId="0">
      <selection activeCell="E3" sqref="E3"/>
    </sheetView>
  </sheetViews>
  <sheetFormatPr defaultRowHeight="15" x14ac:dyDescent="0.25"/>
  <cols>
    <col min="1" max="1" width="5.42578125" bestFit="1" customWidth="1"/>
    <col min="2" max="2" width="10.28515625" bestFit="1" customWidth="1"/>
    <col min="3" max="3" width="18.7109375" customWidth="1"/>
    <col min="5" max="5" width="37.28515625" customWidth="1"/>
    <col min="6" max="6" width="9" bestFit="1" customWidth="1"/>
    <col min="7" max="7" width="12.28515625" customWidth="1"/>
  </cols>
  <sheetData>
    <row r="1" spans="1:7" ht="30" x14ac:dyDescent="0.25">
      <c r="A1" s="52" t="s">
        <v>9</v>
      </c>
      <c r="B1" s="53" t="s">
        <v>1</v>
      </c>
      <c r="C1" s="52" t="s">
        <v>2</v>
      </c>
      <c r="D1" s="52" t="s">
        <v>3</v>
      </c>
      <c r="E1" s="52" t="s">
        <v>6</v>
      </c>
      <c r="F1" s="52" t="s">
        <v>8</v>
      </c>
      <c r="G1" s="54" t="s">
        <v>15</v>
      </c>
    </row>
    <row r="2" spans="1:7" ht="30" x14ac:dyDescent="0.25">
      <c r="A2" s="52">
        <v>2271</v>
      </c>
      <c r="B2" s="61" t="s">
        <v>35</v>
      </c>
      <c r="C2" s="55">
        <v>43845</v>
      </c>
      <c r="D2" s="52" t="s">
        <v>36</v>
      </c>
      <c r="E2" s="52" t="s">
        <v>37</v>
      </c>
      <c r="F2" s="53" t="s">
        <v>38</v>
      </c>
      <c r="G2" s="56">
        <v>31882.470000000005</v>
      </c>
    </row>
    <row r="3" spans="1:7" ht="30" x14ac:dyDescent="0.25">
      <c r="A3" s="52">
        <v>2272</v>
      </c>
      <c r="B3" s="61" t="s">
        <v>71</v>
      </c>
      <c r="C3" s="55">
        <v>43346</v>
      </c>
      <c r="D3" s="52" t="s">
        <v>67</v>
      </c>
      <c r="E3" s="52" t="s">
        <v>72</v>
      </c>
      <c r="F3" s="53" t="s">
        <v>73</v>
      </c>
      <c r="G3" s="56">
        <v>6306.130000000001</v>
      </c>
    </row>
    <row r="4" spans="1:7" ht="45" x14ac:dyDescent="0.25">
      <c r="A4" s="52">
        <v>2273</v>
      </c>
      <c r="B4" s="61" t="s">
        <v>84</v>
      </c>
      <c r="C4" s="55">
        <v>43847</v>
      </c>
      <c r="D4" s="52" t="s">
        <v>85</v>
      </c>
      <c r="E4" s="52" t="s">
        <v>86</v>
      </c>
      <c r="F4" s="52">
        <v>42223804</v>
      </c>
      <c r="G4" s="56">
        <v>41384.659999999982</v>
      </c>
    </row>
    <row r="5" spans="1:7" ht="30" x14ac:dyDescent="0.25">
      <c r="A5" s="52">
        <v>2240</v>
      </c>
      <c r="B5" s="61" t="s">
        <v>102</v>
      </c>
      <c r="C5" s="55">
        <v>43854</v>
      </c>
      <c r="D5" s="52" t="s">
        <v>67</v>
      </c>
      <c r="E5" s="52" t="s">
        <v>103</v>
      </c>
      <c r="F5" s="52">
        <v>41072883</v>
      </c>
      <c r="G5" s="56">
        <v>43484.520000000004</v>
      </c>
    </row>
    <row r="6" spans="1:7" ht="30" x14ac:dyDescent="0.25">
      <c r="A6" s="52">
        <v>2240</v>
      </c>
      <c r="B6" s="61" t="s">
        <v>115</v>
      </c>
      <c r="C6" s="55">
        <v>43854</v>
      </c>
      <c r="D6" s="52" t="s">
        <v>67</v>
      </c>
      <c r="E6" s="52" t="s">
        <v>103</v>
      </c>
      <c r="F6" s="52">
        <v>41072883</v>
      </c>
      <c r="G6" s="56">
        <v>44576.450000000004</v>
      </c>
    </row>
    <row r="7" spans="1:7" ht="30" x14ac:dyDescent="0.25">
      <c r="A7" s="52">
        <v>2240</v>
      </c>
      <c r="B7" s="61" t="s">
        <v>96</v>
      </c>
      <c r="C7" s="55">
        <v>43851</v>
      </c>
      <c r="D7" s="52" t="s">
        <v>67</v>
      </c>
      <c r="E7" s="52" t="s">
        <v>97</v>
      </c>
      <c r="F7" s="52">
        <v>37411009</v>
      </c>
      <c r="G7" s="56">
        <v>2615.5</v>
      </c>
    </row>
    <row r="8" spans="1:7" ht="30" x14ac:dyDescent="0.25">
      <c r="A8" s="52">
        <v>2240</v>
      </c>
      <c r="B8" s="61" t="s">
        <v>80</v>
      </c>
      <c r="C8" s="55">
        <v>43850</v>
      </c>
      <c r="D8" s="52" t="s">
        <v>67</v>
      </c>
      <c r="E8" s="52" t="s">
        <v>81</v>
      </c>
      <c r="F8" s="52">
        <v>40221999</v>
      </c>
      <c r="G8" s="56">
        <v>6352.8499999999995</v>
      </c>
    </row>
    <row r="9" spans="1:7" ht="30" x14ac:dyDescent="0.25">
      <c r="A9" s="52">
        <v>2240</v>
      </c>
      <c r="B9" s="61" t="s">
        <v>93</v>
      </c>
      <c r="C9" s="55">
        <v>43850</v>
      </c>
      <c r="D9" s="52" t="s">
        <v>67</v>
      </c>
      <c r="E9" s="52" t="s">
        <v>68</v>
      </c>
      <c r="F9" s="52">
        <v>40036383</v>
      </c>
      <c r="G9" s="56">
        <v>1626.1800000000007</v>
      </c>
    </row>
    <row r="10" spans="1:7" x14ac:dyDescent="0.25">
      <c r="A10" s="57"/>
      <c r="B10" s="62"/>
      <c r="C10" s="57"/>
      <c r="D10" s="57"/>
      <c r="E10" s="57"/>
      <c r="F10" s="57"/>
      <c r="G10" s="58"/>
    </row>
    <row r="11" spans="1:7" ht="60" x14ac:dyDescent="0.25">
      <c r="A11" s="59">
        <v>2210</v>
      </c>
      <c r="B11" s="63" t="s">
        <v>116</v>
      </c>
      <c r="C11" s="60">
        <v>43893</v>
      </c>
      <c r="D11" s="52" t="s">
        <v>117</v>
      </c>
      <c r="E11" s="52" t="s">
        <v>118</v>
      </c>
      <c r="F11" s="59">
        <v>22522420</v>
      </c>
      <c r="G11" s="56">
        <v>472.98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E13"/>
  <sheetViews>
    <sheetView workbookViewId="0">
      <selection activeCell="B9" sqref="B9"/>
    </sheetView>
  </sheetViews>
  <sheetFormatPr defaultRowHeight="15" x14ac:dyDescent="0.25"/>
  <cols>
    <col min="1" max="1" width="5" bestFit="1" customWidth="1"/>
    <col min="2" max="2" width="11.140625" customWidth="1"/>
    <col min="3" max="3" width="1.42578125" customWidth="1"/>
    <col min="4" max="4" width="38.5703125" customWidth="1"/>
    <col min="5" max="5" width="12.85546875" customWidth="1"/>
  </cols>
  <sheetData>
    <row r="4" spans="1:5" x14ac:dyDescent="0.25">
      <c r="A4" s="96" t="s">
        <v>9</v>
      </c>
      <c r="B4" s="96" t="s">
        <v>285</v>
      </c>
    </row>
    <row r="5" spans="1:5" x14ac:dyDescent="0.25">
      <c r="A5" s="22">
        <v>2271</v>
      </c>
      <c r="B5" s="65">
        <v>20349.86</v>
      </c>
    </row>
    <row r="6" spans="1:5" x14ac:dyDescent="0.25">
      <c r="A6" s="22">
        <v>2272</v>
      </c>
      <c r="B6" s="65">
        <v>768.0300000000002</v>
      </c>
      <c r="D6" s="22" t="s">
        <v>289</v>
      </c>
    </row>
    <row r="7" spans="1:5" x14ac:dyDescent="0.25">
      <c r="A7" s="22">
        <v>2272</v>
      </c>
      <c r="B7" s="65">
        <v>1604.03</v>
      </c>
      <c r="D7" s="22" t="s">
        <v>290</v>
      </c>
    </row>
    <row r="8" spans="1:5" x14ac:dyDescent="0.25">
      <c r="A8" s="22">
        <v>2273</v>
      </c>
      <c r="B8" s="65">
        <v>17888.899999999998</v>
      </c>
    </row>
    <row r="9" spans="1:5" ht="60" x14ac:dyDescent="0.25">
      <c r="A9" s="22">
        <v>2240</v>
      </c>
      <c r="B9" s="65">
        <v>430.3300000000001</v>
      </c>
      <c r="D9" s="22" t="s">
        <v>286</v>
      </c>
      <c r="E9" t="s">
        <v>291</v>
      </c>
    </row>
    <row r="10" spans="1:5" ht="30" x14ac:dyDescent="0.25">
      <c r="A10" s="22">
        <v>2240</v>
      </c>
      <c r="B10" s="65">
        <v>453.96</v>
      </c>
      <c r="D10" s="22" t="s">
        <v>287</v>
      </c>
      <c r="E10" t="s">
        <v>293</v>
      </c>
    </row>
    <row r="11" spans="1:5" x14ac:dyDescent="0.25">
      <c r="A11" s="22">
        <v>2240</v>
      </c>
      <c r="B11" s="65">
        <v>671.86</v>
      </c>
      <c r="D11" s="22" t="s">
        <v>288</v>
      </c>
      <c r="E11" t="s">
        <v>292</v>
      </c>
    </row>
    <row r="12" spans="1:5" x14ac:dyDescent="0.25">
      <c r="A12" s="3">
        <v>2111</v>
      </c>
      <c r="B12" s="65">
        <v>3177.4300000000003</v>
      </c>
    </row>
    <row r="13" spans="1:5" x14ac:dyDescent="0.25">
      <c r="A13" s="3">
        <v>2120</v>
      </c>
      <c r="B13" s="65">
        <v>699.03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Лист1</vt:lpstr>
      <vt:lpstr>відновленн</vt:lpstr>
      <vt:lpstr>Лист1 (2)</vt:lpstr>
      <vt:lpstr>Лист3</vt:lpstr>
      <vt:lpstr>Лист4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Минькив</cp:lastModifiedBy>
  <cp:lastPrinted>2022-06-21T06:51:31Z</cp:lastPrinted>
  <dcterms:created xsi:type="dcterms:W3CDTF">2019-01-30T12:19:43Z</dcterms:created>
  <dcterms:modified xsi:type="dcterms:W3CDTF">2022-10-05T07:06:14Z</dcterms:modified>
</cp:coreProperties>
</file>