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9045" tabRatio="609"/>
  </bookViews>
  <sheets>
    <sheet name="Лист1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7" l="1"/>
  <c r="D113" i="7" s="1"/>
  <c r="C112" i="7"/>
  <c r="C113" i="7" s="1"/>
  <c r="D109" i="7"/>
  <c r="F109" i="7" s="1"/>
  <c r="C109" i="7"/>
  <c r="D108" i="7"/>
  <c r="C108" i="7"/>
  <c r="D107" i="7"/>
  <c r="F107" i="7" s="1"/>
  <c r="C107" i="7"/>
  <c r="D106" i="7"/>
  <c r="C106" i="7"/>
  <c r="D105" i="7"/>
  <c r="D110" i="7" s="1"/>
  <c r="C105" i="7"/>
  <c r="F104" i="7"/>
  <c r="D97" i="7"/>
  <c r="C97" i="7"/>
  <c r="E97" i="7" s="1"/>
  <c r="F96" i="7"/>
  <c r="E96" i="7"/>
  <c r="F95" i="7"/>
  <c r="E95" i="7"/>
  <c r="F94" i="7"/>
  <c r="E94" i="7"/>
  <c r="B94" i="7"/>
  <c r="B95" i="7" s="1"/>
  <c r="B96" i="7" s="1"/>
  <c r="F93" i="7"/>
  <c r="E93" i="7"/>
  <c r="D92" i="7"/>
  <c r="C92" i="7"/>
  <c r="E92" i="7" s="1"/>
  <c r="B92" i="7"/>
  <c r="F91" i="7"/>
  <c r="E91" i="7"/>
  <c r="F90" i="7"/>
  <c r="E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B81" i="7"/>
  <c r="B82" i="7" s="1"/>
  <c r="B83" i="7" s="1"/>
  <c r="B84" i="7" s="1"/>
  <c r="B85" i="7" s="1"/>
  <c r="B86" i="7" s="1"/>
  <c r="B87" i="7" s="1"/>
  <c r="B88" i="7" s="1"/>
  <c r="B89" i="7" s="1"/>
  <c r="F80" i="7"/>
  <c r="E80" i="7"/>
  <c r="B80" i="7"/>
  <c r="F79" i="7"/>
  <c r="E79" i="7"/>
  <c r="D78" i="7"/>
  <c r="C78" i="7"/>
  <c r="E78" i="7" s="1"/>
  <c r="F76" i="7"/>
  <c r="E76" i="7"/>
  <c r="F75" i="7"/>
  <c r="E75" i="7"/>
  <c r="B75" i="7"/>
  <c r="B76" i="7" s="1"/>
  <c r="F74" i="7"/>
  <c r="E74" i="7"/>
  <c r="B74" i="7"/>
  <c r="F73" i="7"/>
  <c r="E73" i="7"/>
  <c r="D72" i="7"/>
  <c r="C72" i="7"/>
  <c r="E72" i="7" s="1"/>
  <c r="F71" i="7"/>
  <c r="E71" i="7"/>
  <c r="F70" i="7"/>
  <c r="E70" i="7"/>
  <c r="B70" i="7"/>
  <c r="F69" i="7"/>
  <c r="E69" i="7"/>
  <c r="D68" i="7"/>
  <c r="D67" i="7" s="1"/>
  <c r="C68" i="7"/>
  <c r="E68" i="7" s="1"/>
  <c r="B68" i="7"/>
  <c r="B78" i="7" s="1"/>
  <c r="F66" i="7"/>
  <c r="E66" i="7"/>
  <c r="F65" i="7"/>
  <c r="E65" i="7"/>
  <c r="F64" i="7"/>
  <c r="E64" i="7"/>
  <c r="B64" i="7"/>
  <c r="B65" i="7" s="1"/>
  <c r="B66" i="7" s="1"/>
  <c r="F63" i="7"/>
  <c r="E63" i="7"/>
  <c r="D62" i="7"/>
  <c r="C62" i="7"/>
  <c r="E62" i="7" s="1"/>
  <c r="F61" i="7"/>
  <c r="E61" i="7"/>
  <c r="F60" i="7"/>
  <c r="E60" i="7"/>
  <c r="F59" i="7"/>
  <c r="E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B51" i="7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F50" i="7"/>
  <c r="E50" i="7"/>
  <c r="D49" i="7"/>
  <c r="F49" i="7" s="1"/>
  <c r="C49" i="7"/>
  <c r="E49" i="7" s="1"/>
  <c r="F47" i="7"/>
  <c r="E47" i="7"/>
  <c r="F46" i="7"/>
  <c r="E46" i="7"/>
  <c r="F45" i="7"/>
  <c r="E45" i="7"/>
  <c r="F44" i="7"/>
  <c r="E44" i="7"/>
  <c r="F43" i="7"/>
  <c r="D43" i="7"/>
  <c r="C43" i="7"/>
  <c r="E43" i="7" s="1"/>
  <c r="F42" i="7"/>
  <c r="E42" i="7"/>
  <c r="F41" i="7"/>
  <c r="E41" i="7"/>
  <c r="F40" i="7"/>
  <c r="E40" i="7"/>
  <c r="B40" i="7"/>
  <c r="B41" i="7" s="1"/>
  <c r="B42" i="7" s="1"/>
  <c r="F39" i="7"/>
  <c r="E39" i="7"/>
  <c r="F38" i="7"/>
  <c r="E38" i="7"/>
  <c r="F37" i="7"/>
  <c r="E37" i="7"/>
  <c r="F36" i="7"/>
  <c r="E36" i="7"/>
  <c r="F35" i="7"/>
  <c r="E35" i="7"/>
  <c r="F34" i="7"/>
  <c r="E34" i="7"/>
  <c r="F33" i="7"/>
  <c r="E33" i="7"/>
  <c r="F32" i="7"/>
  <c r="E32" i="7"/>
  <c r="E105" i="7" s="1"/>
  <c r="F31" i="7"/>
  <c r="E31" i="7"/>
  <c r="E104" i="7" s="1"/>
  <c r="D30" i="7"/>
  <c r="F30" i="7" s="1"/>
  <c r="C30" i="7"/>
  <c r="C29" i="7"/>
  <c r="F26" i="7"/>
  <c r="E26" i="7"/>
  <c r="D25" i="7"/>
  <c r="C25" i="7"/>
  <c r="F25" i="7" s="1"/>
  <c r="F24" i="7"/>
  <c r="E24" i="7"/>
  <c r="F23" i="7"/>
  <c r="E23" i="7"/>
  <c r="D22" i="7"/>
  <c r="C22" i="7"/>
  <c r="E22" i="7" s="1"/>
  <c r="F21" i="7"/>
  <c r="E21" i="7"/>
  <c r="F20" i="7"/>
  <c r="E20" i="7"/>
  <c r="D19" i="7"/>
  <c r="C19" i="7"/>
  <c r="E19" i="7" s="1"/>
  <c r="F18" i="7"/>
  <c r="E18" i="7"/>
  <c r="F17" i="7"/>
  <c r="E17" i="7"/>
  <c r="D16" i="7"/>
  <c r="C16" i="7"/>
  <c r="E16" i="7" s="1"/>
  <c r="F15" i="7"/>
  <c r="E15" i="7"/>
  <c r="F14" i="7"/>
  <c r="E14" i="7"/>
  <c r="D13" i="7"/>
  <c r="D27" i="7" s="1"/>
  <c r="C13" i="7"/>
  <c r="C27" i="7" s="1"/>
  <c r="F12" i="7"/>
  <c r="E12" i="7"/>
  <c r="C48" i="7" l="1"/>
  <c r="F97" i="7"/>
  <c r="E25" i="7"/>
  <c r="D29" i="7"/>
  <c r="F29" i="7" s="1"/>
  <c r="D48" i="7"/>
  <c r="F48" i="7" s="1"/>
  <c r="F106" i="7"/>
  <c r="F108" i="7"/>
  <c r="E30" i="7"/>
  <c r="F72" i="7"/>
  <c r="F78" i="7"/>
  <c r="C110" i="7"/>
  <c r="F110" i="7" s="1"/>
  <c r="F112" i="7"/>
  <c r="F113" i="7" s="1"/>
  <c r="E107" i="7"/>
  <c r="E109" i="7" s="1"/>
  <c r="F27" i="7"/>
  <c r="E106" i="7"/>
  <c r="E108" i="7" s="1"/>
  <c r="E110" i="7" s="1"/>
  <c r="E112" i="7" s="1"/>
  <c r="E113" i="7" s="1"/>
  <c r="E27" i="7"/>
  <c r="F105" i="7"/>
  <c r="F13" i="7"/>
  <c r="F16" i="7"/>
  <c r="F19" i="7"/>
  <c r="F22" i="7"/>
  <c r="F62" i="7"/>
  <c r="C67" i="7"/>
  <c r="E67" i="7" s="1"/>
  <c r="F68" i="7"/>
  <c r="D77" i="7"/>
  <c r="F92" i="7"/>
  <c r="E13" i="7"/>
  <c r="C77" i="7"/>
  <c r="E29" i="7" l="1"/>
  <c r="E48" i="7"/>
  <c r="F77" i="7"/>
  <c r="D98" i="7"/>
  <c r="F67" i="7"/>
  <c r="C98" i="7"/>
  <c r="E77" i="7"/>
  <c r="F98" i="7" l="1"/>
  <c r="D100" i="7"/>
  <c r="E98" i="7"/>
  <c r="E100" i="7" s="1"/>
  <c r="E101" i="7" s="1"/>
  <c r="C100" i="7"/>
  <c r="C101" i="7" s="1"/>
  <c r="F100" i="7" l="1"/>
  <c r="D101" i="7"/>
  <c r="F101" i="7" s="1"/>
</calcChain>
</file>

<file path=xl/sharedStrings.xml><?xml version="1.0" encoding="utf-8"?>
<sst xmlns="http://schemas.openxmlformats.org/spreadsheetml/2006/main" count="138" uniqueCount="91">
  <si>
    <t>Код рядка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</si>
  <si>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</si>
  <si>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</si>
  <si>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</si>
  <si>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</si>
  <si>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 xml:space="preserve">єдиний внесок на загальнообов'язкове державне соціальне страхування               </t>
  </si>
  <si>
    <t>Усього податків, зборів та платежів</t>
  </si>
  <si>
    <t>Показники </t>
  </si>
  <si>
    <t>1 </t>
  </si>
  <si>
    <t>2 </t>
  </si>
  <si>
    <t>Надходження (доходи) відповідно до укладених договорів з Національною службою здоров'я України</t>
  </si>
  <si>
    <t>Інші надходження (доходи), в тому числі: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</si>
  <si>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</si>
  <si>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</si>
  <si>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</si>
  <si>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Видатки за рахунок інших надходжень, в тому числі:</t>
  </si>
  <si>
    <t>ІV. Обов'язкові платежі до бюджету:</t>
  </si>
  <si>
    <t>інші (розшифрувати)</t>
  </si>
  <si>
    <t>Штатна чисельність працівників</t>
  </si>
  <si>
    <t>Первісна вартість основних фондів</t>
  </si>
  <si>
    <t xml:space="preserve">   плата за оренду майна </t>
  </si>
  <si>
    <t xml:space="preserve">   надходження від реалізації майна </t>
  </si>
  <si>
    <t xml:space="preserve">   благодійні внески, гранти та дарунки </t>
  </si>
  <si>
    <t>УСЬОГО ВИДАТКИ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</si>
  <si>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</si>
  <si>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</si>
  <si>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</si>
  <si>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Фонд заробітної плати</t>
  </si>
  <si>
    <t>Середня заробітна плата 1 працівника</t>
  </si>
  <si>
    <t>на 01.01.</t>
  </si>
  <si>
    <t>на 01.04</t>
  </si>
  <si>
    <t>на 01.07</t>
  </si>
  <si>
    <t>на 01.10</t>
  </si>
  <si>
    <t>1100</t>
  </si>
  <si>
    <t>1200</t>
  </si>
  <si>
    <t>1210</t>
  </si>
  <si>
    <t>1220</t>
  </si>
  <si>
    <t>1300</t>
  </si>
  <si>
    <t>1310</t>
  </si>
  <si>
    <t>1320</t>
  </si>
  <si>
    <t>1400</t>
  </si>
  <si>
    <t>V. Додаткова інформація</t>
  </si>
  <si>
    <t>(назва підприємства)</t>
  </si>
  <si>
    <t>капітальні видатки: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</si>
  <si>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</si>
  <si>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</si>
  <si>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</si>
  <si>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</si>
  <si>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</si>
  <si>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</si>
  <si>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оплата комунальних послуг та енергоносіїв</t>
  </si>
  <si>
    <t xml:space="preserve">видатки на відрядження </t>
  </si>
  <si>
    <t xml:space="preserve">окремі заходи по реалізації державних (регіональних) програм, не віднесені до заходів розвитку </t>
  </si>
  <si>
    <t>виплата пенсій і допомоги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</si>
  <si>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</si>
  <si>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</si>
  <si>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</si>
  <si>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капітальний ремонт</t>
  </si>
  <si>
    <t>реконструкція</t>
  </si>
  <si>
    <t>інше (розшифрувати)</t>
  </si>
  <si>
    <r>
      <t>I. Надходження (доходи)</t>
    </r>
    <r>
      <rPr>
        <sz val="12"/>
        <rFont val="Times New Roman"/>
        <family val="1"/>
        <charset val="204"/>
      </rPr>
      <t> </t>
    </r>
  </si>
  <si>
    <r>
      <t>Усього надходження (доходи)</t>
    </r>
    <r>
      <rPr>
        <sz val="12"/>
        <rFont val="Times New Roman"/>
        <family val="1"/>
        <charset val="204"/>
      </rPr>
      <t> </t>
    </r>
  </si>
  <si>
    <r>
      <t>III. Фінансовий результат діяльності</t>
    </r>
    <r>
      <rPr>
        <sz val="12"/>
        <rFont val="Times New Roman"/>
        <family val="1"/>
        <charset val="204"/>
      </rPr>
      <t> </t>
    </r>
  </si>
  <si>
    <t>Надходження (доходи) за рахунок коштів бюджету міста, в тому числі:</t>
  </si>
  <si>
    <t>Видатки за рахунок коштів бюджету міста, в тому числі:</t>
  </si>
  <si>
    <t>Капітальні</t>
  </si>
  <si>
    <t>Надходження (доходи) за рахунок інших коштів ,( соц. Економ розвиток кошти від депутатів):</t>
  </si>
  <si>
    <t xml:space="preserve">Поточні </t>
  </si>
  <si>
    <t>Надходження коштів як компенсація орендарем комунальних послуг</t>
  </si>
  <si>
    <t xml:space="preserve">   плата за послуги, що надаються згідно з основною діяльністю (платні послуги)</t>
  </si>
  <si>
    <t>Реалізація дров ганчірря і т,д</t>
  </si>
  <si>
    <t>Платні послуги</t>
  </si>
  <si>
    <t>відсотки від розміщення депозиту)</t>
  </si>
  <si>
    <t>Соц економ розвиток та депутатські кошти</t>
  </si>
  <si>
    <t>Видатки за рахунок інших коштів ,( соц. Економ розвиток кошти від депутатів):</t>
  </si>
  <si>
    <t>АМОРТИЗАЦІЯ</t>
  </si>
  <si>
    <t>Повинно співпадати з формою 2м</t>
  </si>
  <si>
    <t>Генеральний директор</t>
  </si>
  <si>
    <t>Нарастаючим підсумком з початку року</t>
  </si>
  <si>
    <t>План</t>
  </si>
  <si>
    <t>Факт</t>
  </si>
  <si>
    <t>Відхилення</t>
  </si>
  <si>
    <t>Виконання</t>
  </si>
  <si>
    <t xml:space="preserve">ЗВІТ ПРО ВИКОНАННЯ ФІНАНСОВОГО ПЛАНУ </t>
  </si>
  <si>
    <t>грн.</t>
  </si>
  <si>
    <t xml:space="preserve">   надходження від додаткової господарської діяльності (відсотки від розміщення депозиту)</t>
  </si>
  <si>
    <t>надходження від централізованого постачання</t>
  </si>
  <si>
    <t>централізоване постачання</t>
  </si>
  <si>
    <t>КНП "ДЦПМСД № 12" ДМР</t>
  </si>
  <si>
    <t>на  2019  рік</t>
  </si>
  <si>
    <t>Ю.А. Верещака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</si>
</sst>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4" fillId="0" borderId="0" applyFont="0" applyFill="0" applyBorder="0" applyAlignment="0" applyProtection="0"/>
    <xf numFmtId="0" fontId="15" fillId="0" borderId="0"/>
  </cellStyleXfs>
  <cellXfs count="92">
    <xf numFmtId="0" fontId="0" fillId="0" borderId="0" xfId="0"/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5" fillId="2" borderId="4" xfId="0" applyFont="1" applyFill="1" applyBorder="1" applyAlignment="1" applyProtection="1">
      <alignment horizontal="justify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justify" vertical="center" wrapText="1"/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justify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justify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64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justify" vertical="center" wrapText="1"/>
      <protection locked="0"/>
    </xf>
    <xf numFmtId="3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164" fontId="5" fillId="2" borderId="8" xfId="0" applyNumberFormat="1" applyFont="1" applyFill="1" applyBorder="1" applyAlignment="1" applyProtection="1">
      <alignment horizontal="center" vertical="center" wrapText="1"/>
    </xf>
    <xf numFmtId="164" fontId="5" fillId="0" borderId="8" xfId="0" applyNumberFormat="1" applyFont="1" applyBorder="1" applyAlignment="1" applyProtection="1">
      <alignment horizontal="center"/>
    </xf>
    <xf numFmtId="164" fontId="5" fillId="2" borderId="4" xfId="0" applyNumberFormat="1" applyFont="1" applyFill="1" applyBorder="1" applyAlignment="1" applyProtection="1">
      <alignment horizontal="center" vertical="center" wrapText="1"/>
    </xf>
    <xf numFmtId="164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8" xfId="0" applyNumberFormat="1" applyFont="1" applyBorder="1" applyAlignment="1" applyProtection="1">
      <alignment horizontal="center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center" vertical="center" wrapText="1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/>
    </xf>
    <xf numFmtId="0" fontId="2" fillId="0" borderId="8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>
      <selection activeCell="C20" sqref="C20"/>
    </sheetView>
  </sheetViews>
  <sheetFormatPr defaultColWidth="9.140625" defaultRowHeight="18" x14ac:dyDescent="0.3"/>
  <cols>
    <col min="1" max="1" width="61.5703125" style="7" customWidth="1"/>
    <col min="2" max="2" width="7.140625" style="7" customWidth="1"/>
    <col min="3" max="3" width="16" style="5" customWidth="1"/>
    <col min="4" max="4" width="15.7109375" style="5" customWidth="1"/>
    <col min="5" max="5" width="15.28515625" style="5" customWidth="1"/>
    <col min="6" max="6" width="17.42578125" style="5" customWidth="1"/>
    <col min="7" max="16384" width="9.140625" style="6"/>
  </cols>
  <sheetData>
    <row r="1" spans="1:10" ht="18.75" customHeight="1" x14ac:dyDescent="0.3">
      <c r="A1" s="3"/>
      <c r="B1" s="3"/>
      <c r="C1" s="1"/>
      <c r="D1" s="2"/>
    </row>
    <row r="2" spans="1:10" ht="13.9" customHeight="1" x14ac:dyDescent="0.3">
      <c r="A2" s="3"/>
      <c r="B2" s="3"/>
      <c r="C2" s="87"/>
      <c r="D2" s="87"/>
      <c r="E2" s="87"/>
      <c r="F2" s="87"/>
      <c r="J2" s="8"/>
    </row>
    <row r="3" spans="1:10" ht="33" customHeight="1" x14ac:dyDescent="0.3">
      <c r="A3" s="88" t="s">
        <v>83</v>
      </c>
      <c r="B3" s="88"/>
      <c r="C3" s="88"/>
      <c r="D3" s="88"/>
      <c r="E3" s="88"/>
      <c r="F3" s="88"/>
    </row>
    <row r="4" spans="1:10" ht="20.45" customHeight="1" x14ac:dyDescent="0.3">
      <c r="A4" s="89" t="s">
        <v>88</v>
      </c>
      <c r="B4" s="89"/>
      <c r="C4" s="89"/>
      <c r="D4" s="89"/>
      <c r="E4" s="89"/>
      <c r="F4" s="89"/>
    </row>
    <row r="5" spans="1:10" ht="13.15" customHeight="1" x14ac:dyDescent="0.3">
      <c r="A5" s="90" t="s">
        <v>42</v>
      </c>
      <c r="B5" s="90"/>
      <c r="C5" s="90"/>
      <c r="D5" s="90"/>
      <c r="E5" s="90"/>
      <c r="F5" s="90"/>
    </row>
    <row r="6" spans="1:10" ht="17.45" customHeight="1" x14ac:dyDescent="0.3">
      <c r="A6" s="91" t="s">
        <v>89</v>
      </c>
      <c r="B6" s="91"/>
      <c r="C6" s="91"/>
      <c r="D6" s="91"/>
      <c r="E6" s="91"/>
      <c r="F6" s="91"/>
    </row>
    <row r="7" spans="1:10" ht="11.45" customHeight="1" x14ac:dyDescent="0.3">
      <c r="A7" s="9"/>
      <c r="B7" s="10"/>
      <c r="E7" s="11" t="s">
        <v>84</v>
      </c>
    </row>
    <row r="8" spans="1:10" ht="30" customHeight="1" x14ac:dyDescent="0.3">
      <c r="A8" s="85" t="s">
        <v>7</v>
      </c>
      <c r="B8" s="85" t="s">
        <v>0</v>
      </c>
      <c r="C8" s="86" t="s">
        <v>78</v>
      </c>
      <c r="D8" s="86"/>
      <c r="E8" s="86"/>
      <c r="F8" s="86"/>
    </row>
    <row r="9" spans="1:10" ht="21" customHeight="1" x14ac:dyDescent="0.3">
      <c r="A9" s="85"/>
      <c r="B9" s="85"/>
      <c r="C9" s="76" t="s">
        <v>79</v>
      </c>
      <c r="D9" s="12" t="s">
        <v>80</v>
      </c>
      <c r="E9" s="60" t="s">
        <v>81</v>
      </c>
      <c r="F9" s="12" t="s">
        <v>82</v>
      </c>
    </row>
    <row r="10" spans="1:10" ht="15" customHeight="1" x14ac:dyDescent="0.3">
      <c r="A10" s="13" t="s">
        <v>8</v>
      </c>
      <c r="B10" s="13" t="s">
        <v>9</v>
      </c>
      <c r="C10" s="14">
        <v>7</v>
      </c>
      <c r="D10" s="15">
        <v>8</v>
      </c>
      <c r="E10" s="15">
        <v>9</v>
      </c>
      <c r="F10" s="15">
        <v>10</v>
      </c>
    </row>
    <row r="11" spans="1:10" x14ac:dyDescent="0.3">
      <c r="A11" s="79" t="s">
        <v>60</v>
      </c>
      <c r="B11" s="80"/>
      <c r="C11" s="80"/>
      <c r="D11" s="80"/>
      <c r="E11" s="80"/>
      <c r="F11" s="81"/>
    </row>
    <row r="12" spans="1:10" ht="31.5" x14ac:dyDescent="0.3">
      <c r="A12" s="16" t="s">
        <v>10</v>
      </c>
      <c r="B12" s="17" t="s">
        <v>33</v>
      </c>
      <c r="C12" s="71">
        <v>7988688.8499999996</v>
      </c>
      <c r="D12" s="71">
        <v>7988688.8499999996</v>
      </c>
      <c r="E12" s="72">
        <f>C12-D12</f>
        <v>0</v>
      </c>
      <c r="F12" s="72">
        <f>(D12/C12)*100%</f>
        <v>1</v>
      </c>
    </row>
    <row r="13" spans="1:10" ht="31.5" x14ac:dyDescent="0.3">
      <c r="A13" s="16" t="s">
        <v>63</v>
      </c>
      <c r="B13" s="17" t="s">
        <v>34</v>
      </c>
      <c r="C13" s="61">
        <f t="shared" ref="C13" si="0">C14+C15</f>
        <v>5393101</v>
      </c>
      <c r="D13" s="61">
        <f>D14+D15</f>
        <v>4588810.8500000006</v>
      </c>
      <c r="E13" s="72">
        <f t="shared" ref="E13:E77" si="1">C13-D13</f>
        <v>804290.14999999944</v>
      </c>
      <c r="F13" s="72">
        <f t="shared" ref="F13:F77" si="2">(D13/C13)*100%</f>
        <v>0.85086684821960512</v>
      </c>
    </row>
    <row r="14" spans="1:10" x14ac:dyDescent="0.3">
      <c r="A14" s="18" t="s">
        <v>67</v>
      </c>
      <c r="B14" s="17" t="s">
        <v>35</v>
      </c>
      <c r="C14" s="62">
        <v>5193101</v>
      </c>
      <c r="D14" s="63">
        <v>4569451.45</v>
      </c>
      <c r="E14" s="72">
        <f t="shared" si="1"/>
        <v>623649.54999999981</v>
      </c>
      <c r="F14" s="72">
        <f t="shared" si="2"/>
        <v>0.87990806456489101</v>
      </c>
    </row>
    <row r="15" spans="1:10" x14ac:dyDescent="0.3">
      <c r="A15" s="18" t="s">
        <v>65</v>
      </c>
      <c r="B15" s="17" t="s">
        <v>36</v>
      </c>
      <c r="C15" s="62">
        <v>200000</v>
      </c>
      <c r="D15" s="63">
        <v>19359.400000000001</v>
      </c>
      <c r="E15" s="72">
        <f t="shared" si="1"/>
        <v>180640.6</v>
      </c>
      <c r="F15" s="72">
        <f t="shared" si="2"/>
        <v>9.6797000000000008E-2</v>
      </c>
    </row>
    <row r="16" spans="1:10" ht="31.5" x14ac:dyDescent="0.3">
      <c r="A16" s="16" t="s">
        <v>66</v>
      </c>
      <c r="B16" s="17" t="s">
        <v>37</v>
      </c>
      <c r="C16" s="61">
        <f t="shared" ref="C16:D16" si="3">C17+C18</f>
        <v>0</v>
      </c>
      <c r="D16" s="61">
        <f t="shared" si="3"/>
        <v>0</v>
      </c>
      <c r="E16" s="72">
        <f t="shared" si="1"/>
        <v>0</v>
      </c>
      <c r="F16" s="72" t="e">
        <f t="shared" si="2"/>
        <v>#DIV/0!</v>
      </c>
      <c r="H16" s="21" t="s">
        <v>73</v>
      </c>
    </row>
    <row r="17" spans="1:8" x14ac:dyDescent="0.3">
      <c r="A17" s="18" t="s">
        <v>67</v>
      </c>
      <c r="B17" s="17" t="s">
        <v>38</v>
      </c>
      <c r="C17" s="62">
        <v>0</v>
      </c>
      <c r="D17" s="63">
        <v>0</v>
      </c>
      <c r="E17" s="72">
        <f t="shared" si="1"/>
        <v>0</v>
      </c>
      <c r="F17" s="72" t="e">
        <f t="shared" si="2"/>
        <v>#DIV/0!</v>
      </c>
    </row>
    <row r="18" spans="1:8" x14ac:dyDescent="0.3">
      <c r="A18" s="18" t="s">
        <v>65</v>
      </c>
      <c r="B18" s="17" t="s">
        <v>39</v>
      </c>
      <c r="C18" s="62">
        <v>0</v>
      </c>
      <c r="D18" s="63">
        <v>0</v>
      </c>
      <c r="E18" s="72">
        <f t="shared" si="1"/>
        <v>0</v>
      </c>
      <c r="F18" s="72" t="e">
        <f t="shared" si="2"/>
        <v>#DIV/0!</v>
      </c>
    </row>
    <row r="19" spans="1:8" x14ac:dyDescent="0.3">
      <c r="A19" s="22" t="s">
        <v>11</v>
      </c>
      <c r="B19" s="23" t="s">
        <v>40</v>
      </c>
      <c r="C19" s="64">
        <f>C20+C21+C22+C23+C24+C25+C26</f>
        <v>780876.26</v>
      </c>
      <c r="D19" s="64">
        <f t="shared" ref="D19" si="4">D20+D21+D22+D23+D24+D25</f>
        <v>270308.71999999997</v>
      </c>
      <c r="E19" s="72">
        <f t="shared" si="1"/>
        <v>510567.54000000004</v>
      </c>
      <c r="F19" s="72">
        <f t="shared" si="2"/>
        <v>0.34616076047695438</v>
      </c>
    </row>
    <row r="20" spans="1:8" ht="31.5" x14ac:dyDescent="0.3">
      <c r="A20" s="24" t="s">
        <v>69</v>
      </c>
      <c r="B20" s="14">
        <v>1410</v>
      </c>
      <c r="C20" s="65">
        <v>0</v>
      </c>
      <c r="D20" s="65">
        <v>0</v>
      </c>
      <c r="E20" s="72">
        <f t="shared" si="1"/>
        <v>0</v>
      </c>
      <c r="F20" s="72" t="e">
        <f t="shared" si="2"/>
        <v>#DIV/0!</v>
      </c>
      <c r="H20" s="21" t="s">
        <v>71</v>
      </c>
    </row>
    <row r="21" spans="1:8" ht="32.25" x14ac:dyDescent="0.3">
      <c r="A21" s="25" t="s">
        <v>85</v>
      </c>
      <c r="B21" s="26">
        <v>1420</v>
      </c>
      <c r="C21" s="66">
        <v>0</v>
      </c>
      <c r="D21" s="66">
        <v>0</v>
      </c>
      <c r="E21" s="72">
        <f t="shared" si="1"/>
        <v>0</v>
      </c>
      <c r="F21" s="72" t="e">
        <f t="shared" si="2"/>
        <v>#DIV/0!</v>
      </c>
      <c r="H21" s="21" t="s">
        <v>72</v>
      </c>
    </row>
    <row r="22" spans="1:8" x14ac:dyDescent="0.3">
      <c r="A22" s="27" t="s">
        <v>20</v>
      </c>
      <c r="B22" s="28">
        <v>1430</v>
      </c>
      <c r="C22" s="67">
        <f>35731.31+9869.24</f>
        <v>45600.549999999996</v>
      </c>
      <c r="D22" s="67">
        <f>35731.31+9869.24</f>
        <v>45600.549999999996</v>
      </c>
      <c r="E22" s="72">
        <f t="shared" si="1"/>
        <v>0</v>
      </c>
      <c r="F22" s="72">
        <f t="shared" si="2"/>
        <v>1</v>
      </c>
    </row>
    <row r="23" spans="1:8" x14ac:dyDescent="0.3">
      <c r="A23" s="29" t="s">
        <v>21</v>
      </c>
      <c r="B23" s="14">
        <v>1440</v>
      </c>
      <c r="C23" s="65">
        <v>0</v>
      </c>
      <c r="D23" s="63">
        <v>0</v>
      </c>
      <c r="E23" s="72">
        <f t="shared" si="1"/>
        <v>0</v>
      </c>
      <c r="F23" s="72" t="e">
        <f t="shared" si="2"/>
        <v>#DIV/0!</v>
      </c>
      <c r="H23" s="21" t="s">
        <v>70</v>
      </c>
    </row>
    <row r="24" spans="1:8" x14ac:dyDescent="0.3">
      <c r="A24" s="29" t="s">
        <v>22</v>
      </c>
      <c r="B24" s="14">
        <v>1450</v>
      </c>
      <c r="C24" s="65">
        <v>7752.98</v>
      </c>
      <c r="D24" s="63">
        <v>7752.98</v>
      </c>
      <c r="E24" s="72">
        <f t="shared" si="1"/>
        <v>0</v>
      </c>
      <c r="F24" s="72">
        <f t="shared" si="2"/>
        <v>1</v>
      </c>
    </row>
    <row r="25" spans="1:8" ht="32.25" x14ac:dyDescent="0.3">
      <c r="A25" s="30" t="s">
        <v>68</v>
      </c>
      <c r="B25" s="14">
        <v>1470</v>
      </c>
      <c r="C25" s="68">
        <f>226824.43-9869.24</f>
        <v>216955.19</v>
      </c>
      <c r="D25" s="68">
        <f>226824.43-9869.24</f>
        <v>216955.19</v>
      </c>
      <c r="E25" s="72">
        <f>C25-D25</f>
        <v>0</v>
      </c>
      <c r="F25" s="72">
        <f t="shared" si="2"/>
        <v>1</v>
      </c>
    </row>
    <row r="26" spans="1:8" x14ac:dyDescent="0.3">
      <c r="A26" s="73" t="s">
        <v>86</v>
      </c>
      <c r="B26" s="14">
        <v>1480</v>
      </c>
      <c r="C26" s="68">
        <v>510567.54</v>
      </c>
      <c r="D26" s="68">
        <v>510567.54</v>
      </c>
      <c r="E26" s="72">
        <f>C26-D26</f>
        <v>0</v>
      </c>
      <c r="F26" s="72">
        <f t="shared" si="2"/>
        <v>1</v>
      </c>
    </row>
    <row r="27" spans="1:8" x14ac:dyDescent="0.3">
      <c r="A27" s="32" t="s">
        <v>61</v>
      </c>
      <c r="B27" s="33">
        <v>1500</v>
      </c>
      <c r="C27" s="69">
        <f>C12+C13+C16+C19</f>
        <v>14162666.109999999</v>
      </c>
      <c r="D27" s="69">
        <f>D12+D13+D16+D19</f>
        <v>12847808.42</v>
      </c>
      <c r="E27" s="72">
        <f t="shared" si="1"/>
        <v>1314857.6899999995</v>
      </c>
      <c r="F27" s="72">
        <f t="shared" si="2"/>
        <v>0.90716029878925108</v>
      </c>
    </row>
    <row r="28" spans="1:8" x14ac:dyDescent="0.3">
      <c r="A28" s="82" t="s">
        <v>12</v>
      </c>
      <c r="B28" s="83"/>
      <c r="C28" s="83"/>
      <c r="D28" s="83"/>
      <c r="E28" s="83"/>
      <c r="F28" s="84"/>
    </row>
    <row r="29" spans="1:8" ht="47.25" x14ac:dyDescent="0.3">
      <c r="A29" s="34" t="s">
        <v>13</v>
      </c>
      <c r="B29" s="35">
        <v>2100</v>
      </c>
      <c r="C29" s="70">
        <f>C30+C43</f>
        <v>7988688.8499999996</v>
      </c>
      <c r="D29" s="70">
        <f>D30+D43</f>
        <v>8328985.2699999996</v>
      </c>
      <c r="E29" s="72">
        <f t="shared" si="1"/>
        <v>-340296.41999999993</v>
      </c>
      <c r="F29" s="72">
        <f t="shared" si="2"/>
        <v>1.0425972805287065</v>
      </c>
    </row>
    <row r="30" spans="1:8" x14ac:dyDescent="0.3">
      <c r="A30" s="34" t="s">
        <v>14</v>
      </c>
      <c r="B30" s="35">
        <v>2110</v>
      </c>
      <c r="C30" s="70">
        <f t="shared" ref="C30:D30" si="5">C31+C32+C33+C34+C35+C36+C37+C38+C39+C40+C41+C42</f>
        <v>7988688.8499999996</v>
      </c>
      <c r="D30" s="70">
        <f t="shared" si="5"/>
        <v>8328985.2699999996</v>
      </c>
      <c r="E30" s="72">
        <f t="shared" si="1"/>
        <v>-340296.41999999993</v>
      </c>
      <c r="F30" s="72">
        <f t="shared" si="2"/>
        <v>1.0425972805287065</v>
      </c>
    </row>
    <row r="31" spans="1:8" x14ac:dyDescent="0.3">
      <c r="A31" s="18" t="s">
        <v>44</v>
      </c>
      <c r="B31" s="36">
        <v>2111</v>
      </c>
      <c r="C31" s="66">
        <v>6483168.8499999996</v>
      </c>
      <c r="D31" s="63">
        <v>6315593.3499999996</v>
      </c>
      <c r="E31" s="72">
        <f t="shared" si="1"/>
        <v>167575.5</v>
      </c>
      <c r="F31" s="72">
        <f t="shared" si="2"/>
        <v>0.9741522234146347</v>
      </c>
    </row>
    <row r="32" spans="1:8" x14ac:dyDescent="0.3">
      <c r="A32" s="18" t="s">
        <v>45</v>
      </c>
      <c r="B32" s="13">
        <v>2112</v>
      </c>
      <c r="C32" s="62">
        <v>1338220</v>
      </c>
      <c r="D32" s="63">
        <v>1322557.81</v>
      </c>
      <c r="E32" s="72">
        <f t="shared" si="1"/>
        <v>15662.189999999944</v>
      </c>
      <c r="F32" s="72">
        <f t="shared" si="2"/>
        <v>0.98829625173738256</v>
      </c>
    </row>
    <row r="33" spans="1:6" x14ac:dyDescent="0.3">
      <c r="A33" s="18" t="s">
        <v>46</v>
      </c>
      <c r="B33" s="13">
        <v>2113</v>
      </c>
      <c r="C33" s="62">
        <v>50000</v>
      </c>
      <c r="D33" s="63">
        <v>71206.179999999993</v>
      </c>
      <c r="E33" s="72">
        <f t="shared" si="1"/>
        <v>-21206.179999999993</v>
      </c>
      <c r="F33" s="72">
        <f t="shared" si="2"/>
        <v>1.4241235999999999</v>
      </c>
    </row>
    <row r="34" spans="1:6" x14ac:dyDescent="0.3">
      <c r="A34" s="18" t="s">
        <v>47</v>
      </c>
      <c r="B34" s="13">
        <v>2114</v>
      </c>
      <c r="C34" s="62">
        <v>83300</v>
      </c>
      <c r="D34" s="63">
        <v>583194.89</v>
      </c>
      <c r="E34" s="72">
        <f t="shared" si="1"/>
        <v>-499894.89</v>
      </c>
      <c r="F34" s="72">
        <f t="shared" si="2"/>
        <v>7.0011391356542623</v>
      </c>
    </row>
    <row r="35" spans="1:6" x14ac:dyDescent="0.3">
      <c r="A35" s="18" t="s">
        <v>48</v>
      </c>
      <c r="B35" s="13">
        <v>2114</v>
      </c>
      <c r="C35" s="62">
        <v>0</v>
      </c>
      <c r="D35" s="63">
        <v>3591.98</v>
      </c>
      <c r="E35" s="72">
        <f t="shared" si="1"/>
        <v>-3591.98</v>
      </c>
      <c r="F35" s="72" t="e">
        <f t="shared" si="2"/>
        <v>#DIV/0!</v>
      </c>
    </row>
    <row r="36" spans="1:6" x14ac:dyDescent="0.3">
      <c r="A36" s="18" t="s">
        <v>49</v>
      </c>
      <c r="B36" s="13">
        <v>2115</v>
      </c>
      <c r="C36" s="62">
        <v>6000</v>
      </c>
      <c r="D36" s="63">
        <v>4879.1400000000003</v>
      </c>
      <c r="E36" s="72">
        <f t="shared" si="1"/>
        <v>1120.8599999999997</v>
      </c>
      <c r="F36" s="72">
        <f t="shared" si="2"/>
        <v>0.81319000000000008</v>
      </c>
    </row>
    <row r="37" spans="1:6" x14ac:dyDescent="0.3">
      <c r="A37" s="18" t="s">
        <v>51</v>
      </c>
      <c r="B37" s="13">
        <v>2116</v>
      </c>
      <c r="C37" s="62">
        <v>0</v>
      </c>
      <c r="D37" s="63">
        <v>0</v>
      </c>
      <c r="E37" s="72">
        <f t="shared" si="1"/>
        <v>0</v>
      </c>
      <c r="F37" s="72" t="e">
        <f t="shared" si="2"/>
        <v>#DIV/0!</v>
      </c>
    </row>
    <row r="38" spans="1:6" x14ac:dyDescent="0.3">
      <c r="A38" s="18" t="s">
        <v>50</v>
      </c>
      <c r="B38" s="13">
        <v>2117</v>
      </c>
      <c r="C38" s="62">
        <v>0</v>
      </c>
      <c r="D38" s="63">
        <v>0</v>
      </c>
      <c r="E38" s="72">
        <f t="shared" si="1"/>
        <v>0</v>
      </c>
      <c r="F38" s="72" t="e">
        <f t="shared" si="2"/>
        <v>#DIV/0!</v>
      </c>
    </row>
    <row r="39" spans="1:6" ht="31.5" x14ac:dyDescent="0.3">
      <c r="A39" s="37" t="s">
        <v>52</v>
      </c>
      <c r="B39" s="13">
        <v>2118</v>
      </c>
      <c r="C39" s="62">
        <v>1100</v>
      </c>
      <c r="D39" s="63">
        <v>1100</v>
      </c>
      <c r="E39" s="72">
        <f t="shared" si="1"/>
        <v>0</v>
      </c>
      <c r="F39" s="72">
        <f t="shared" si="2"/>
        <v>1</v>
      </c>
    </row>
    <row r="40" spans="1:6" x14ac:dyDescent="0.3">
      <c r="A40" s="18" t="s">
        <v>53</v>
      </c>
      <c r="B40" s="13">
        <f>B39+1</f>
        <v>2119</v>
      </c>
      <c r="C40" s="62"/>
      <c r="D40" s="63"/>
      <c r="E40" s="72">
        <f t="shared" si="1"/>
        <v>0</v>
      </c>
      <c r="F40" s="72" t="e">
        <f t="shared" si="2"/>
        <v>#DIV/0!</v>
      </c>
    </row>
    <row r="41" spans="1:6" x14ac:dyDescent="0.3">
      <c r="A41" s="18" t="s">
        <v>54</v>
      </c>
      <c r="B41" s="13">
        <f t="shared" ref="B41:B42" si="6">B40+1</f>
        <v>2120</v>
      </c>
      <c r="C41" s="62">
        <v>900</v>
      </c>
      <c r="D41" s="63">
        <v>878.61</v>
      </c>
      <c r="E41" s="72">
        <f t="shared" si="1"/>
        <v>21.389999999999986</v>
      </c>
      <c r="F41" s="72">
        <f t="shared" si="2"/>
        <v>0.9762333333333334</v>
      </c>
    </row>
    <row r="42" spans="1:6" x14ac:dyDescent="0.3">
      <c r="A42" s="18" t="s">
        <v>55</v>
      </c>
      <c r="B42" s="13">
        <f t="shared" si="6"/>
        <v>2121</v>
      </c>
      <c r="C42" s="62">
        <v>26000</v>
      </c>
      <c r="D42" s="63">
        <v>25983.31</v>
      </c>
      <c r="E42" s="72">
        <f t="shared" si="1"/>
        <v>16.68999999999869</v>
      </c>
      <c r="F42" s="72">
        <f t="shared" si="2"/>
        <v>0.99935807692307699</v>
      </c>
    </row>
    <row r="43" spans="1:6" x14ac:dyDescent="0.3">
      <c r="A43" s="16" t="s">
        <v>43</v>
      </c>
      <c r="B43" s="38">
        <v>2130</v>
      </c>
      <c r="C43" s="61">
        <f t="shared" ref="C43:D43" si="7">C44+C45+C46+C47</f>
        <v>0</v>
      </c>
      <c r="D43" s="61">
        <f t="shared" si="7"/>
        <v>0</v>
      </c>
      <c r="E43" s="72">
        <f t="shared" si="1"/>
        <v>0</v>
      </c>
      <c r="F43" s="72" t="e">
        <f t="shared" si="2"/>
        <v>#DIV/0!</v>
      </c>
    </row>
    <row r="44" spans="1:6" ht="31.5" x14ac:dyDescent="0.3">
      <c r="A44" s="37" t="s">
        <v>56</v>
      </c>
      <c r="B44" s="13">
        <v>2131</v>
      </c>
      <c r="C44" s="62">
        <v>0</v>
      </c>
      <c r="D44" s="62">
        <v>0</v>
      </c>
      <c r="E44" s="72">
        <f t="shared" si="1"/>
        <v>0</v>
      </c>
      <c r="F44" s="72" t="e">
        <f t="shared" si="2"/>
        <v>#DIV/0!</v>
      </c>
    </row>
    <row r="45" spans="1:6" x14ac:dyDescent="0.3">
      <c r="A45" s="18" t="s">
        <v>57</v>
      </c>
      <c r="B45" s="13">
        <v>2132</v>
      </c>
      <c r="C45" s="62">
        <v>0</v>
      </c>
      <c r="D45" s="62">
        <v>0</v>
      </c>
      <c r="E45" s="72">
        <f t="shared" si="1"/>
        <v>0</v>
      </c>
      <c r="F45" s="72" t="e">
        <f t="shared" si="2"/>
        <v>#DIV/0!</v>
      </c>
    </row>
    <row r="46" spans="1:6" x14ac:dyDescent="0.3">
      <c r="A46" s="18" t="s">
        <v>58</v>
      </c>
      <c r="B46" s="13">
        <v>2133</v>
      </c>
      <c r="C46" s="62">
        <v>0</v>
      </c>
      <c r="D46" s="62">
        <v>0</v>
      </c>
      <c r="E46" s="72">
        <f t="shared" si="1"/>
        <v>0</v>
      </c>
      <c r="F46" s="72" t="e">
        <f t="shared" si="2"/>
        <v>#DIV/0!</v>
      </c>
    </row>
    <row r="47" spans="1:6" x14ac:dyDescent="0.3">
      <c r="A47" s="18" t="s">
        <v>59</v>
      </c>
      <c r="B47" s="13">
        <v>2134</v>
      </c>
      <c r="C47" s="62">
        <v>0</v>
      </c>
      <c r="D47" s="62">
        <v>0</v>
      </c>
      <c r="E47" s="72">
        <f t="shared" si="1"/>
        <v>0</v>
      </c>
      <c r="F47" s="72" t="e">
        <f t="shared" si="2"/>
        <v>#DIV/0!</v>
      </c>
    </row>
    <row r="48" spans="1:6" x14ac:dyDescent="0.3">
      <c r="A48" s="16" t="s">
        <v>64</v>
      </c>
      <c r="B48" s="38">
        <v>2200</v>
      </c>
      <c r="C48" s="61">
        <f>C49+C62</f>
        <v>5212460.4000000004</v>
      </c>
      <c r="D48" s="61">
        <f>D49+D62</f>
        <v>4588810.8500000006</v>
      </c>
      <c r="E48" s="72">
        <f t="shared" si="1"/>
        <v>623649.54999999981</v>
      </c>
      <c r="F48" s="72">
        <f t="shared" si="2"/>
        <v>0.88035409343349647</v>
      </c>
    </row>
    <row r="49" spans="1:6" x14ac:dyDescent="0.3">
      <c r="A49" s="34" t="s">
        <v>14</v>
      </c>
      <c r="B49" s="38">
        <v>2210</v>
      </c>
      <c r="C49" s="61">
        <f t="shared" ref="C49:D49" si="8">C50+C51+C52+C53+C54+C55+C56+C57+C58+C59+C60+C61</f>
        <v>5193101</v>
      </c>
      <c r="D49" s="61">
        <f t="shared" si="8"/>
        <v>4569451.45</v>
      </c>
      <c r="E49" s="72">
        <f t="shared" si="1"/>
        <v>623649.54999999981</v>
      </c>
      <c r="F49" s="72">
        <f t="shared" si="2"/>
        <v>0.87990806456489101</v>
      </c>
    </row>
    <row r="50" spans="1:6" x14ac:dyDescent="0.3">
      <c r="A50" s="18" t="s">
        <v>44</v>
      </c>
      <c r="B50" s="36">
        <v>2211</v>
      </c>
      <c r="C50" s="62">
        <v>434220</v>
      </c>
      <c r="D50" s="63">
        <v>433050.12</v>
      </c>
      <c r="E50" s="72">
        <f t="shared" si="1"/>
        <v>1169.8800000000047</v>
      </c>
      <c r="F50" s="72">
        <f t="shared" si="2"/>
        <v>0.99730578969186123</v>
      </c>
    </row>
    <row r="51" spans="1:6" x14ac:dyDescent="0.3">
      <c r="A51" s="18" t="s">
        <v>45</v>
      </c>
      <c r="B51" s="13">
        <f>B50+1</f>
        <v>2212</v>
      </c>
      <c r="C51" s="62">
        <v>92459</v>
      </c>
      <c r="D51" s="63">
        <v>90866.67</v>
      </c>
      <c r="E51" s="72">
        <f t="shared" si="1"/>
        <v>1592.3300000000017</v>
      </c>
      <c r="F51" s="72">
        <f t="shared" si="2"/>
        <v>0.98277798808120354</v>
      </c>
    </row>
    <row r="52" spans="1:6" x14ac:dyDescent="0.3">
      <c r="A52" s="18" t="s">
        <v>46</v>
      </c>
      <c r="B52" s="13">
        <f t="shared" ref="B52:B61" si="9">B51+1</f>
        <v>2213</v>
      </c>
      <c r="C52" s="62">
        <v>94492</v>
      </c>
      <c r="D52" s="63">
        <v>0</v>
      </c>
      <c r="E52" s="72">
        <f t="shared" si="1"/>
        <v>94492</v>
      </c>
      <c r="F52" s="72">
        <f t="shared" si="2"/>
        <v>0</v>
      </c>
    </row>
    <row r="53" spans="1:6" x14ac:dyDescent="0.3">
      <c r="A53" s="18" t="s">
        <v>47</v>
      </c>
      <c r="B53" s="13">
        <f t="shared" si="9"/>
        <v>2214</v>
      </c>
      <c r="C53" s="62">
        <v>455926</v>
      </c>
      <c r="D53" s="63">
        <v>0</v>
      </c>
      <c r="E53" s="72">
        <f t="shared" si="1"/>
        <v>455926</v>
      </c>
      <c r="F53" s="72">
        <f t="shared" si="2"/>
        <v>0</v>
      </c>
    </row>
    <row r="54" spans="1:6" x14ac:dyDescent="0.3">
      <c r="A54" s="18" t="s">
        <v>48</v>
      </c>
      <c r="B54" s="13">
        <f t="shared" si="9"/>
        <v>2215</v>
      </c>
      <c r="C54" s="62">
        <v>20544</v>
      </c>
      <c r="D54" s="63">
        <v>14363.83</v>
      </c>
      <c r="E54" s="72">
        <f t="shared" si="1"/>
        <v>6180.17</v>
      </c>
      <c r="F54" s="72">
        <f t="shared" si="2"/>
        <v>0.69917396806853582</v>
      </c>
    </row>
    <row r="55" spans="1:6" x14ac:dyDescent="0.3">
      <c r="A55" s="18" t="s">
        <v>49</v>
      </c>
      <c r="B55" s="13">
        <f t="shared" si="9"/>
        <v>2216</v>
      </c>
      <c r="C55" s="62">
        <v>2321770</v>
      </c>
      <c r="D55" s="63">
        <v>2314731.2799999998</v>
      </c>
      <c r="E55" s="72">
        <f t="shared" si="1"/>
        <v>7038.7200000002049</v>
      </c>
      <c r="F55" s="72">
        <f t="shared" si="2"/>
        <v>0.99696838188106474</v>
      </c>
    </row>
    <row r="56" spans="1:6" x14ac:dyDescent="0.3">
      <c r="A56" s="18" t="s">
        <v>51</v>
      </c>
      <c r="B56" s="13">
        <f t="shared" si="9"/>
        <v>2217</v>
      </c>
      <c r="C56" s="62">
        <v>0</v>
      </c>
      <c r="D56" s="63">
        <v>0</v>
      </c>
      <c r="E56" s="72">
        <f t="shared" si="1"/>
        <v>0</v>
      </c>
      <c r="F56" s="72" t="e">
        <f t="shared" si="2"/>
        <v>#DIV/0!</v>
      </c>
    </row>
    <row r="57" spans="1:6" x14ac:dyDescent="0.3">
      <c r="A57" s="18" t="s">
        <v>50</v>
      </c>
      <c r="B57" s="13">
        <f t="shared" si="9"/>
        <v>2218</v>
      </c>
      <c r="C57" s="62">
        <v>979606</v>
      </c>
      <c r="D57" s="63">
        <v>924228.85</v>
      </c>
      <c r="E57" s="72">
        <f t="shared" si="1"/>
        <v>55377.150000000023</v>
      </c>
      <c r="F57" s="72">
        <f t="shared" si="2"/>
        <v>0.94346997670492017</v>
      </c>
    </row>
    <row r="58" spans="1:6" ht="31.5" x14ac:dyDescent="0.3">
      <c r="A58" s="37" t="s">
        <v>52</v>
      </c>
      <c r="B58" s="13">
        <f t="shared" si="9"/>
        <v>2219</v>
      </c>
      <c r="C58" s="62">
        <v>9590</v>
      </c>
      <c r="D58" s="63">
        <v>9590</v>
      </c>
      <c r="E58" s="72">
        <f t="shared" si="1"/>
        <v>0</v>
      </c>
      <c r="F58" s="72">
        <f t="shared" si="2"/>
        <v>1</v>
      </c>
    </row>
    <row r="59" spans="1:6" x14ac:dyDescent="0.3">
      <c r="A59" s="18" t="s">
        <v>53</v>
      </c>
      <c r="B59" s="13">
        <f>B58+1</f>
        <v>2220</v>
      </c>
      <c r="C59" s="62">
        <v>0</v>
      </c>
      <c r="D59" s="63">
        <v>0</v>
      </c>
      <c r="E59" s="72">
        <f t="shared" si="1"/>
        <v>0</v>
      </c>
      <c r="F59" s="72" t="e">
        <f t="shared" si="2"/>
        <v>#DIV/0!</v>
      </c>
    </row>
    <row r="60" spans="1:6" x14ac:dyDescent="0.3">
      <c r="A60" s="18" t="s">
        <v>54</v>
      </c>
      <c r="B60" s="13">
        <f t="shared" si="9"/>
        <v>2221</v>
      </c>
      <c r="C60" s="62">
        <v>784494</v>
      </c>
      <c r="D60" s="63">
        <v>782620.7</v>
      </c>
      <c r="E60" s="72">
        <f t="shared" si="1"/>
        <v>1873.3000000000466</v>
      </c>
      <c r="F60" s="72">
        <f t="shared" si="2"/>
        <v>0.99761209136080065</v>
      </c>
    </row>
    <row r="61" spans="1:6" x14ac:dyDescent="0.3">
      <c r="A61" s="18" t="s">
        <v>55</v>
      </c>
      <c r="B61" s="13">
        <f t="shared" si="9"/>
        <v>2222</v>
      </c>
      <c r="C61" s="62">
        <v>0</v>
      </c>
      <c r="D61" s="63">
        <v>0</v>
      </c>
      <c r="E61" s="72">
        <f t="shared" si="1"/>
        <v>0</v>
      </c>
      <c r="F61" s="72" t="e">
        <f t="shared" si="2"/>
        <v>#DIV/0!</v>
      </c>
    </row>
    <row r="62" spans="1:6" x14ac:dyDescent="0.3">
      <c r="A62" s="16" t="s">
        <v>43</v>
      </c>
      <c r="B62" s="38">
        <v>2230</v>
      </c>
      <c r="C62" s="61">
        <f t="shared" ref="C62:D62" si="10">C63+C64+C65+C66</f>
        <v>19359.400000000001</v>
      </c>
      <c r="D62" s="61">
        <f t="shared" si="10"/>
        <v>19359.400000000001</v>
      </c>
      <c r="E62" s="72">
        <f t="shared" si="1"/>
        <v>0</v>
      </c>
      <c r="F62" s="72">
        <f t="shared" si="2"/>
        <v>1</v>
      </c>
    </row>
    <row r="63" spans="1:6" ht="31.5" x14ac:dyDescent="0.3">
      <c r="A63" s="37" t="s">
        <v>56</v>
      </c>
      <c r="B63" s="13">
        <v>2231</v>
      </c>
      <c r="C63" s="62">
        <v>19359.400000000001</v>
      </c>
      <c r="D63" s="62">
        <v>19359.400000000001</v>
      </c>
      <c r="E63" s="72">
        <f t="shared" si="1"/>
        <v>0</v>
      </c>
      <c r="F63" s="72">
        <f t="shared" si="2"/>
        <v>1</v>
      </c>
    </row>
    <row r="64" spans="1:6" x14ac:dyDescent="0.3">
      <c r="A64" s="18" t="s">
        <v>57</v>
      </c>
      <c r="B64" s="13">
        <f t="shared" ref="B64:B66" si="11">B63+1</f>
        <v>2232</v>
      </c>
      <c r="C64" s="62">
        <v>0</v>
      </c>
      <c r="D64" s="62">
        <v>0</v>
      </c>
      <c r="E64" s="72">
        <f t="shared" si="1"/>
        <v>0</v>
      </c>
      <c r="F64" s="72" t="e">
        <f t="shared" si="2"/>
        <v>#DIV/0!</v>
      </c>
    </row>
    <row r="65" spans="1:6" x14ac:dyDescent="0.3">
      <c r="A65" s="18" t="s">
        <v>58</v>
      </c>
      <c r="B65" s="13">
        <f t="shared" si="11"/>
        <v>2233</v>
      </c>
      <c r="C65" s="62">
        <v>0</v>
      </c>
      <c r="D65" s="62">
        <v>0</v>
      </c>
      <c r="E65" s="72">
        <f t="shared" si="1"/>
        <v>0</v>
      </c>
      <c r="F65" s="72" t="e">
        <f t="shared" si="2"/>
        <v>#DIV/0!</v>
      </c>
    </row>
    <row r="66" spans="1:6" x14ac:dyDescent="0.3">
      <c r="A66" s="18" t="s">
        <v>59</v>
      </c>
      <c r="B66" s="13">
        <f t="shared" si="11"/>
        <v>2234</v>
      </c>
      <c r="C66" s="62">
        <v>0</v>
      </c>
      <c r="D66" s="62">
        <v>0</v>
      </c>
      <c r="E66" s="72">
        <f t="shared" si="1"/>
        <v>0</v>
      </c>
      <c r="F66" s="72" t="e">
        <f t="shared" si="2"/>
        <v>#DIV/0!</v>
      </c>
    </row>
    <row r="67" spans="1:6" ht="31.5" x14ac:dyDescent="0.3">
      <c r="A67" s="16" t="s">
        <v>74</v>
      </c>
      <c r="B67" s="38">
        <v>2300</v>
      </c>
      <c r="C67" s="61">
        <f>C68+C72</f>
        <v>0</v>
      </c>
      <c r="D67" s="61">
        <f>D68+D72</f>
        <v>0</v>
      </c>
      <c r="E67" s="72">
        <f t="shared" si="1"/>
        <v>0</v>
      </c>
      <c r="F67" s="72" t="e">
        <f t="shared" si="2"/>
        <v>#DIV/0!</v>
      </c>
    </row>
    <row r="68" spans="1:6" x14ac:dyDescent="0.3">
      <c r="A68" s="34" t="s">
        <v>14</v>
      </c>
      <c r="B68" s="38">
        <f>B49+100</f>
        <v>2310</v>
      </c>
      <c r="C68" s="61">
        <f t="shared" ref="C68:D68" si="12">C69+C70+C71</f>
        <v>0</v>
      </c>
      <c r="D68" s="61">
        <f t="shared" si="12"/>
        <v>0</v>
      </c>
      <c r="E68" s="72">
        <f t="shared" si="1"/>
        <v>0</v>
      </c>
      <c r="F68" s="72" t="e">
        <f t="shared" si="2"/>
        <v>#DIV/0!</v>
      </c>
    </row>
    <row r="69" spans="1:6" x14ac:dyDescent="0.3">
      <c r="A69" s="18" t="s">
        <v>46</v>
      </c>
      <c r="B69" s="13">
        <v>2311</v>
      </c>
      <c r="C69" s="62">
        <v>0</v>
      </c>
      <c r="D69" s="62">
        <v>0</v>
      </c>
      <c r="E69" s="72">
        <f t="shared" si="1"/>
        <v>0</v>
      </c>
      <c r="F69" s="72" t="e">
        <f t="shared" si="2"/>
        <v>#DIV/0!</v>
      </c>
    </row>
    <row r="70" spans="1:6" x14ac:dyDescent="0.3">
      <c r="A70" s="18" t="s">
        <v>47</v>
      </c>
      <c r="B70" s="13">
        <f t="shared" ref="B70" si="13">B69+1</f>
        <v>2312</v>
      </c>
      <c r="C70" s="62">
        <v>0</v>
      </c>
      <c r="D70" s="62">
        <v>0</v>
      </c>
      <c r="E70" s="72">
        <f t="shared" si="1"/>
        <v>0</v>
      </c>
      <c r="F70" s="72" t="e">
        <f t="shared" si="2"/>
        <v>#DIV/0!</v>
      </c>
    </row>
    <row r="71" spans="1:6" x14ac:dyDescent="0.3">
      <c r="A71" s="18" t="s">
        <v>49</v>
      </c>
      <c r="B71" s="13">
        <v>2313</v>
      </c>
      <c r="C71" s="62">
        <v>0</v>
      </c>
      <c r="D71" s="62">
        <v>0</v>
      </c>
      <c r="E71" s="72">
        <f t="shared" si="1"/>
        <v>0</v>
      </c>
      <c r="F71" s="72" t="e">
        <f t="shared" si="2"/>
        <v>#DIV/0!</v>
      </c>
    </row>
    <row r="72" spans="1:6" x14ac:dyDescent="0.3">
      <c r="A72" s="16" t="s">
        <v>43</v>
      </c>
      <c r="B72" s="38">
        <v>2330</v>
      </c>
      <c r="C72" s="61">
        <f t="shared" ref="C72:D72" si="14">C73+C74+C75+C76</f>
        <v>0</v>
      </c>
      <c r="D72" s="61">
        <f t="shared" si="14"/>
        <v>0</v>
      </c>
      <c r="E72" s="72">
        <f t="shared" si="1"/>
        <v>0</v>
      </c>
      <c r="F72" s="72" t="e">
        <f t="shared" si="2"/>
        <v>#DIV/0!</v>
      </c>
    </row>
    <row r="73" spans="1:6" ht="31.5" x14ac:dyDescent="0.3">
      <c r="A73" s="37" t="s">
        <v>56</v>
      </c>
      <c r="B73" s="13">
        <v>2331</v>
      </c>
      <c r="C73" s="62">
        <v>0</v>
      </c>
      <c r="D73" s="62">
        <v>0</v>
      </c>
      <c r="E73" s="72">
        <f t="shared" si="1"/>
        <v>0</v>
      </c>
      <c r="F73" s="72" t="e">
        <f t="shared" si="2"/>
        <v>#DIV/0!</v>
      </c>
    </row>
    <row r="74" spans="1:6" x14ac:dyDescent="0.3">
      <c r="A74" s="18" t="s">
        <v>57</v>
      </c>
      <c r="B74" s="13">
        <f t="shared" ref="B74:B76" si="15">B73+1</f>
        <v>2332</v>
      </c>
      <c r="C74" s="62">
        <v>0</v>
      </c>
      <c r="D74" s="62">
        <v>0</v>
      </c>
      <c r="E74" s="72">
        <f t="shared" si="1"/>
        <v>0</v>
      </c>
      <c r="F74" s="72" t="e">
        <f t="shared" si="2"/>
        <v>#DIV/0!</v>
      </c>
    </row>
    <row r="75" spans="1:6" x14ac:dyDescent="0.3">
      <c r="A75" s="18" t="s">
        <v>58</v>
      </c>
      <c r="B75" s="13">
        <f t="shared" si="15"/>
        <v>2333</v>
      </c>
      <c r="C75" s="62">
        <v>0</v>
      </c>
      <c r="D75" s="62">
        <v>0</v>
      </c>
      <c r="E75" s="72">
        <f t="shared" si="1"/>
        <v>0</v>
      </c>
      <c r="F75" s="72" t="e">
        <f t="shared" si="2"/>
        <v>#DIV/0!</v>
      </c>
    </row>
    <row r="76" spans="1:6" x14ac:dyDescent="0.3">
      <c r="A76" s="18" t="s">
        <v>59</v>
      </c>
      <c r="B76" s="13">
        <f t="shared" si="15"/>
        <v>2334</v>
      </c>
      <c r="C76" s="62">
        <v>0</v>
      </c>
      <c r="D76" s="62">
        <v>0</v>
      </c>
      <c r="E76" s="72">
        <f t="shared" si="1"/>
        <v>0</v>
      </c>
      <c r="F76" s="72" t="e">
        <f t="shared" si="2"/>
        <v>#DIV/0!</v>
      </c>
    </row>
    <row r="77" spans="1:6" x14ac:dyDescent="0.3">
      <c r="A77" s="16" t="s">
        <v>15</v>
      </c>
      <c r="B77" s="38">
        <v>2400</v>
      </c>
      <c r="C77" s="61">
        <f>C78+C92</f>
        <v>674767.54</v>
      </c>
      <c r="D77" s="61">
        <f>D78+D92</f>
        <v>163338.91999999998</v>
      </c>
      <c r="E77" s="72">
        <f t="shared" si="1"/>
        <v>511428.62000000005</v>
      </c>
      <c r="F77" s="72">
        <f t="shared" si="2"/>
        <v>0.24206694945640089</v>
      </c>
    </row>
    <row r="78" spans="1:6" x14ac:dyDescent="0.3">
      <c r="A78" s="34" t="s">
        <v>14</v>
      </c>
      <c r="B78" s="38">
        <f>B68+100</f>
        <v>2410</v>
      </c>
      <c r="C78" s="61">
        <f>C79+C80+C81+C82+C83+C84+C85+C86+C87+C88+C89+C91+C90</f>
        <v>674767.54</v>
      </c>
      <c r="D78" s="61">
        <f t="shared" ref="D78" si="16">D79+D80+D81+D82+D83+D84+D85+D86+D87+D88+D89+D91</f>
        <v>163338.91999999998</v>
      </c>
      <c r="E78" s="72">
        <f t="shared" ref="E78:E98" si="17">C78-D78</f>
        <v>511428.62000000005</v>
      </c>
      <c r="F78" s="72">
        <f t="shared" ref="F78:F98" si="18">(D78/C78)*100%</f>
        <v>0.24206694945640089</v>
      </c>
    </row>
    <row r="79" spans="1:6" x14ac:dyDescent="0.3">
      <c r="A79" s="18" t="s">
        <v>44</v>
      </c>
      <c r="B79" s="36">
        <v>2411</v>
      </c>
      <c r="C79" s="62">
        <v>0</v>
      </c>
      <c r="D79" s="63">
        <v>0</v>
      </c>
      <c r="E79" s="72">
        <f t="shared" si="17"/>
        <v>0</v>
      </c>
      <c r="F79" s="72" t="e">
        <f t="shared" si="18"/>
        <v>#DIV/0!</v>
      </c>
    </row>
    <row r="80" spans="1:6" x14ac:dyDescent="0.3">
      <c r="A80" s="18" t="s">
        <v>45</v>
      </c>
      <c r="B80" s="13">
        <f t="shared" ref="B80:B89" si="19">B79+1</f>
        <v>2412</v>
      </c>
      <c r="C80" s="62">
        <v>0</v>
      </c>
      <c r="D80" s="63">
        <v>0</v>
      </c>
      <c r="E80" s="72">
        <f t="shared" si="17"/>
        <v>0</v>
      </c>
      <c r="F80" s="72" t="e">
        <f t="shared" si="18"/>
        <v>#DIV/0!</v>
      </c>
    </row>
    <row r="81" spans="1:6" x14ac:dyDescent="0.3">
      <c r="A81" s="18" t="s">
        <v>46</v>
      </c>
      <c r="B81" s="13">
        <f t="shared" si="19"/>
        <v>2413</v>
      </c>
      <c r="C81" s="62">
        <v>1200</v>
      </c>
      <c r="D81" s="63">
        <v>1110.3499999999999</v>
      </c>
      <c r="E81" s="72">
        <f t="shared" si="17"/>
        <v>89.650000000000091</v>
      </c>
      <c r="F81" s="72">
        <f t="shared" si="18"/>
        <v>0.92529166666666662</v>
      </c>
    </row>
    <row r="82" spans="1:6" x14ac:dyDescent="0.3">
      <c r="A82" s="18" t="s">
        <v>47</v>
      </c>
      <c r="B82" s="13">
        <f t="shared" si="19"/>
        <v>2414</v>
      </c>
      <c r="C82" s="62">
        <v>0</v>
      </c>
      <c r="D82" s="63">
        <v>0</v>
      </c>
      <c r="E82" s="72">
        <f t="shared" si="17"/>
        <v>0</v>
      </c>
      <c r="F82" s="72" t="e">
        <f t="shared" si="18"/>
        <v>#DIV/0!</v>
      </c>
    </row>
    <row r="83" spans="1:6" x14ac:dyDescent="0.3">
      <c r="A83" s="18" t="s">
        <v>48</v>
      </c>
      <c r="B83" s="13">
        <f t="shared" si="19"/>
        <v>2415</v>
      </c>
      <c r="C83" s="62">
        <v>0</v>
      </c>
      <c r="D83" s="63">
        <v>0</v>
      </c>
      <c r="E83" s="72">
        <f t="shared" si="17"/>
        <v>0</v>
      </c>
      <c r="F83" s="72" t="e">
        <f t="shared" si="18"/>
        <v>#DIV/0!</v>
      </c>
    </row>
    <row r="84" spans="1:6" x14ac:dyDescent="0.3">
      <c r="A84" s="18" t="s">
        <v>49</v>
      </c>
      <c r="B84" s="13">
        <f t="shared" si="19"/>
        <v>2416</v>
      </c>
      <c r="C84" s="62">
        <v>11000</v>
      </c>
      <c r="D84" s="63">
        <v>10741.14</v>
      </c>
      <c r="E84" s="72">
        <f t="shared" si="17"/>
        <v>258.86000000000058</v>
      </c>
      <c r="F84" s="72">
        <f t="shared" si="18"/>
        <v>0.97646727272727263</v>
      </c>
    </row>
    <row r="85" spans="1:6" x14ac:dyDescent="0.3">
      <c r="A85" s="18" t="s">
        <v>51</v>
      </c>
      <c r="B85" s="13">
        <f t="shared" si="19"/>
        <v>2417</v>
      </c>
      <c r="C85" s="62">
        <v>0</v>
      </c>
      <c r="D85" s="63">
        <v>0</v>
      </c>
      <c r="E85" s="72">
        <f t="shared" si="17"/>
        <v>0</v>
      </c>
      <c r="F85" s="72" t="e">
        <f t="shared" si="18"/>
        <v>#DIV/0!</v>
      </c>
    </row>
    <row r="86" spans="1:6" x14ac:dyDescent="0.3">
      <c r="A86" s="18" t="s">
        <v>50</v>
      </c>
      <c r="B86" s="13">
        <f t="shared" si="19"/>
        <v>2418</v>
      </c>
      <c r="C86" s="62">
        <v>143000</v>
      </c>
      <c r="D86" s="63">
        <v>142642.19</v>
      </c>
      <c r="E86" s="72">
        <f t="shared" si="17"/>
        <v>357.80999999999767</v>
      </c>
      <c r="F86" s="72">
        <f t="shared" si="18"/>
        <v>0.99749783216783217</v>
      </c>
    </row>
    <row r="87" spans="1:6" ht="31.5" x14ac:dyDescent="0.3">
      <c r="A87" s="37" t="s">
        <v>52</v>
      </c>
      <c r="B87" s="13">
        <f t="shared" si="19"/>
        <v>2419</v>
      </c>
      <c r="C87" s="62">
        <v>0</v>
      </c>
      <c r="D87" s="62">
        <v>0</v>
      </c>
      <c r="E87" s="72">
        <f t="shared" si="17"/>
        <v>0</v>
      </c>
      <c r="F87" s="72" t="e">
        <f t="shared" si="18"/>
        <v>#DIV/0!</v>
      </c>
    </row>
    <row r="88" spans="1:6" x14ac:dyDescent="0.3">
      <c r="A88" s="18" t="s">
        <v>53</v>
      </c>
      <c r="B88" s="13">
        <f>B87+1</f>
        <v>2420</v>
      </c>
      <c r="C88" s="62">
        <v>0</v>
      </c>
      <c r="D88" s="62">
        <v>0</v>
      </c>
      <c r="E88" s="72">
        <f t="shared" si="17"/>
        <v>0</v>
      </c>
      <c r="F88" s="72" t="e">
        <f t="shared" si="18"/>
        <v>#DIV/0!</v>
      </c>
    </row>
    <row r="89" spans="1:6" x14ac:dyDescent="0.3">
      <c r="A89" s="18" t="s">
        <v>54</v>
      </c>
      <c r="B89" s="13">
        <f t="shared" si="19"/>
        <v>2421</v>
      </c>
      <c r="C89" s="62">
        <v>0</v>
      </c>
      <c r="D89" s="62">
        <v>0</v>
      </c>
      <c r="E89" s="72">
        <f t="shared" si="17"/>
        <v>0</v>
      </c>
      <c r="F89" s="72" t="e">
        <f t="shared" si="18"/>
        <v>#DIV/0!</v>
      </c>
    </row>
    <row r="90" spans="1:6" x14ac:dyDescent="0.3">
      <c r="A90" s="74" t="s">
        <v>87</v>
      </c>
      <c r="B90" s="13">
        <v>2422</v>
      </c>
      <c r="C90" s="62">
        <v>510567.54</v>
      </c>
      <c r="D90" s="62">
        <v>510567.54</v>
      </c>
      <c r="E90" s="72">
        <f t="shared" si="17"/>
        <v>0</v>
      </c>
      <c r="F90" s="72">
        <f t="shared" si="18"/>
        <v>1</v>
      </c>
    </row>
    <row r="91" spans="1:6" x14ac:dyDescent="0.3">
      <c r="A91" s="18" t="s">
        <v>55</v>
      </c>
      <c r="B91" s="13">
        <v>2423</v>
      </c>
      <c r="C91" s="62">
        <v>9000</v>
      </c>
      <c r="D91" s="63">
        <v>8845.24</v>
      </c>
      <c r="E91" s="72">
        <f t="shared" si="17"/>
        <v>154.76000000000022</v>
      </c>
      <c r="F91" s="72">
        <f t="shared" si="18"/>
        <v>0.98280444444444437</v>
      </c>
    </row>
    <row r="92" spans="1:6" x14ac:dyDescent="0.3">
      <c r="A92" s="16" t="s">
        <v>43</v>
      </c>
      <c r="B92" s="38">
        <f>B72+100</f>
        <v>2430</v>
      </c>
      <c r="C92" s="61">
        <f t="shared" ref="C92:D92" si="20">C93+C94+C95+C96</f>
        <v>0</v>
      </c>
      <c r="D92" s="61">
        <f t="shared" si="20"/>
        <v>0</v>
      </c>
      <c r="E92" s="72">
        <f t="shared" si="17"/>
        <v>0</v>
      </c>
      <c r="F92" s="72" t="e">
        <f t="shared" si="18"/>
        <v>#DIV/0!</v>
      </c>
    </row>
    <row r="93" spans="1:6" ht="31.5" x14ac:dyDescent="0.3">
      <c r="A93" s="37" t="s">
        <v>56</v>
      </c>
      <c r="B93" s="13">
        <v>2431</v>
      </c>
      <c r="C93" s="62">
        <v>0</v>
      </c>
      <c r="D93" s="62">
        <v>0</v>
      </c>
      <c r="E93" s="72">
        <f t="shared" si="17"/>
        <v>0</v>
      </c>
      <c r="F93" s="72" t="e">
        <f t="shared" si="18"/>
        <v>#DIV/0!</v>
      </c>
    </row>
    <row r="94" spans="1:6" x14ac:dyDescent="0.3">
      <c r="A94" s="18" t="s">
        <v>57</v>
      </c>
      <c r="B94" s="13">
        <f t="shared" ref="B94:B96" si="21">B93+1</f>
        <v>2432</v>
      </c>
      <c r="C94" s="62">
        <v>0</v>
      </c>
      <c r="D94" s="62">
        <v>0</v>
      </c>
      <c r="E94" s="72">
        <f t="shared" si="17"/>
        <v>0</v>
      </c>
      <c r="F94" s="72" t="e">
        <f t="shared" si="18"/>
        <v>#DIV/0!</v>
      </c>
    </row>
    <row r="95" spans="1:6" x14ac:dyDescent="0.3">
      <c r="A95" s="18" t="s">
        <v>58</v>
      </c>
      <c r="B95" s="13">
        <f t="shared" si="21"/>
        <v>2433</v>
      </c>
      <c r="C95" s="62">
        <v>0</v>
      </c>
      <c r="D95" s="62">
        <v>0</v>
      </c>
      <c r="E95" s="72">
        <f t="shared" si="17"/>
        <v>0</v>
      </c>
      <c r="F95" s="72" t="e">
        <f t="shared" si="18"/>
        <v>#DIV/0!</v>
      </c>
    </row>
    <row r="96" spans="1:6" x14ac:dyDescent="0.3">
      <c r="A96" s="18" t="s">
        <v>59</v>
      </c>
      <c r="B96" s="13">
        <f t="shared" si="21"/>
        <v>2434</v>
      </c>
      <c r="C96" s="62">
        <v>0</v>
      </c>
      <c r="D96" s="62">
        <v>0</v>
      </c>
      <c r="E96" s="72">
        <f t="shared" si="17"/>
        <v>0</v>
      </c>
      <c r="F96" s="72" t="e">
        <f t="shared" si="18"/>
        <v>#DIV/0!</v>
      </c>
    </row>
    <row r="97" spans="1:7" x14ac:dyDescent="0.3">
      <c r="A97" s="16" t="s">
        <v>75</v>
      </c>
      <c r="B97" s="38">
        <v>2440</v>
      </c>
      <c r="C97" s="62">
        <f>479078.9-C63</f>
        <v>459719.5</v>
      </c>
      <c r="D97" s="62">
        <f>479078.9-D63</f>
        <v>459719.5</v>
      </c>
      <c r="E97" s="72">
        <f t="shared" si="17"/>
        <v>0</v>
      </c>
      <c r="F97" s="72">
        <f t="shared" si="18"/>
        <v>1</v>
      </c>
    </row>
    <row r="98" spans="1:7" x14ac:dyDescent="0.3">
      <c r="A98" s="16" t="s">
        <v>23</v>
      </c>
      <c r="B98" s="38">
        <v>2500</v>
      </c>
      <c r="C98" s="61">
        <f t="shared" ref="C98:D98" si="22">C77+C67+C48+C29+C97</f>
        <v>14335636.289999999</v>
      </c>
      <c r="D98" s="61">
        <f t="shared" si="22"/>
        <v>13540854.539999999</v>
      </c>
      <c r="E98" s="72">
        <f t="shared" si="17"/>
        <v>794781.75</v>
      </c>
      <c r="F98" s="72">
        <f t="shared" si="18"/>
        <v>0.94455901824501431</v>
      </c>
    </row>
    <row r="99" spans="1:7" x14ac:dyDescent="0.3">
      <c r="A99" s="79" t="s">
        <v>62</v>
      </c>
      <c r="B99" s="80"/>
      <c r="C99" s="80"/>
      <c r="D99" s="80"/>
      <c r="E99" s="80"/>
      <c r="F99" s="81"/>
    </row>
    <row r="100" spans="1:7" x14ac:dyDescent="0.3">
      <c r="A100" s="16" t="s">
        <v>24</v>
      </c>
      <c r="B100" s="39">
        <v>3000</v>
      </c>
      <c r="C100" s="58">
        <f>C27-C98</f>
        <v>-172970.1799999997</v>
      </c>
      <c r="D100" s="58">
        <f>D27-D98</f>
        <v>-693046.11999999918</v>
      </c>
      <c r="E100" s="58">
        <f>E27-E98</f>
        <v>520075.93999999948</v>
      </c>
      <c r="F100" s="57">
        <f t="shared" ref="F100:F101" si="23">(D100/C100)*100%</f>
        <v>4.0067375775408243</v>
      </c>
      <c r="G100" s="21" t="s">
        <v>76</v>
      </c>
    </row>
    <row r="101" spans="1:7" x14ac:dyDescent="0.3">
      <c r="A101" s="18" t="s">
        <v>25</v>
      </c>
      <c r="B101" s="14">
        <v>3100</v>
      </c>
      <c r="C101" s="59">
        <f t="shared" ref="C101:E101" si="24">C100-C102</f>
        <v>-172970.1799999997</v>
      </c>
      <c r="D101" s="59">
        <f t="shared" si="24"/>
        <v>-693046.11999999918</v>
      </c>
      <c r="E101" s="59">
        <f t="shared" si="24"/>
        <v>520075.93999999948</v>
      </c>
      <c r="F101" s="57">
        <f t="shared" si="23"/>
        <v>4.0067375775408243</v>
      </c>
    </row>
    <row r="102" spans="1:7" x14ac:dyDescent="0.3">
      <c r="A102" s="40" t="s">
        <v>26</v>
      </c>
      <c r="B102" s="14">
        <v>3200</v>
      </c>
      <c r="C102" s="31">
        <v>0</v>
      </c>
      <c r="D102" s="20">
        <v>0</v>
      </c>
      <c r="E102" s="20">
        <v>0</v>
      </c>
      <c r="F102" s="20">
        <v>0</v>
      </c>
    </row>
    <row r="103" spans="1:7" x14ac:dyDescent="0.3">
      <c r="A103" s="79" t="s">
        <v>16</v>
      </c>
      <c r="B103" s="80"/>
      <c r="C103" s="80"/>
      <c r="D103" s="80"/>
      <c r="E103" s="80"/>
      <c r="F103" s="81"/>
    </row>
    <row r="104" spans="1:7" x14ac:dyDescent="0.3">
      <c r="A104" s="41" t="s">
        <v>1</v>
      </c>
      <c r="B104" s="13">
        <v>4110</v>
      </c>
      <c r="C104" s="19">
        <v>0</v>
      </c>
      <c r="D104" s="20">
        <v>0</v>
      </c>
      <c r="E104" s="58">
        <f t="shared" ref="E104:E110" si="25">E31-E102</f>
        <v>167575.5</v>
      </c>
      <c r="F104" s="57" t="e">
        <f t="shared" ref="F104:F112" si="26">(D104/C104)*100%</f>
        <v>#DIV/0!</v>
      </c>
    </row>
    <row r="105" spans="1:7" x14ac:dyDescent="0.3">
      <c r="A105" s="41" t="s">
        <v>2</v>
      </c>
      <c r="B105" s="13">
        <v>4120</v>
      </c>
      <c r="C105" s="20">
        <f>(C50+C31)*1.5%</f>
        <v>103760.83274999999</v>
      </c>
      <c r="D105" s="20">
        <f>(D50+D31)*1.5%</f>
        <v>101229.65204999999</v>
      </c>
      <c r="E105" s="58">
        <f t="shared" si="25"/>
        <v>15662.189999999944</v>
      </c>
      <c r="F105" s="57">
        <f t="shared" si="26"/>
        <v>0.97560562465705536</v>
      </c>
    </row>
    <row r="106" spans="1:7" x14ac:dyDescent="0.3">
      <c r="A106" s="41" t="s">
        <v>3</v>
      </c>
      <c r="B106" s="13">
        <v>4130</v>
      </c>
      <c r="C106" s="20">
        <f>C42+C91</f>
        <v>35000</v>
      </c>
      <c r="D106" s="20">
        <f>D42+D91</f>
        <v>34828.550000000003</v>
      </c>
      <c r="E106" s="58">
        <f t="shared" si="25"/>
        <v>-188781.68</v>
      </c>
      <c r="F106" s="57">
        <f t="shared" si="26"/>
        <v>0.99510142857142869</v>
      </c>
    </row>
    <row r="107" spans="1:7" x14ac:dyDescent="0.3">
      <c r="A107" s="41" t="s">
        <v>4</v>
      </c>
      <c r="B107" s="13">
        <v>4140</v>
      </c>
      <c r="C107" s="20">
        <f>(C50+C31)*18%</f>
        <v>1245129.9929999998</v>
      </c>
      <c r="D107" s="20">
        <f>(D50+D31)*18%</f>
        <v>1214755.8245999999</v>
      </c>
      <c r="E107" s="58">
        <f t="shared" si="25"/>
        <v>-515557.07999999996</v>
      </c>
      <c r="F107" s="57">
        <f t="shared" si="26"/>
        <v>0.97560562465705547</v>
      </c>
    </row>
    <row r="108" spans="1:7" ht="31.5" x14ac:dyDescent="0.3">
      <c r="A108" s="18" t="s">
        <v>5</v>
      </c>
      <c r="B108" s="13">
        <v>4150</v>
      </c>
      <c r="C108" s="20">
        <f>C51+C32</f>
        <v>1430679</v>
      </c>
      <c r="D108" s="20">
        <f>D51+D32</f>
        <v>1413424.48</v>
      </c>
      <c r="E108" s="58">
        <f t="shared" si="25"/>
        <v>185189.69999999998</v>
      </c>
      <c r="F108" s="57">
        <f t="shared" si="26"/>
        <v>0.98793962866582929</v>
      </c>
    </row>
    <row r="109" spans="1:7" x14ac:dyDescent="0.3">
      <c r="A109" s="41" t="s">
        <v>17</v>
      </c>
      <c r="B109" s="13">
        <v>4160</v>
      </c>
      <c r="C109" s="20">
        <f>(C50+C31)*1%</f>
        <v>69173.888500000001</v>
      </c>
      <c r="D109" s="20">
        <f>(D50+D31)*1%</f>
        <v>67486.434699999998</v>
      </c>
      <c r="E109" s="58">
        <f t="shared" si="25"/>
        <v>516677.93999999994</v>
      </c>
      <c r="F109" s="57">
        <f t="shared" si="26"/>
        <v>0.97560562465705536</v>
      </c>
    </row>
    <row r="110" spans="1:7" x14ac:dyDescent="0.3">
      <c r="A110" s="42" t="s">
        <v>6</v>
      </c>
      <c r="B110" s="33">
        <v>4200</v>
      </c>
      <c r="C110" s="56">
        <f t="shared" ref="C110:D110" si="27">SUM(C104:C109)</f>
        <v>2883743.7142499997</v>
      </c>
      <c r="D110" s="56">
        <f t="shared" si="27"/>
        <v>2831724.94135</v>
      </c>
      <c r="E110" s="56">
        <f t="shared" si="25"/>
        <v>-185189.69999999998</v>
      </c>
      <c r="F110" s="57">
        <f t="shared" si="26"/>
        <v>0.98196137449976939</v>
      </c>
    </row>
    <row r="111" spans="1:7" x14ac:dyDescent="0.3">
      <c r="A111" s="79" t="s">
        <v>41</v>
      </c>
      <c r="B111" s="80"/>
      <c r="C111" s="80"/>
      <c r="D111" s="80"/>
      <c r="E111" s="80"/>
      <c r="F111" s="81"/>
    </row>
    <row r="112" spans="1:7" x14ac:dyDescent="0.3">
      <c r="A112" s="43" t="s">
        <v>27</v>
      </c>
      <c r="B112" s="14">
        <v>5110</v>
      </c>
      <c r="C112" s="56">
        <f t="shared" ref="C112:D112" si="28">C79+C50+C31</f>
        <v>6917388.8499999996</v>
      </c>
      <c r="D112" s="56">
        <f t="shared" si="28"/>
        <v>6748643.4699999997</v>
      </c>
      <c r="E112" s="58">
        <f>E39-E110</f>
        <v>185189.69999999998</v>
      </c>
      <c r="F112" s="57">
        <f t="shared" si="26"/>
        <v>0.97560562465705536</v>
      </c>
    </row>
    <row r="113" spans="1:6" x14ac:dyDescent="0.3">
      <c r="A113" s="44" t="s">
        <v>28</v>
      </c>
      <c r="B113" s="45">
        <v>5120</v>
      </c>
      <c r="C113" s="46">
        <f>C112/C115/12</f>
        <v>6801.7589478859381</v>
      </c>
      <c r="D113" s="46">
        <f>D112/D115/12</f>
        <v>9257.398449931412</v>
      </c>
      <c r="E113" s="46" t="e">
        <f t="shared" ref="E113:F113" si="29">E112/E115/12</f>
        <v>#DIV/0!</v>
      </c>
      <c r="F113" s="46" t="e">
        <f t="shared" si="29"/>
        <v>#DIV/0!</v>
      </c>
    </row>
    <row r="114" spans="1:6" x14ac:dyDescent="0.3">
      <c r="A114" s="47"/>
      <c r="B114" s="47"/>
      <c r="C114" s="14" t="s">
        <v>29</v>
      </c>
      <c r="D114" s="15" t="s">
        <v>30</v>
      </c>
      <c r="E114" s="15" t="s">
        <v>31</v>
      </c>
      <c r="F114" s="15" t="s">
        <v>32</v>
      </c>
    </row>
    <row r="115" spans="1:6" x14ac:dyDescent="0.3">
      <c r="A115" s="48" t="s">
        <v>18</v>
      </c>
      <c r="B115" s="36">
        <v>5130</v>
      </c>
      <c r="C115" s="49">
        <v>84.75</v>
      </c>
      <c r="D115" s="50">
        <v>60.75</v>
      </c>
      <c r="E115" s="50">
        <v>0</v>
      </c>
      <c r="F115" s="50">
        <v>0</v>
      </c>
    </row>
    <row r="116" spans="1:6" x14ac:dyDescent="0.3">
      <c r="A116" s="18" t="s">
        <v>19</v>
      </c>
      <c r="B116" s="13">
        <v>5140</v>
      </c>
      <c r="C116" s="19">
        <v>12764409.73</v>
      </c>
      <c r="D116" s="19">
        <v>12764409.73</v>
      </c>
      <c r="E116" s="20">
        <v>0</v>
      </c>
      <c r="F116" s="20">
        <v>0</v>
      </c>
    </row>
    <row r="117" spans="1:6" x14ac:dyDescent="0.3">
      <c r="A117" s="51"/>
      <c r="B117" s="77"/>
      <c r="C117" s="52"/>
      <c r="D117" s="53"/>
      <c r="E117" s="53"/>
      <c r="F117" s="53"/>
    </row>
    <row r="118" spans="1:6" x14ac:dyDescent="0.3">
      <c r="A118" s="54" t="s">
        <v>77</v>
      </c>
      <c r="B118" s="78"/>
      <c r="C118" s="55" t="s">
        <v>90</v>
      </c>
    </row>
    <row r="119" spans="1:6" x14ac:dyDescent="0.3">
      <c r="A119" s="54"/>
      <c r="B119" s="78"/>
      <c r="C119" s="75"/>
    </row>
    <row r="122" spans="1:6" x14ac:dyDescent="0.3">
      <c r="A122" s="3"/>
      <c r="B122" s="3"/>
      <c r="C122" s="4"/>
      <c r="D122" s="4"/>
      <c r="E122" s="4"/>
    </row>
    <row r="123" spans="1:6" x14ac:dyDescent="0.3">
      <c r="A123" s="3"/>
      <c r="B123" s="3"/>
      <c r="C123" s="4"/>
      <c r="D123" s="4"/>
      <c r="E123" s="4"/>
    </row>
    <row r="124" spans="1:6" x14ac:dyDescent="0.3">
      <c r="A124" s="3"/>
      <c r="B124" s="3"/>
      <c r="C124" s="4"/>
      <c r="D124" s="4"/>
      <c r="E124" s="4"/>
    </row>
    <row r="125" spans="1:6" x14ac:dyDescent="0.3">
      <c r="A125" s="3"/>
      <c r="B125" s="3"/>
      <c r="C125" s="4"/>
      <c r="D125" s="4"/>
      <c r="E125" s="4"/>
    </row>
    <row r="126" spans="1:6" x14ac:dyDescent="0.3">
      <c r="A126" s="3"/>
      <c r="B126" s="3"/>
      <c r="C126" s="4"/>
      <c r="D126" s="4"/>
      <c r="E126" s="4"/>
    </row>
    <row r="127" spans="1:6" x14ac:dyDescent="0.3">
      <c r="A127" s="3"/>
      <c r="B127" s="3"/>
      <c r="C127" s="4"/>
      <c r="D127" s="4"/>
      <c r="E127" s="4"/>
    </row>
  </sheetData>
  <mergeCells count="13">
    <mergeCell ref="A8:A9"/>
    <mergeCell ref="B8:B9"/>
    <mergeCell ref="C8:F8"/>
    <mergeCell ref="C2:F2"/>
    <mergeCell ref="A3:F3"/>
    <mergeCell ref="A4:F4"/>
    <mergeCell ref="A5:F5"/>
    <mergeCell ref="A6:F6"/>
    <mergeCell ref="A11:F11"/>
    <mergeCell ref="A28:F28"/>
    <mergeCell ref="A99:F99"/>
    <mergeCell ref="A103:F103"/>
    <mergeCell ref="A111:F111"/>
  </mergeCells>
  <pageMargins left="0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Geo1</dc:creator>
  <cp:lastModifiedBy>3</cp:lastModifiedBy>
  <cp:lastPrinted>2020-02-06T06:56:54Z</cp:lastPrinted>
  <dcterms:created xsi:type="dcterms:W3CDTF">2016-09-17T08:38:05Z</dcterms:created>
  <dcterms:modified xsi:type="dcterms:W3CDTF">2020-02-28T12:07:22Z</dcterms:modified>
</cp:coreProperties>
</file>