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звіти з фін планів ЦМЛ\"/>
    </mc:Choice>
  </mc:AlternateContent>
  <bookViews>
    <workbookView xWindow="0" yWindow="0" windowWidth="17910" windowHeight="6120"/>
  </bookViews>
  <sheets>
    <sheet name="фінплан 20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 localSheetId="0">[10]попер_роз!#REF!</definedName>
    <definedName name="dCPIb">[10]попер_роз!#REF!</definedName>
    <definedName name="dPPIb" localSheetId="0">[10]попер_роз!#REF!</definedName>
    <definedName name="dPPIb">[10]попер_роз!#REF!</definedName>
    <definedName name="ds" localSheetId="0">'[11]7  Інші витрати'!#REF!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 localSheetId="0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0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 localSheetId="0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0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'[13]7  Інші витрати'!#REF!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Заголовки_для_печати_МИ">'[28]1993'!$A$1:$IV$3,'[28]1993'!$A$1:$A$65536</definedName>
    <definedName name="і">[29]Inform!$F$2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'[30]7  Інші витрати'!#REF!</definedName>
    <definedName name="іваіа">'[30]7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'[30]7  Інші витрати'!#REF!</definedName>
    <definedName name="йцукц">'[30]7  Інші витрати'!#REF!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'фінплан 20'!$A$1:$H$80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0">'[30]7  Інші витрати'!#REF!</definedName>
    <definedName name="фіваіф">'[30]7  Інші витрати'!#REF!</definedName>
    <definedName name="фф">'[26]МТР Газ України'!$F$1</definedName>
    <definedName name="ц" localSheetId="0">'[13]7  Інші витрати'!#REF!</definedName>
    <definedName name="ц">'[13]7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52511"/>
</workbook>
</file>

<file path=xl/calcChain.xml><?xml version="1.0" encoding="utf-8"?>
<calcChain xmlns="http://schemas.openxmlformats.org/spreadsheetml/2006/main">
  <c r="C50" i="2" l="1"/>
  <c r="C49" i="2"/>
  <c r="C48" i="2" l="1"/>
  <c r="C53" i="2" s="1"/>
  <c r="C21" i="2"/>
  <c r="C42" i="2" l="1"/>
  <c r="C40" i="2" s="1"/>
  <c r="F42" i="2"/>
  <c r="E53" i="2" l="1"/>
  <c r="F33" i="2"/>
  <c r="D33" i="2"/>
  <c r="C33" i="2"/>
  <c r="F26" i="2"/>
  <c r="D26" i="2"/>
  <c r="C26" i="2"/>
  <c r="F25" i="2"/>
  <c r="D25" i="2"/>
  <c r="C25" i="2"/>
  <c r="E33" i="2"/>
  <c r="E26" i="2"/>
  <c r="E25" i="2"/>
  <c r="C39" i="2" l="1"/>
  <c r="H68" i="2" l="1"/>
  <c r="H64" i="2"/>
  <c r="H63" i="2"/>
  <c r="H58" i="2"/>
  <c r="H57" i="2"/>
  <c r="H52" i="2"/>
  <c r="H51" i="2"/>
  <c r="H50" i="2"/>
  <c r="H49" i="2"/>
  <c r="H48" i="2"/>
  <c r="H42" i="2"/>
  <c r="H40" i="2"/>
  <c r="H39" i="2"/>
  <c r="H36" i="2"/>
  <c r="H33" i="2"/>
  <c r="H28" i="2"/>
  <c r="H26" i="2"/>
  <c r="H25" i="2"/>
  <c r="H23" i="2"/>
  <c r="H22" i="2"/>
  <c r="H21" i="2"/>
  <c r="G68" i="2"/>
  <c r="G64" i="2"/>
  <c r="G63" i="2"/>
  <c r="G58" i="2"/>
  <c r="G57" i="2"/>
  <c r="G52" i="2"/>
  <c r="G51" i="2"/>
  <c r="G50" i="2"/>
  <c r="G49" i="2"/>
  <c r="G48" i="2"/>
  <c r="G42" i="2"/>
  <c r="G40" i="2"/>
  <c r="G39" i="2"/>
  <c r="G36" i="2"/>
  <c r="G33" i="2"/>
  <c r="G28" i="2"/>
  <c r="G26" i="2"/>
  <c r="G25" i="2"/>
  <c r="G23" i="2"/>
  <c r="G22" i="2"/>
  <c r="G21" i="2"/>
  <c r="D66" i="2"/>
  <c r="D65" i="2"/>
  <c r="D53" i="2"/>
  <c r="D46" i="2"/>
  <c r="D37" i="2"/>
  <c r="C66" i="2"/>
  <c r="C65" i="2"/>
  <c r="C46" i="2"/>
  <c r="C37" i="2"/>
  <c r="G66" i="2" l="1"/>
  <c r="G65" i="2"/>
  <c r="G53" i="2"/>
  <c r="F53" i="2"/>
  <c r="G46" i="2" l="1"/>
  <c r="G37" i="2" l="1"/>
  <c r="H53" i="2"/>
  <c r="E46" i="2" l="1"/>
  <c r="F66" i="2"/>
  <c r="E66" i="2"/>
  <c r="F65" i="2"/>
  <c r="E65" i="2"/>
  <c r="H66" i="2" l="1"/>
  <c r="H65" i="2"/>
  <c r="F37" i="2"/>
  <c r="E37" i="2"/>
  <c r="H37" i="2" l="1"/>
  <c r="F46" i="2"/>
  <c r="H46" i="2" s="1"/>
</calcChain>
</file>

<file path=xl/sharedStrings.xml><?xml version="1.0" encoding="utf-8"?>
<sst xmlns="http://schemas.openxmlformats.org/spreadsheetml/2006/main" count="93" uniqueCount="85">
  <si>
    <r>
      <rPr>
        <sz val="12"/>
        <rFont val="Times New Roman"/>
        <family val="1"/>
      </rPr>
      <t>Орган управління</t>
    </r>
  </si>
  <si>
    <r>
      <rPr>
        <b/>
        <sz val="12"/>
        <rFont val="Times New Roman"/>
        <family val="1"/>
      </rPr>
      <t>Основні фінансові показники</t>
    </r>
  </si>
  <si>
    <r>
      <rPr>
        <sz val="12"/>
        <rFont val="Times New Roman"/>
        <family val="1"/>
      </rPr>
      <t>Одиниці виміру: тис. гривень</t>
    </r>
  </si>
  <si>
    <r>
      <rPr>
        <b/>
        <sz val="12"/>
        <rFont val="Times New Roman"/>
        <family val="1"/>
      </rPr>
      <t>І. Формування прибутку підприємства</t>
    </r>
  </si>
  <si>
    <r>
      <rPr>
        <b/>
        <sz val="12"/>
        <rFont val="Times New Roman"/>
        <family val="1"/>
      </rPr>
      <t>II. Елементи операційних витрат (разом)</t>
    </r>
  </si>
  <si>
    <r>
      <rPr>
        <b/>
        <sz val="12"/>
        <rFont val="Times New Roman"/>
        <family val="1"/>
      </rPr>
      <t>IV. Капітальні інвестиції протягом року</t>
    </r>
  </si>
  <si>
    <r>
      <rPr>
        <b/>
        <sz val="12"/>
        <rFont val="Times New Roman"/>
        <family val="1"/>
      </rPr>
      <t>V. Додаткова інформація</t>
    </r>
  </si>
  <si>
    <t>дохід від операційної оренди активів</t>
  </si>
  <si>
    <t>дохід від реалізації фінансових інвестицій</t>
  </si>
  <si>
    <t>дохід від безоплатно одержаних активів</t>
  </si>
  <si>
    <t>в т. ч. за рахунок бюджетних коштів</t>
  </si>
  <si>
    <t>Разом (сума рядків  340, 350, 360, 370, 380)</t>
  </si>
  <si>
    <t>в т. ч. за рахунок бюджетних коштів (сума    рядків 341, 351, 361, 371, 381)</t>
  </si>
  <si>
    <t>(підпис)</t>
  </si>
  <si>
    <t>(ініціали, прізвище)</t>
  </si>
  <si>
    <t>(посада)</t>
  </si>
  <si>
    <t>Чисельність працівників</t>
  </si>
  <si>
    <t>Первісна вартість основних засобів</t>
  </si>
  <si>
    <t>Податкова заборгованість</t>
  </si>
  <si>
    <t>Разом (сума рядків з 240 по 280):</t>
  </si>
  <si>
    <t>01992050</t>
  </si>
  <si>
    <t>86.10</t>
  </si>
  <si>
    <t>Код рядка</t>
  </si>
  <si>
    <t>Доходи</t>
  </si>
  <si>
    <t>Податок на додану вартість</t>
  </si>
  <si>
    <t>Інші вирахування з доходу</t>
  </si>
  <si>
    <t>Інші операційні доходи</t>
  </si>
  <si>
    <t>у тому числі:</t>
  </si>
  <si>
    <t>одержані гранти та субсидії</t>
  </si>
  <si>
    <t>Дохід від участі в капіталі</t>
  </si>
  <si>
    <t>Інші фінансові доходи</t>
  </si>
  <si>
    <t>Інші доходи</t>
  </si>
  <si>
    <t>Усього доходів</t>
  </si>
  <si>
    <t>Витрати</t>
  </si>
  <si>
    <t>Адміністративні витрати</t>
  </si>
  <si>
    <t>Витрати на збут</t>
  </si>
  <si>
    <t>Інші операційні витрати</t>
  </si>
  <si>
    <t>Фінансові витрати</t>
  </si>
  <si>
    <t>Витрати від участі в капіталі</t>
  </si>
  <si>
    <t>Інші витрати</t>
  </si>
  <si>
    <t>Усього витрати</t>
  </si>
  <si>
    <r>
      <rPr>
        <sz val="10"/>
        <rFont val="Times New Roman"/>
        <family val="1"/>
        <charset val="204"/>
      </rPr>
      <t>Дохід (виручка) від реалізації
продукції (товарів, робіт, послуг)</t>
    </r>
  </si>
  <si>
    <r>
      <rPr>
        <b/>
        <sz val="10"/>
        <rFont val="Times New Roman"/>
        <family val="1"/>
        <charset val="204"/>
      </rPr>
      <t>Чистий дохід (виручка) від
реалізації продукції (товарів, робіт, послуг)</t>
    </r>
  </si>
  <si>
    <r>
      <rPr>
        <sz val="10"/>
        <rFont val="Times New Roman"/>
        <family val="1"/>
        <charset val="204"/>
      </rPr>
      <t>Собівартість реалізованої продукції
(товарів, робіт і послуг)</t>
    </r>
  </si>
  <si>
    <t>Капітальне будівництво</t>
  </si>
  <si>
    <r>
      <rPr>
        <sz val="10"/>
        <rFont val="Times New Roman"/>
        <family val="1"/>
        <charset val="204"/>
      </rPr>
      <t>Погашення отриманих на
капітальні інвестиції позик</t>
    </r>
  </si>
  <si>
    <r>
      <t xml:space="preserve">Заборгованість перед працівниками
</t>
    </r>
    <r>
      <rPr>
        <sz val="10"/>
        <rFont val="Times New Roman"/>
        <family val="1"/>
        <charset val="204"/>
      </rPr>
      <t>із виплати заробітної плати</t>
    </r>
  </si>
  <si>
    <t xml:space="preserve"> у тому числі</t>
  </si>
  <si>
    <t>дохід від реалізації необоротних
активів, утримуваних для продажу</t>
  </si>
  <si>
    <t>Генеральний директор</t>
  </si>
  <si>
    <t xml:space="preserve">в т.ч. за рахунок бюджетних коштів </t>
  </si>
  <si>
    <t>Матеріальні витрати</t>
  </si>
  <si>
    <t>Витрати на оплату праці</t>
  </si>
  <si>
    <t>Відрахування на соціальні заходи</t>
  </si>
  <si>
    <t>Амортизація</t>
  </si>
  <si>
    <t>Модернізація, модифікація, дообладнання, реконструкція, капітальний ремонт, інші види поліпшення необоротних активів</t>
  </si>
  <si>
    <t>Рік</t>
  </si>
  <si>
    <t>за ЄДРПОУ</t>
  </si>
  <si>
    <t>за СПОДУ</t>
  </si>
  <si>
    <t>за ЗКГНГ</t>
  </si>
  <si>
    <r>
      <t xml:space="preserve">Галузь - </t>
    </r>
    <r>
      <rPr>
        <b/>
        <sz val="12"/>
        <rFont val="Times New Roman"/>
        <family val="1"/>
        <charset val="204"/>
      </rPr>
      <t>Охорона здоров’я</t>
    </r>
  </si>
  <si>
    <r>
      <t xml:space="preserve">Вид економічної діяльності - </t>
    </r>
    <r>
      <rPr>
        <b/>
        <sz val="12"/>
        <rFont val="Times New Roman"/>
        <family val="1"/>
        <charset val="204"/>
      </rPr>
      <t>Діяльність лікарняних закладів</t>
    </r>
  </si>
  <si>
    <t>за КВЕД</t>
  </si>
  <si>
    <r>
      <t xml:space="preserve">Місцезнаходження - </t>
    </r>
    <r>
      <rPr>
        <b/>
        <sz val="12"/>
        <rFont val="Times New Roman"/>
        <family val="1"/>
        <charset val="204"/>
      </rPr>
      <t xml:space="preserve">11500, Житомирська обл., м. Коростень, вул. М. Амосова, 8 </t>
    </r>
  </si>
  <si>
    <r>
      <t xml:space="preserve">Телефон - </t>
    </r>
    <r>
      <rPr>
        <b/>
        <sz val="12"/>
        <rFont val="Times New Roman"/>
        <family val="1"/>
        <charset val="204"/>
      </rPr>
      <t>(04142) 96-5-19 / 96-2-04</t>
    </r>
  </si>
  <si>
    <t>ЗВІТ ПРО ВИКОНАННЯ ФІНАНСОВОГО ПЛАНУ ПІДПРИЄМСТВА</t>
  </si>
  <si>
    <t>Показники</t>
  </si>
  <si>
    <t>Факт наростаючим підсумком з початку року</t>
  </si>
  <si>
    <t>минулий рік</t>
  </si>
  <si>
    <t>поточний рік</t>
  </si>
  <si>
    <t>Звітний період (рік)</t>
  </si>
  <si>
    <t>План</t>
  </si>
  <si>
    <t>Факт</t>
  </si>
  <si>
    <t>Відхилення (+, -)</t>
  </si>
  <si>
    <t>Виконання (%)</t>
  </si>
  <si>
    <t>М.П.</t>
  </si>
  <si>
    <t>Придбання (виготовлення) основних засобів та інших необоротних матеріальних активів</t>
  </si>
  <si>
    <t>Придбання (створення) нематеріальних активів</t>
  </si>
  <si>
    <t>КОДИ</t>
  </si>
  <si>
    <r>
      <rPr>
        <sz val="12"/>
        <rFont val="Times New Roman"/>
        <family val="1"/>
        <charset val="204"/>
      </rPr>
      <t xml:space="preserve">Підприємство - </t>
    </r>
    <r>
      <rPr>
        <b/>
        <sz val="12"/>
        <rFont val="Times New Roman"/>
        <family val="1"/>
        <charset val="204"/>
      </rPr>
      <t xml:space="preserve">Комунальне некомерційне підприємство "Коростенська центральна міська лікарня Коростенської міської ради" </t>
    </r>
  </si>
  <si>
    <t>Головний бухгалтер</t>
  </si>
  <si>
    <r>
      <t>Прізвище та ініціали керівника -</t>
    </r>
    <r>
      <rPr>
        <b/>
        <sz val="12"/>
        <rFont val="Times New Roman"/>
        <family val="1"/>
        <charset val="204"/>
      </rPr>
      <t> Ходаківський М.М.</t>
    </r>
    <r>
      <rPr>
        <sz val="12"/>
        <rFont val="Times New Roman"/>
        <family val="1"/>
      </rPr>
      <t>                                                                   </t>
    </r>
  </si>
  <si>
    <t>за ІІ квартал 2020 року</t>
  </si>
  <si>
    <t>М.М.Ходаківський</t>
  </si>
  <si>
    <t>В.В.Дрозд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</si>
</sst>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#,##0.0"/>
  </numFmts>
  <fonts count="31" x14ac:knownFonts="1">
    <font>
      <sz val="10"/>
      <color rgb="FF000000"/>
      <name val="Times New Roman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2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118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/>
    </xf>
    <xf numFmtId="0" fontId="22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3" fontId="12" fillId="0" borderId="1" xfId="0" applyNumberFormat="1" applyFont="1" applyFill="1" applyBorder="1" applyAlignment="1">
      <alignment horizontal="right" wrapText="1"/>
    </xf>
    <xf numFmtId="165" fontId="12" fillId="0" borderId="1" xfId="0" applyNumberFormat="1" applyFont="1" applyFill="1" applyBorder="1" applyAlignment="1">
      <alignment horizontal="right" vertical="center" wrapText="1"/>
    </xf>
    <xf numFmtId="3" fontId="23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horizontal="left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Fill="1" applyBorder="1" applyAlignment="1">
      <alignment horizontal="right" wrapText="1"/>
    </xf>
    <xf numFmtId="4" fontId="25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1" fontId="9" fillId="0" borderId="4" xfId="0" applyNumberFormat="1" applyFont="1" applyFill="1" applyBorder="1" applyAlignment="1">
      <alignment horizontal="left" vertical="top" shrinkToFit="1"/>
    </xf>
    <xf numFmtId="3" fontId="12" fillId="0" borderId="5" xfId="0" applyNumberFormat="1" applyFont="1" applyFill="1" applyBorder="1" applyAlignment="1">
      <alignment horizontal="right" wrapText="1"/>
    </xf>
    <xf numFmtId="3" fontId="12" fillId="0" borderId="5" xfId="0" applyNumberFormat="1" applyFont="1" applyFill="1" applyBorder="1" applyAlignment="1">
      <alignment horizontal="right" vertical="center" wrapText="1"/>
    </xf>
    <xf numFmtId="1" fontId="10" fillId="0" borderId="4" xfId="0" applyNumberFormat="1" applyFont="1" applyFill="1" applyBorder="1" applyAlignment="1">
      <alignment horizontal="left" vertical="top" shrinkToFit="1"/>
    </xf>
    <xf numFmtId="0" fontId="9" fillId="0" borderId="4" xfId="0" applyFont="1" applyFill="1" applyBorder="1" applyAlignment="1">
      <alignment horizontal="left" wrapText="1"/>
    </xf>
    <xf numFmtId="164" fontId="10" fillId="0" borderId="4" xfId="0" applyNumberFormat="1" applyFont="1" applyFill="1" applyBorder="1" applyAlignment="1">
      <alignment horizontal="left" vertical="top" shrinkToFit="1"/>
    </xf>
    <xf numFmtId="164" fontId="9" fillId="0" borderId="4" xfId="0" applyNumberFormat="1" applyFont="1" applyFill="1" applyBorder="1" applyAlignment="1">
      <alignment horizontal="left" vertical="top" shrinkToFit="1"/>
    </xf>
    <xf numFmtId="164" fontId="10" fillId="0" borderId="4" xfId="0" applyNumberFormat="1" applyFont="1" applyFill="1" applyBorder="1" applyAlignment="1">
      <alignment horizontal="left" vertical="center" shrinkToFit="1"/>
    </xf>
    <xf numFmtId="4" fontId="18" fillId="0" borderId="5" xfId="0" applyNumberFormat="1" applyFont="1" applyFill="1" applyBorder="1" applyAlignment="1">
      <alignment horizontal="right" vertical="center" wrapText="1"/>
    </xf>
    <xf numFmtId="4" fontId="18" fillId="0" borderId="5" xfId="0" applyNumberFormat="1" applyFont="1" applyFill="1" applyBorder="1" applyAlignment="1">
      <alignment horizontal="right" wrapText="1"/>
    </xf>
    <xf numFmtId="164" fontId="9" fillId="0" borderId="4" xfId="0" applyNumberFormat="1" applyFont="1" applyFill="1" applyBorder="1" applyAlignment="1">
      <alignment horizontal="left" vertical="center" shrinkToFit="1"/>
    </xf>
    <xf numFmtId="1" fontId="26" fillId="2" borderId="1" xfId="0" applyNumberFormat="1" applyFont="1" applyFill="1" applyBorder="1" applyAlignment="1">
      <alignment horizontal="center" vertical="top" shrinkToFit="1"/>
    </xf>
    <xf numFmtId="1" fontId="26" fillId="2" borderId="4" xfId="0" applyNumberFormat="1" applyFont="1" applyFill="1" applyBorder="1" applyAlignment="1">
      <alignment horizontal="center" vertical="top" shrinkToFit="1"/>
    </xf>
    <xf numFmtId="1" fontId="26" fillId="2" borderId="5" xfId="0" applyNumberFormat="1" applyFont="1" applyFill="1" applyBorder="1" applyAlignment="1">
      <alignment horizontal="center" vertical="top" shrinkToFit="1"/>
    </xf>
    <xf numFmtId="3" fontId="23" fillId="0" borderId="4" xfId="0" applyNumberFormat="1" applyFont="1" applyFill="1" applyBorder="1" applyAlignment="1">
      <alignment horizontal="right" vertical="center" wrapText="1"/>
    </xf>
    <xf numFmtId="3" fontId="12" fillId="0" borderId="4" xfId="0" applyNumberFormat="1" applyFont="1" applyFill="1" applyBorder="1" applyAlignment="1">
      <alignment horizontal="right" vertical="center" wrapText="1"/>
    </xf>
    <xf numFmtId="4" fontId="19" fillId="0" borderId="5" xfId="0" applyNumberFormat="1" applyFont="1" applyFill="1" applyBorder="1" applyAlignment="1">
      <alignment horizontal="right" vertical="center" wrapText="1"/>
    </xf>
    <xf numFmtId="4" fontId="0" fillId="0" borderId="4" xfId="0" applyNumberFormat="1" applyFill="1" applyBorder="1" applyAlignment="1">
      <alignment horizontal="right" vertical="center" wrapText="1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4" xfId="0" applyNumberFormat="1" applyFill="1" applyBorder="1" applyAlignment="1">
      <alignment horizontal="right" wrapText="1"/>
    </xf>
    <xf numFmtId="4" fontId="0" fillId="0" borderId="5" xfId="0" applyNumberFormat="1" applyFill="1" applyBorder="1" applyAlignment="1">
      <alignment horizontal="right" wrapText="1"/>
    </xf>
    <xf numFmtId="165" fontId="12" fillId="0" borderId="4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left" vertical="top" wrapText="1"/>
    </xf>
    <xf numFmtId="1" fontId="26" fillId="2" borderId="10" xfId="0" applyNumberFormat="1" applyFont="1" applyFill="1" applyBorder="1" applyAlignment="1">
      <alignment horizontal="center" vertical="top" shrinkToFit="1"/>
    </xf>
    <xf numFmtId="1" fontId="26" fillId="2" borderId="8" xfId="0" applyNumberFormat="1" applyFont="1" applyFill="1" applyBorder="1" applyAlignment="1">
      <alignment horizontal="center" vertical="top" shrinkToFit="1"/>
    </xf>
    <xf numFmtId="0" fontId="14" fillId="0" borderId="1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left" wrapText="1"/>
    </xf>
    <xf numFmtId="4" fontId="11" fillId="0" borderId="1" xfId="0" applyNumberFormat="1" applyFont="1" applyFill="1" applyBorder="1" applyAlignment="1">
      <alignment horizontal="left" wrapText="1"/>
    </xf>
    <xf numFmtId="4" fontId="11" fillId="0" borderId="5" xfId="0" applyNumberFormat="1" applyFont="1" applyFill="1" applyBorder="1" applyAlignment="1">
      <alignment horizontal="left" wrapText="1"/>
    </xf>
    <xf numFmtId="4" fontId="18" fillId="0" borderId="5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wrapText="1"/>
    </xf>
    <xf numFmtId="4" fontId="17" fillId="0" borderId="5" xfId="0" applyNumberFormat="1" applyFont="1" applyFill="1" applyBorder="1" applyAlignment="1">
      <alignment horizontal="right" wrapText="1"/>
    </xf>
    <xf numFmtId="4" fontId="21" fillId="0" borderId="5" xfId="0" applyNumberFormat="1" applyFon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top"/>
    </xf>
    <xf numFmtId="0" fontId="30" fillId="0" borderId="0" xfId="0" applyFont="1" applyFill="1" applyBorder="1" applyAlignment="1">
      <alignment horizontal="left" vertical="top"/>
    </xf>
    <xf numFmtId="0" fontId="30" fillId="0" borderId="2" xfId="0" applyFont="1" applyFill="1" applyBorder="1" applyAlignment="1">
      <alignment horizontal="left" vertical="top"/>
    </xf>
    <xf numFmtId="0" fontId="29" fillId="0" borderId="2" xfId="0" applyFont="1" applyFill="1" applyBorder="1" applyAlignment="1">
      <alignment vertical="top"/>
    </xf>
    <xf numFmtId="0" fontId="29" fillId="0" borderId="0" xfId="0" applyFont="1" applyFill="1" applyBorder="1" applyAlignment="1">
      <alignment vertical="top"/>
    </xf>
    <xf numFmtId="0" fontId="29" fillId="0" borderId="2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8" fillId="0" borderId="0" xfId="0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Sum_pok.xls"/>
      <sheetName val="#REF!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view="pageBreakPreview" topLeftCell="A43" zoomScaleNormal="100" zoomScaleSheetLayoutView="100" workbookViewId="0">
      <selection activeCell="C65" sqref="C65"/>
    </sheetView>
  </sheetViews>
  <sheetFormatPr defaultRowHeight="12.75" x14ac:dyDescent="0.2"/>
  <cols>
    <col min="1" max="1" width="46.6640625" customWidth="1"/>
    <col min="2" max="2" width="7.1640625" style="11" customWidth="1"/>
    <col min="3" max="3" width="11.1640625" customWidth="1"/>
    <col min="4" max="4" width="10.83203125" customWidth="1"/>
    <col min="5" max="5" width="10.1640625" customWidth="1"/>
    <col min="6" max="6" width="9.83203125" customWidth="1"/>
    <col min="7" max="7" width="12" customWidth="1"/>
    <col min="8" max="8" width="11.83203125" customWidth="1"/>
  </cols>
  <sheetData>
    <row r="1" spans="1:8" ht="17.25" customHeight="1" x14ac:dyDescent="0.2">
      <c r="A1" s="106"/>
      <c r="B1" s="106"/>
      <c r="C1" s="106"/>
      <c r="D1" s="106"/>
      <c r="E1" s="106"/>
      <c r="F1" s="106"/>
      <c r="G1" s="116" t="s">
        <v>78</v>
      </c>
      <c r="H1" s="117"/>
    </row>
    <row r="2" spans="1:8" ht="17.25" customHeight="1" x14ac:dyDescent="0.2">
      <c r="A2" s="106"/>
      <c r="B2" s="106"/>
      <c r="C2" s="106"/>
      <c r="D2" s="107" t="s">
        <v>56</v>
      </c>
      <c r="E2" s="107"/>
      <c r="F2" s="107"/>
      <c r="G2" s="108">
        <v>2020</v>
      </c>
      <c r="H2" s="109"/>
    </row>
    <row r="3" spans="1:8" ht="47.25" customHeight="1" x14ac:dyDescent="0.2">
      <c r="A3" s="110" t="s">
        <v>79</v>
      </c>
      <c r="B3" s="111"/>
      <c r="C3" s="111"/>
      <c r="D3" s="72"/>
      <c r="E3" s="114" t="s">
        <v>57</v>
      </c>
      <c r="F3" s="115"/>
      <c r="G3" s="112" t="s">
        <v>20</v>
      </c>
      <c r="H3" s="113"/>
    </row>
    <row r="4" spans="1:8" ht="17.25" customHeight="1" x14ac:dyDescent="0.2">
      <c r="A4" s="95" t="s">
        <v>0</v>
      </c>
      <c r="B4" s="95"/>
      <c r="C4" s="95"/>
      <c r="D4" s="96" t="s">
        <v>58</v>
      </c>
      <c r="E4" s="96"/>
      <c r="F4" s="96"/>
      <c r="G4" s="97"/>
      <c r="H4" s="98"/>
    </row>
    <row r="5" spans="1:8" ht="17.25" customHeight="1" x14ac:dyDescent="0.2">
      <c r="A5" s="94" t="s">
        <v>60</v>
      </c>
      <c r="B5" s="95"/>
      <c r="C5" s="95"/>
      <c r="D5" s="96" t="s">
        <v>59</v>
      </c>
      <c r="E5" s="96"/>
      <c r="F5" s="96"/>
      <c r="G5" s="97">
        <v>91511</v>
      </c>
      <c r="H5" s="98"/>
    </row>
    <row r="6" spans="1:8" ht="16.899999999999999" customHeight="1" x14ac:dyDescent="0.2">
      <c r="A6" s="94" t="s">
        <v>61</v>
      </c>
      <c r="B6" s="95"/>
      <c r="C6" s="95"/>
      <c r="D6" s="96" t="s">
        <v>62</v>
      </c>
      <c r="E6" s="96"/>
      <c r="F6" s="96"/>
      <c r="G6" s="97" t="s">
        <v>21</v>
      </c>
      <c r="H6" s="98"/>
    </row>
    <row r="7" spans="1:8" ht="17.25" customHeight="1" x14ac:dyDescent="0.2">
      <c r="A7" s="94" t="s">
        <v>63</v>
      </c>
      <c r="B7" s="94"/>
      <c r="C7" s="94"/>
      <c r="D7" s="94"/>
      <c r="E7" s="94"/>
      <c r="F7" s="94"/>
      <c r="G7" s="99"/>
      <c r="H7" s="99"/>
    </row>
    <row r="8" spans="1:8" ht="17.25" customHeight="1" x14ac:dyDescent="0.2">
      <c r="A8" s="94" t="s">
        <v>64</v>
      </c>
      <c r="B8" s="95"/>
      <c r="C8" s="95"/>
      <c r="D8" s="99"/>
      <c r="E8" s="99"/>
      <c r="F8" s="99"/>
      <c r="G8" s="99"/>
      <c r="H8" s="99"/>
    </row>
    <row r="9" spans="1:8" ht="17.25" customHeight="1" x14ac:dyDescent="0.2">
      <c r="A9" s="105" t="s">
        <v>81</v>
      </c>
      <c r="B9" s="105"/>
      <c r="C9" s="105"/>
      <c r="D9" s="105"/>
      <c r="E9" s="105"/>
      <c r="F9" s="105"/>
      <c r="G9" s="105"/>
      <c r="H9" s="105"/>
    </row>
    <row r="10" spans="1:8" ht="17.25" customHeight="1" x14ac:dyDescent="0.2">
      <c r="A10" s="2"/>
      <c r="B10" s="10"/>
      <c r="C10" s="2"/>
      <c r="D10" s="24"/>
      <c r="E10" s="24"/>
      <c r="F10" s="24"/>
      <c r="G10" s="24"/>
      <c r="H10" s="24"/>
    </row>
    <row r="11" spans="1:8" ht="17.25" customHeight="1" x14ac:dyDescent="0.2">
      <c r="A11" s="103" t="s">
        <v>65</v>
      </c>
      <c r="B11" s="104"/>
      <c r="C11" s="104"/>
      <c r="D11" s="104"/>
      <c r="E11" s="104"/>
      <c r="F11" s="104"/>
      <c r="G11" s="104"/>
      <c r="H11" s="104"/>
    </row>
    <row r="12" spans="1:8" ht="18.75" customHeight="1" x14ac:dyDescent="0.2">
      <c r="A12" s="100" t="s">
        <v>82</v>
      </c>
      <c r="B12" s="101"/>
      <c r="C12" s="101"/>
      <c r="D12" s="101"/>
      <c r="E12" s="101"/>
      <c r="F12" s="101"/>
      <c r="G12" s="101"/>
      <c r="H12" s="101"/>
    </row>
    <row r="13" spans="1:8" ht="6.75" customHeight="1" x14ac:dyDescent="0.2">
      <c r="A13" s="102"/>
      <c r="B13" s="102"/>
      <c r="C13" s="102"/>
      <c r="D13" s="102"/>
      <c r="E13" s="102"/>
      <c r="F13" s="102"/>
      <c r="G13" s="102"/>
      <c r="H13" s="102"/>
    </row>
    <row r="14" spans="1:8" ht="18.75" customHeight="1" x14ac:dyDescent="0.25">
      <c r="A14" s="86" t="s">
        <v>1</v>
      </c>
      <c r="B14" s="86"/>
      <c r="C14" s="86"/>
      <c r="D14" s="86"/>
      <c r="E14" s="86"/>
      <c r="F14" s="86"/>
      <c r="G14" s="86"/>
      <c r="H14" s="86"/>
    </row>
    <row r="15" spans="1:8" ht="16.5" customHeight="1" x14ac:dyDescent="0.2">
      <c r="A15" s="1" t="s">
        <v>2</v>
      </c>
    </row>
    <row r="16" spans="1:8" ht="38.25" customHeight="1" x14ac:dyDescent="0.2">
      <c r="A16" s="87" t="s">
        <v>66</v>
      </c>
      <c r="B16" s="89" t="s">
        <v>22</v>
      </c>
      <c r="C16" s="93" t="s">
        <v>67</v>
      </c>
      <c r="D16" s="93"/>
      <c r="E16" s="91" t="s">
        <v>70</v>
      </c>
      <c r="F16" s="91"/>
      <c r="G16" s="91"/>
      <c r="H16" s="92"/>
    </row>
    <row r="17" spans="1:8" ht="27.75" customHeight="1" x14ac:dyDescent="0.2">
      <c r="A17" s="88"/>
      <c r="B17" s="90"/>
      <c r="C17" s="81" t="s">
        <v>68</v>
      </c>
      <c r="D17" s="58" t="s">
        <v>69</v>
      </c>
      <c r="E17" s="59" t="s">
        <v>71</v>
      </c>
      <c r="F17" s="60" t="s">
        <v>72</v>
      </c>
      <c r="G17" s="59" t="s">
        <v>73</v>
      </c>
      <c r="H17" s="60" t="s">
        <v>74</v>
      </c>
    </row>
    <row r="18" spans="1:8" ht="12" customHeight="1" x14ac:dyDescent="0.2">
      <c r="A18" s="44">
        <v>1</v>
      </c>
      <c r="B18" s="45">
        <v>2</v>
      </c>
      <c r="C18" s="56">
        <v>3</v>
      </c>
      <c r="D18" s="57">
        <v>4</v>
      </c>
      <c r="E18" s="44">
        <v>5</v>
      </c>
      <c r="F18" s="44">
        <v>6</v>
      </c>
      <c r="G18" s="46">
        <v>7</v>
      </c>
      <c r="H18" s="44">
        <v>8</v>
      </c>
    </row>
    <row r="19" spans="1:8" ht="17.25" customHeight="1" x14ac:dyDescent="0.2">
      <c r="A19" s="83" t="s">
        <v>3</v>
      </c>
      <c r="B19" s="84"/>
      <c r="C19" s="84"/>
      <c r="D19" s="84"/>
      <c r="E19" s="84"/>
      <c r="F19" s="84"/>
      <c r="G19" s="84"/>
      <c r="H19" s="85"/>
    </row>
    <row r="20" spans="1:8" ht="17.25" customHeight="1" x14ac:dyDescent="0.25">
      <c r="A20" s="12" t="s">
        <v>23</v>
      </c>
      <c r="B20" s="37"/>
      <c r="C20" s="61"/>
      <c r="D20" s="62"/>
      <c r="E20" s="62"/>
      <c r="F20" s="62"/>
      <c r="G20" s="63"/>
      <c r="H20" s="62"/>
    </row>
    <row r="21" spans="1:8" s="7" customFormat="1" ht="25.5" customHeight="1" x14ac:dyDescent="0.2">
      <c r="A21" s="13" t="s">
        <v>41</v>
      </c>
      <c r="B21" s="39">
        <v>10</v>
      </c>
      <c r="C21" s="25">
        <f>1304.8+33799.9+1727.7</f>
        <v>36832.400000000001</v>
      </c>
      <c r="D21" s="27">
        <v>55922.1</v>
      </c>
      <c r="E21" s="27">
        <v>43424.75</v>
      </c>
      <c r="F21" s="27">
        <v>37408.699999999997</v>
      </c>
      <c r="G21" s="41">
        <f>F21-E21</f>
        <v>-6016.0500000000029</v>
      </c>
      <c r="H21" s="74">
        <f>F21*100/E21</f>
        <v>86.146034231630566</v>
      </c>
    </row>
    <row r="22" spans="1:8" ht="15.75" customHeight="1" x14ac:dyDescent="0.2">
      <c r="A22" s="32" t="s">
        <v>50</v>
      </c>
      <c r="B22" s="43">
        <v>11</v>
      </c>
      <c r="C22" s="25">
        <v>0</v>
      </c>
      <c r="D22" s="27">
        <v>27228.3</v>
      </c>
      <c r="E22" s="27">
        <v>42674.75</v>
      </c>
      <c r="F22" s="27">
        <v>27228.3</v>
      </c>
      <c r="G22" s="41">
        <f>F22-E22</f>
        <v>-15446.45</v>
      </c>
      <c r="H22" s="74">
        <f>F22*100/E22</f>
        <v>63.804240212303526</v>
      </c>
    </row>
    <row r="23" spans="1:8" ht="17.25" customHeight="1" x14ac:dyDescent="0.2">
      <c r="A23" s="14" t="s">
        <v>24</v>
      </c>
      <c r="B23" s="39">
        <v>20</v>
      </c>
      <c r="C23" s="25">
        <v>55.3</v>
      </c>
      <c r="D23" s="27">
        <v>218.1</v>
      </c>
      <c r="E23" s="27">
        <v>215.91</v>
      </c>
      <c r="F23" s="27">
        <v>74.400000000000006</v>
      </c>
      <c r="G23" s="41">
        <f>F23-E23</f>
        <v>-141.51</v>
      </c>
      <c r="H23" s="74">
        <f>F23*100/E23</f>
        <v>34.458802278727255</v>
      </c>
    </row>
    <row r="24" spans="1:8" ht="17.25" customHeight="1" x14ac:dyDescent="0.2">
      <c r="A24" s="14" t="s">
        <v>25</v>
      </c>
      <c r="B24" s="39">
        <v>30</v>
      </c>
      <c r="C24" s="25"/>
      <c r="D24" s="30"/>
      <c r="E24" s="30"/>
      <c r="F24" s="30"/>
      <c r="G24" s="42"/>
      <c r="H24" s="30"/>
    </row>
    <row r="25" spans="1:8" s="6" customFormat="1" ht="27" customHeight="1" x14ac:dyDescent="0.2">
      <c r="A25" s="5" t="s">
        <v>42</v>
      </c>
      <c r="B25" s="40">
        <v>40</v>
      </c>
      <c r="C25" s="31">
        <f>C21-C23</f>
        <v>36777.1</v>
      </c>
      <c r="D25" s="31">
        <f>D21-D23</f>
        <v>55704</v>
      </c>
      <c r="E25" s="31">
        <f>E21-E23</f>
        <v>43208.84</v>
      </c>
      <c r="F25" s="31">
        <f>F21-F23</f>
        <v>37334.299999999996</v>
      </c>
      <c r="G25" s="41">
        <f>F25-E25</f>
        <v>-5874.5400000000009</v>
      </c>
      <c r="H25" s="74">
        <f>F25*100/E25</f>
        <v>86.404309858815921</v>
      </c>
    </row>
    <row r="26" spans="1:8" ht="17.25" customHeight="1" x14ac:dyDescent="0.2">
      <c r="A26" s="14" t="s">
        <v>26</v>
      </c>
      <c r="B26" s="39">
        <v>50</v>
      </c>
      <c r="C26" s="25">
        <f>C28</f>
        <v>126.9</v>
      </c>
      <c r="D26" s="25">
        <f>D28</f>
        <v>233.4</v>
      </c>
      <c r="E26" s="25">
        <f>E28</f>
        <v>175</v>
      </c>
      <c r="F26" s="25">
        <f>F28</f>
        <v>70.7</v>
      </c>
      <c r="G26" s="41">
        <f>F26-E26</f>
        <v>-104.3</v>
      </c>
      <c r="H26" s="74">
        <f>F26*100/E26</f>
        <v>40.4</v>
      </c>
    </row>
    <row r="27" spans="1:8" ht="17.25" customHeight="1" x14ac:dyDescent="0.2">
      <c r="A27" s="14" t="s">
        <v>27</v>
      </c>
      <c r="B27" s="37"/>
      <c r="C27" s="25"/>
      <c r="D27" s="30"/>
      <c r="E27" s="30"/>
      <c r="F27" s="30"/>
      <c r="G27" s="42"/>
      <c r="H27" s="30"/>
    </row>
    <row r="28" spans="1:8" x14ac:dyDescent="0.2">
      <c r="A28" s="14" t="s">
        <v>7</v>
      </c>
      <c r="B28" s="39">
        <v>51</v>
      </c>
      <c r="C28" s="25">
        <v>126.9</v>
      </c>
      <c r="D28" s="27">
        <v>233.4</v>
      </c>
      <c r="E28" s="27">
        <v>175</v>
      </c>
      <c r="F28" s="27">
        <v>70.7</v>
      </c>
      <c r="G28" s="41">
        <f>F28-E28</f>
        <v>-104.3</v>
      </c>
      <c r="H28" s="74">
        <f>F28*100/E28</f>
        <v>40.4</v>
      </c>
    </row>
    <row r="29" spans="1:8" ht="18.75" customHeight="1" x14ac:dyDescent="0.2">
      <c r="A29" s="14" t="s">
        <v>28</v>
      </c>
      <c r="B29" s="39">
        <v>52</v>
      </c>
      <c r="C29" s="25"/>
      <c r="D29" s="30"/>
      <c r="E29" s="30"/>
      <c r="F29" s="30"/>
      <c r="G29" s="42"/>
      <c r="H29" s="30"/>
    </row>
    <row r="30" spans="1:8" ht="23.25" customHeight="1" x14ac:dyDescent="0.2">
      <c r="A30" s="22" t="s">
        <v>48</v>
      </c>
      <c r="B30" s="39">
        <v>53</v>
      </c>
      <c r="C30" s="25"/>
      <c r="D30" s="27"/>
      <c r="E30" s="27"/>
      <c r="F30" s="27"/>
      <c r="G30" s="41"/>
      <c r="H30" s="27"/>
    </row>
    <row r="31" spans="1:8" ht="17.25" customHeight="1" x14ac:dyDescent="0.2">
      <c r="A31" s="14" t="s">
        <v>29</v>
      </c>
      <c r="B31" s="39">
        <v>60</v>
      </c>
      <c r="C31" s="25"/>
      <c r="D31" s="30"/>
      <c r="E31" s="30"/>
      <c r="F31" s="30"/>
      <c r="G31" s="42"/>
      <c r="H31" s="30"/>
    </row>
    <row r="32" spans="1:8" ht="17.25" customHeight="1" x14ac:dyDescent="0.2">
      <c r="A32" s="14" t="s">
        <v>30</v>
      </c>
      <c r="B32" s="39">
        <v>70</v>
      </c>
      <c r="C32" s="25"/>
      <c r="D32" s="30"/>
      <c r="E32" s="30"/>
      <c r="F32" s="30"/>
      <c r="G32" s="42"/>
      <c r="H32" s="30"/>
    </row>
    <row r="33" spans="1:8" ht="18.75" customHeight="1" x14ac:dyDescent="0.2">
      <c r="A33" s="12" t="s">
        <v>31</v>
      </c>
      <c r="B33" s="39">
        <v>80</v>
      </c>
      <c r="C33" s="27">
        <f>C36</f>
        <v>114.8</v>
      </c>
      <c r="D33" s="27">
        <f>D36</f>
        <v>135.4</v>
      </c>
      <c r="E33" s="27">
        <f>E36</f>
        <v>100</v>
      </c>
      <c r="F33" s="27">
        <f>F36</f>
        <v>6.6</v>
      </c>
      <c r="G33" s="41">
        <f>F33-E33</f>
        <v>-93.4</v>
      </c>
      <c r="H33" s="74">
        <f>F33*100/E33</f>
        <v>6.6</v>
      </c>
    </row>
    <row r="34" spans="1:8" ht="12.75" customHeight="1" x14ac:dyDescent="0.2">
      <c r="A34" s="14" t="s">
        <v>47</v>
      </c>
      <c r="B34" s="39">
        <v>81</v>
      </c>
      <c r="C34" s="25"/>
      <c r="D34" s="30"/>
      <c r="E34" s="30"/>
      <c r="F34" s="30"/>
      <c r="G34" s="42"/>
      <c r="H34" s="30"/>
    </row>
    <row r="35" spans="1:8" x14ac:dyDescent="0.2">
      <c r="A35" s="14" t="s">
        <v>8</v>
      </c>
      <c r="B35" s="39">
        <v>82</v>
      </c>
      <c r="C35" s="25"/>
      <c r="D35" s="27"/>
      <c r="E35" s="27"/>
      <c r="F35" s="27"/>
      <c r="G35" s="64"/>
      <c r="H35" s="27"/>
    </row>
    <row r="36" spans="1:8" x14ac:dyDescent="0.2">
      <c r="A36" s="14" t="s">
        <v>9</v>
      </c>
      <c r="B36" s="39">
        <v>83</v>
      </c>
      <c r="C36" s="25">
        <v>114.8</v>
      </c>
      <c r="D36" s="27">
        <v>135.4</v>
      </c>
      <c r="E36" s="27">
        <v>100</v>
      </c>
      <c r="F36" s="27">
        <v>6.6</v>
      </c>
      <c r="G36" s="41">
        <f>F36-E36</f>
        <v>-93.4</v>
      </c>
      <c r="H36" s="74">
        <f>F36*100/E36</f>
        <v>6.6</v>
      </c>
    </row>
    <row r="37" spans="1:8" ht="17.25" customHeight="1" x14ac:dyDescent="0.2">
      <c r="A37" s="12" t="s">
        <v>32</v>
      </c>
      <c r="B37" s="38">
        <v>90</v>
      </c>
      <c r="C37" s="26">
        <f t="shared" ref="C37:D37" si="0">C25+C26+C31+C32+C33</f>
        <v>37018.800000000003</v>
      </c>
      <c r="D37" s="31">
        <f t="shared" si="0"/>
        <v>56072.800000000003</v>
      </c>
      <c r="E37" s="31">
        <f t="shared" ref="E37:G37" si="1">E25+E26+E31+E32+E33</f>
        <v>43483.839999999997</v>
      </c>
      <c r="F37" s="31">
        <f t="shared" si="1"/>
        <v>37411.599999999991</v>
      </c>
      <c r="G37" s="31">
        <f t="shared" si="1"/>
        <v>-6072.2400000000007</v>
      </c>
      <c r="H37" s="74">
        <f>F37*100/E37</f>
        <v>86.035639906687166</v>
      </c>
    </row>
    <row r="38" spans="1:8" ht="17.25" customHeight="1" x14ac:dyDescent="0.2">
      <c r="A38" s="12" t="s">
        <v>33</v>
      </c>
      <c r="B38" s="37"/>
      <c r="C38" s="65"/>
      <c r="D38" s="65"/>
      <c r="E38" s="65"/>
      <c r="F38" s="65"/>
      <c r="G38" s="66"/>
      <c r="H38" s="65"/>
    </row>
    <row r="39" spans="1:8" ht="28.5" customHeight="1" x14ac:dyDescent="0.2">
      <c r="A39" s="15" t="s">
        <v>43</v>
      </c>
      <c r="B39" s="33">
        <v>100</v>
      </c>
      <c r="C39" s="28">
        <f>C53-C42-C40</f>
        <v>34642.438500000004</v>
      </c>
      <c r="D39" s="28">
        <v>50767.1</v>
      </c>
      <c r="E39" s="28">
        <v>40526.519999999997</v>
      </c>
      <c r="F39" s="28">
        <v>34063.9</v>
      </c>
      <c r="G39" s="41">
        <f>F39-E39</f>
        <v>-6462.6199999999953</v>
      </c>
      <c r="H39" s="74">
        <f>F39*100/E39</f>
        <v>84.053355679194766</v>
      </c>
    </row>
    <row r="40" spans="1:8" ht="18.75" customHeight="1" x14ac:dyDescent="0.2">
      <c r="A40" s="14" t="s">
        <v>34</v>
      </c>
      <c r="B40" s="33">
        <v>110</v>
      </c>
      <c r="C40" s="29">
        <f>SUM(C53-C42)*3.5%</f>
        <v>1256.4615000000001</v>
      </c>
      <c r="D40" s="28">
        <v>2728.3</v>
      </c>
      <c r="E40" s="28">
        <v>1482.32</v>
      </c>
      <c r="F40" s="28">
        <v>2003.1</v>
      </c>
      <c r="G40" s="41">
        <f>F40-E40</f>
        <v>520.78</v>
      </c>
      <c r="H40" s="74">
        <f>F40*100/E40</f>
        <v>135.13276485509203</v>
      </c>
    </row>
    <row r="41" spans="1:8" ht="17.25" customHeight="1" x14ac:dyDescent="0.2">
      <c r="A41" s="14" t="s">
        <v>35</v>
      </c>
      <c r="B41" s="33">
        <v>120</v>
      </c>
      <c r="C41" s="28"/>
      <c r="D41" s="29"/>
      <c r="E41" s="29"/>
      <c r="F41" s="29"/>
      <c r="G41" s="67"/>
      <c r="H41" s="29"/>
    </row>
    <row r="42" spans="1:8" ht="17.25" customHeight="1" x14ac:dyDescent="0.2">
      <c r="A42" s="14" t="s">
        <v>36</v>
      </c>
      <c r="B42" s="33">
        <v>130</v>
      </c>
      <c r="C42" s="28">
        <f>C52</f>
        <v>1119.9000000000001</v>
      </c>
      <c r="D42" s="28">
        <v>2577.4</v>
      </c>
      <c r="E42" s="28">
        <v>1475</v>
      </c>
      <c r="F42" s="28">
        <f>F52</f>
        <v>1344.6</v>
      </c>
      <c r="G42" s="41">
        <f>F42-E42</f>
        <v>-130.40000000000009</v>
      </c>
      <c r="H42" s="74">
        <f>F42*100/E42</f>
        <v>91.159322033898306</v>
      </c>
    </row>
    <row r="43" spans="1:8" ht="17.25" customHeight="1" x14ac:dyDescent="0.2">
      <c r="A43" s="14" t="s">
        <v>37</v>
      </c>
      <c r="B43" s="33">
        <v>140</v>
      </c>
      <c r="C43" s="28"/>
      <c r="D43" s="65"/>
      <c r="E43" s="65"/>
      <c r="F43" s="65"/>
      <c r="G43" s="66"/>
      <c r="H43" s="65"/>
    </row>
    <row r="44" spans="1:8" ht="17.25" customHeight="1" x14ac:dyDescent="0.2">
      <c r="A44" s="14" t="s">
        <v>38</v>
      </c>
      <c r="B44" s="33">
        <v>150</v>
      </c>
      <c r="C44" s="28"/>
      <c r="D44" s="65"/>
      <c r="E44" s="65"/>
      <c r="F44" s="65"/>
      <c r="G44" s="66"/>
      <c r="H44" s="65"/>
    </row>
    <row r="45" spans="1:8" ht="17.25" customHeight="1" x14ac:dyDescent="0.2">
      <c r="A45" s="14" t="s">
        <v>39</v>
      </c>
      <c r="B45" s="33">
        <v>160</v>
      </c>
      <c r="C45" s="28"/>
      <c r="D45" s="65"/>
      <c r="E45" s="65"/>
      <c r="F45" s="65"/>
      <c r="G45" s="66"/>
      <c r="H45" s="65"/>
    </row>
    <row r="46" spans="1:8" ht="17.25" customHeight="1" x14ac:dyDescent="0.2">
      <c r="A46" s="12" t="s">
        <v>40</v>
      </c>
      <c r="B46" s="36">
        <v>170</v>
      </c>
      <c r="C46" s="26">
        <f>C39+C40+C41+C42+C43+C44+C45</f>
        <v>37018.800000000003</v>
      </c>
      <c r="D46" s="26">
        <f>SUM(D39:D45)</f>
        <v>56072.800000000003</v>
      </c>
      <c r="E46" s="26">
        <f>E39+E40+E41+E42+E43+E44+E45</f>
        <v>43483.839999999997</v>
      </c>
      <c r="F46" s="26">
        <f>SUM(F39:F45)</f>
        <v>37411.599999999999</v>
      </c>
      <c r="G46" s="26">
        <f>SUM(G39:G45)</f>
        <v>-6072.2399999999961</v>
      </c>
      <c r="H46" s="74">
        <f>F46*100/E46</f>
        <v>86.03563990668718</v>
      </c>
    </row>
    <row r="47" spans="1:8" ht="17.25" customHeight="1" x14ac:dyDescent="0.2">
      <c r="A47" s="83" t="s">
        <v>4</v>
      </c>
      <c r="B47" s="84"/>
      <c r="C47" s="84"/>
      <c r="D47" s="84"/>
      <c r="E47" s="84"/>
      <c r="F47" s="84"/>
      <c r="G47" s="84"/>
      <c r="H47" s="85"/>
    </row>
    <row r="48" spans="1:8" ht="17.25" customHeight="1" x14ac:dyDescent="0.2">
      <c r="A48" s="55" t="s">
        <v>51</v>
      </c>
      <c r="B48" s="33">
        <v>240</v>
      </c>
      <c r="C48" s="27">
        <f>7167.9+1727.7</f>
        <v>8895.6</v>
      </c>
      <c r="D48" s="25">
        <v>11619.7</v>
      </c>
      <c r="E48" s="25">
        <v>17477.05</v>
      </c>
      <c r="F48" s="25">
        <v>6666.7</v>
      </c>
      <c r="G48" s="41">
        <f>F48-E48</f>
        <v>-10810.349999999999</v>
      </c>
      <c r="H48" s="74">
        <f t="shared" ref="H48:H53" si="2">F48*100/E48</f>
        <v>38.145453609161734</v>
      </c>
    </row>
    <row r="49" spans="1:8" ht="17.25" customHeight="1" x14ac:dyDescent="0.2">
      <c r="A49" s="55" t="s">
        <v>52</v>
      </c>
      <c r="B49" s="33">
        <v>250</v>
      </c>
      <c r="C49" s="25">
        <f>21015+1222.3</f>
        <v>22237.3</v>
      </c>
      <c r="D49" s="25">
        <v>34696.400000000001</v>
      </c>
      <c r="E49" s="25">
        <v>19000</v>
      </c>
      <c r="F49" s="25">
        <v>24845.200000000001</v>
      </c>
      <c r="G49" s="41">
        <f>F49-E49</f>
        <v>5845.2000000000007</v>
      </c>
      <c r="H49" s="74">
        <f t="shared" si="2"/>
        <v>130.76421052631579</v>
      </c>
    </row>
    <row r="50" spans="1:8" ht="17.25" customHeight="1" x14ac:dyDescent="0.2">
      <c r="A50" s="55" t="s">
        <v>53</v>
      </c>
      <c r="B50" s="33">
        <v>260</v>
      </c>
      <c r="C50" s="25">
        <f>4497.1+268.9</f>
        <v>4766</v>
      </c>
      <c r="D50" s="25">
        <v>7179.3</v>
      </c>
      <c r="E50" s="25">
        <v>3921.79</v>
      </c>
      <c r="F50" s="25">
        <v>4555.1000000000004</v>
      </c>
      <c r="G50" s="41">
        <f>F50-E50</f>
        <v>633.3100000000004</v>
      </c>
      <c r="H50" s="74">
        <f t="shared" si="2"/>
        <v>116.14849341754659</v>
      </c>
    </row>
    <row r="51" spans="1:8" ht="17.25" customHeight="1" x14ac:dyDescent="0.2">
      <c r="A51" s="55" t="s">
        <v>54</v>
      </c>
      <c r="B51" s="33">
        <v>270</v>
      </c>
      <c r="C51" s="25">
        <v>2298</v>
      </c>
      <c r="D51" s="25">
        <v>4762</v>
      </c>
      <c r="E51" s="25">
        <v>1610</v>
      </c>
      <c r="F51" s="25">
        <v>2382</v>
      </c>
      <c r="G51" s="41">
        <f>F51-E51</f>
        <v>772</v>
      </c>
      <c r="H51" s="74">
        <f t="shared" si="2"/>
        <v>147.9503105590062</v>
      </c>
    </row>
    <row r="52" spans="1:8" ht="17.25" customHeight="1" x14ac:dyDescent="0.2">
      <c r="A52" s="55" t="s">
        <v>36</v>
      </c>
      <c r="B52" s="33">
        <v>280</v>
      </c>
      <c r="C52" s="25">
        <v>1119.9000000000001</v>
      </c>
      <c r="D52" s="25">
        <v>2577.4</v>
      </c>
      <c r="E52" s="25">
        <v>1475</v>
      </c>
      <c r="F52" s="25">
        <v>1344.6</v>
      </c>
      <c r="G52" s="41">
        <f>F52-E52</f>
        <v>-130.40000000000009</v>
      </c>
      <c r="H52" s="74">
        <f t="shared" si="2"/>
        <v>91.159322033898306</v>
      </c>
    </row>
    <row r="53" spans="1:8" ht="17.25" customHeight="1" x14ac:dyDescent="0.2">
      <c r="A53" s="9" t="s">
        <v>19</v>
      </c>
      <c r="B53" s="36">
        <v>290</v>
      </c>
      <c r="C53" s="26">
        <f>C48+C49+C50+C52</f>
        <v>37018.800000000003</v>
      </c>
      <c r="D53" s="26">
        <f>D48+D49+D50+D52</f>
        <v>56072.80000000001</v>
      </c>
      <c r="E53" s="26">
        <f>E48+E49+E50+E52+E51</f>
        <v>43483.840000000004</v>
      </c>
      <c r="F53" s="26">
        <f>F48+F49+F50+F52</f>
        <v>37411.599999999999</v>
      </c>
      <c r="G53" s="26">
        <f>G48+G49+G50+G52</f>
        <v>-4462.239999999998</v>
      </c>
      <c r="H53" s="74">
        <f t="shared" si="2"/>
        <v>86.035639906687166</v>
      </c>
    </row>
    <row r="54" spans="1:8" ht="17.25" customHeight="1" x14ac:dyDescent="0.2">
      <c r="A54" s="83" t="s">
        <v>5</v>
      </c>
      <c r="B54" s="84"/>
      <c r="C54" s="84"/>
      <c r="D54" s="84"/>
      <c r="E54" s="84"/>
      <c r="F54" s="84"/>
      <c r="G54" s="84"/>
      <c r="H54" s="85"/>
    </row>
    <row r="55" spans="1:8" ht="13.5" customHeight="1" x14ac:dyDescent="0.2">
      <c r="A55" s="14" t="s">
        <v>44</v>
      </c>
      <c r="B55" s="33">
        <v>340</v>
      </c>
      <c r="C55" s="52"/>
      <c r="D55" s="68"/>
      <c r="E55" s="68"/>
      <c r="F55" s="68"/>
      <c r="G55" s="53"/>
      <c r="H55" s="68"/>
    </row>
    <row r="56" spans="1:8" x14ac:dyDescent="0.2">
      <c r="A56" s="14" t="s">
        <v>10</v>
      </c>
      <c r="B56" s="33">
        <v>341</v>
      </c>
      <c r="C56" s="50"/>
      <c r="D56" s="69"/>
      <c r="E56" s="69"/>
      <c r="F56" s="69"/>
      <c r="G56" s="51"/>
      <c r="H56" s="69"/>
    </row>
    <row r="57" spans="1:8" ht="25.5" customHeight="1" x14ac:dyDescent="0.2">
      <c r="A57" s="14" t="s">
        <v>76</v>
      </c>
      <c r="B57" s="33">
        <v>350</v>
      </c>
      <c r="C57" s="70">
        <v>4010.9</v>
      </c>
      <c r="D57" s="70">
        <v>1929</v>
      </c>
      <c r="E57" s="70">
        <v>2214.31</v>
      </c>
      <c r="F57" s="70">
        <v>1850.1</v>
      </c>
      <c r="G57" s="41">
        <f>F57-E57</f>
        <v>-364.21000000000004</v>
      </c>
      <c r="H57" s="74">
        <f>F57*100/E57</f>
        <v>83.551986849176501</v>
      </c>
    </row>
    <row r="58" spans="1:8" ht="18.600000000000001" customHeight="1" x14ac:dyDescent="0.2">
      <c r="A58" s="14" t="s">
        <v>10</v>
      </c>
      <c r="B58" s="33">
        <v>351</v>
      </c>
      <c r="C58" s="70">
        <v>4010.9</v>
      </c>
      <c r="D58" s="27">
        <v>0</v>
      </c>
      <c r="E58" s="27">
        <v>2130</v>
      </c>
      <c r="F58" s="27">
        <v>1823.6</v>
      </c>
      <c r="G58" s="41">
        <f>F58-E58</f>
        <v>-306.40000000000009</v>
      </c>
      <c r="H58" s="74">
        <f>F58*100/E58</f>
        <v>85.6150234741784</v>
      </c>
    </row>
    <row r="59" spans="1:8" ht="18.600000000000001" customHeight="1" x14ac:dyDescent="0.2">
      <c r="A59" s="14" t="s">
        <v>77</v>
      </c>
      <c r="B59" s="33">
        <v>360</v>
      </c>
      <c r="C59" s="70"/>
      <c r="D59" s="70"/>
      <c r="E59" s="70"/>
      <c r="F59" s="70"/>
      <c r="G59" s="49"/>
      <c r="H59" s="70"/>
    </row>
    <row r="60" spans="1:8" x14ac:dyDescent="0.2">
      <c r="A60" s="14" t="s">
        <v>10</v>
      </c>
      <c r="B60" s="33">
        <v>361</v>
      </c>
      <c r="C60" s="70"/>
      <c r="D60" s="70"/>
      <c r="E60" s="70"/>
      <c r="F60" s="70"/>
      <c r="G60" s="49"/>
      <c r="H60" s="70"/>
    </row>
    <row r="61" spans="1:8" ht="24.75" customHeight="1" x14ac:dyDescent="0.2">
      <c r="A61" s="15" t="s">
        <v>45</v>
      </c>
      <c r="B61" s="33">
        <v>370</v>
      </c>
      <c r="C61" s="69"/>
      <c r="D61" s="69"/>
      <c r="E61" s="69"/>
      <c r="F61" s="69"/>
      <c r="G61" s="51"/>
      <c r="H61" s="69"/>
    </row>
    <row r="62" spans="1:8" x14ac:dyDescent="0.2">
      <c r="A62" s="14" t="s">
        <v>10</v>
      </c>
      <c r="B62" s="33">
        <v>371</v>
      </c>
      <c r="C62" s="69"/>
      <c r="D62" s="69"/>
      <c r="E62" s="69"/>
      <c r="F62" s="69"/>
      <c r="G62" s="51"/>
      <c r="H62" s="69"/>
    </row>
    <row r="63" spans="1:8" ht="38.25" x14ac:dyDescent="0.2">
      <c r="A63" s="14" t="s">
        <v>55</v>
      </c>
      <c r="B63" s="33">
        <v>380</v>
      </c>
      <c r="C63" s="70">
        <v>1099.3</v>
      </c>
      <c r="D63" s="70">
        <v>353.4</v>
      </c>
      <c r="E63" s="70">
        <v>440.98</v>
      </c>
      <c r="F63" s="70">
        <v>324.39999999999998</v>
      </c>
      <c r="G63" s="41">
        <f>F63-E63</f>
        <v>-116.58000000000004</v>
      </c>
      <c r="H63" s="74">
        <f>F63*100/E63</f>
        <v>73.563426912785147</v>
      </c>
    </row>
    <row r="64" spans="1:8" x14ac:dyDescent="0.2">
      <c r="A64" s="17" t="s">
        <v>10</v>
      </c>
      <c r="B64" s="33">
        <v>381</v>
      </c>
      <c r="C64" s="73">
        <v>1099.3</v>
      </c>
      <c r="D64" s="73">
        <v>0</v>
      </c>
      <c r="E64" s="73">
        <v>264.04000000000002</v>
      </c>
      <c r="F64" s="73">
        <v>0</v>
      </c>
      <c r="G64" s="41">
        <f>F64-E64</f>
        <v>-264.04000000000002</v>
      </c>
      <c r="H64" s="74">
        <f>F64*100/E64</f>
        <v>0</v>
      </c>
    </row>
    <row r="65" spans="1:8" ht="15" customHeight="1" x14ac:dyDescent="0.2">
      <c r="A65" s="16" t="s">
        <v>11</v>
      </c>
      <c r="B65" s="36">
        <v>390</v>
      </c>
      <c r="C65" s="71">
        <f>C55+C57+C59+C61+C63</f>
        <v>5110.2</v>
      </c>
      <c r="D65" s="71">
        <f t="shared" ref="D65" si="3">D55+D57+D59+D61+D63</f>
        <v>2282.4</v>
      </c>
      <c r="E65" s="71">
        <f t="shared" ref="E65:G66" si="4">E55+E57+E59+E61+E63</f>
        <v>2655.29</v>
      </c>
      <c r="F65" s="71">
        <f t="shared" si="4"/>
        <v>2174.5</v>
      </c>
      <c r="G65" s="71">
        <f t="shared" si="4"/>
        <v>-480.79000000000008</v>
      </c>
      <c r="H65" s="74">
        <f>F65*100/E65</f>
        <v>81.893126551148839</v>
      </c>
    </row>
    <row r="66" spans="1:8" ht="26.25" customHeight="1" x14ac:dyDescent="0.2">
      <c r="A66" s="16" t="s">
        <v>12</v>
      </c>
      <c r="B66" s="36">
        <v>391</v>
      </c>
      <c r="C66" s="71">
        <f>C56+C58+C60+C62+C64</f>
        <v>5110.2</v>
      </c>
      <c r="D66" s="71">
        <f t="shared" ref="D66" si="5">D56+D58+D60+D62+D64</f>
        <v>0</v>
      </c>
      <c r="E66" s="71">
        <f t="shared" si="4"/>
        <v>2394.04</v>
      </c>
      <c r="F66" s="71">
        <f t="shared" si="4"/>
        <v>1823.6</v>
      </c>
      <c r="G66" s="71">
        <f t="shared" si="4"/>
        <v>-570.44000000000005</v>
      </c>
      <c r="H66" s="74">
        <f>F66*100/E66</f>
        <v>76.172495029322818</v>
      </c>
    </row>
    <row r="67" spans="1:8" ht="17.25" customHeight="1" x14ac:dyDescent="0.2">
      <c r="A67" s="83" t="s">
        <v>6</v>
      </c>
      <c r="B67" s="84"/>
      <c r="C67" s="84"/>
      <c r="D67" s="84"/>
      <c r="E67" s="84"/>
      <c r="F67" s="84"/>
      <c r="G67" s="84"/>
      <c r="H67" s="85"/>
    </row>
    <row r="68" spans="1:8" ht="17.25" customHeight="1" x14ac:dyDescent="0.2">
      <c r="A68" s="14" t="s">
        <v>16</v>
      </c>
      <c r="B68" s="33">
        <v>400</v>
      </c>
      <c r="C68" s="54">
        <v>743.5</v>
      </c>
      <c r="D68" s="20">
        <v>743.5</v>
      </c>
      <c r="E68" s="23">
        <v>743.5</v>
      </c>
      <c r="F68" s="23">
        <v>743.5</v>
      </c>
      <c r="G68" s="41">
        <f>F68-E68</f>
        <v>0</v>
      </c>
      <c r="H68" s="74">
        <f>F68*100/E68</f>
        <v>100</v>
      </c>
    </row>
    <row r="69" spans="1:8" ht="12" customHeight="1" x14ac:dyDescent="0.2">
      <c r="A69" s="14" t="s">
        <v>17</v>
      </c>
      <c r="B69" s="33">
        <v>410</v>
      </c>
      <c r="C69" s="48"/>
      <c r="D69" s="8"/>
      <c r="E69" s="19"/>
      <c r="F69" s="19"/>
      <c r="G69" s="34"/>
      <c r="H69" s="19"/>
    </row>
    <row r="70" spans="1:8" ht="12" customHeight="1" x14ac:dyDescent="0.2">
      <c r="A70" s="14" t="s">
        <v>18</v>
      </c>
      <c r="B70" s="33">
        <v>420</v>
      </c>
      <c r="C70" s="47">
        <v>0</v>
      </c>
      <c r="D70" s="21">
        <v>0</v>
      </c>
      <c r="E70" s="19">
        <v>0</v>
      </c>
      <c r="F70" s="19">
        <v>0</v>
      </c>
      <c r="G70" s="34"/>
      <c r="H70" s="19">
        <v>0</v>
      </c>
    </row>
    <row r="71" spans="1:8" ht="25.5" customHeight="1" x14ac:dyDescent="0.2">
      <c r="A71" s="18" t="s">
        <v>46</v>
      </c>
      <c r="B71" s="33">
        <v>430</v>
      </c>
      <c r="C71" s="47">
        <v>0</v>
      </c>
      <c r="D71" s="21">
        <v>0</v>
      </c>
      <c r="E71" s="8">
        <v>0</v>
      </c>
      <c r="F71" s="8">
        <v>0</v>
      </c>
      <c r="G71" s="35"/>
      <c r="H71" s="8">
        <v>0</v>
      </c>
    </row>
    <row r="75" spans="1:8" ht="18.75" customHeight="1" x14ac:dyDescent="0.2"/>
    <row r="76" spans="1:8" s="76" customFormat="1" ht="15" x14ac:dyDescent="0.2">
      <c r="A76" s="80" t="s">
        <v>49</v>
      </c>
      <c r="B76" s="75"/>
      <c r="D76" s="77"/>
      <c r="F76" s="78" t="s">
        <v>83</v>
      </c>
      <c r="G76" s="78"/>
      <c r="H76" s="79"/>
    </row>
    <row r="77" spans="1:8" x14ac:dyDescent="0.2">
      <c r="A77" s="4" t="s">
        <v>15</v>
      </c>
      <c r="D77" s="3" t="s">
        <v>13</v>
      </c>
      <c r="F77" t="s">
        <v>14</v>
      </c>
    </row>
    <row r="78" spans="1:8" ht="21.75" customHeight="1" x14ac:dyDescent="0.2">
      <c r="A78" s="82" t="s">
        <v>75</v>
      </c>
      <c r="B78" s="82"/>
      <c r="C78" s="82"/>
      <c r="D78" s="82"/>
      <c r="E78" s="82"/>
      <c r="F78" s="82"/>
      <c r="G78" s="82"/>
      <c r="H78" s="82"/>
    </row>
    <row r="79" spans="1:8" s="76" customFormat="1" ht="15" x14ac:dyDescent="0.2">
      <c r="A79" s="80" t="s">
        <v>80</v>
      </c>
      <c r="B79" s="75"/>
      <c r="D79" s="77"/>
      <c r="F79" s="78" t="s">
        <v>84</v>
      </c>
      <c r="G79" s="78"/>
      <c r="H79" s="79"/>
    </row>
    <row r="80" spans="1:8" x14ac:dyDescent="0.2">
      <c r="A80" s="4" t="s">
        <v>15</v>
      </c>
      <c r="D80" s="3" t="s">
        <v>13</v>
      </c>
      <c r="F80" t="s">
        <v>14</v>
      </c>
    </row>
  </sheetData>
  <mergeCells count="37">
    <mergeCell ref="A1:C1"/>
    <mergeCell ref="D1:F1"/>
    <mergeCell ref="G1:H1"/>
    <mergeCell ref="A4:C4"/>
    <mergeCell ref="D4:F4"/>
    <mergeCell ref="G4:H4"/>
    <mergeCell ref="A5:C5"/>
    <mergeCell ref="D5:F5"/>
    <mergeCell ref="G5:H5"/>
    <mergeCell ref="A2:C2"/>
    <mergeCell ref="D2:F2"/>
    <mergeCell ref="G2:H2"/>
    <mergeCell ref="A3:C3"/>
    <mergeCell ref="G3:H3"/>
    <mergeCell ref="E3:F3"/>
    <mergeCell ref="A8:C8"/>
    <mergeCell ref="D8:F8"/>
    <mergeCell ref="G8:H8"/>
    <mergeCell ref="A12:H12"/>
    <mergeCell ref="A13:H13"/>
    <mergeCell ref="A11:H11"/>
    <mergeCell ref="A9:H9"/>
    <mergeCell ref="A6:C6"/>
    <mergeCell ref="D6:F6"/>
    <mergeCell ref="G6:H6"/>
    <mergeCell ref="A7:F7"/>
    <mergeCell ref="G7:H7"/>
    <mergeCell ref="A14:H14"/>
    <mergeCell ref="A16:A17"/>
    <mergeCell ref="B16:B17"/>
    <mergeCell ref="E16:H16"/>
    <mergeCell ref="C16:D16"/>
    <mergeCell ref="A78:H78"/>
    <mergeCell ref="A67:H67"/>
    <mergeCell ref="A54:H54"/>
    <mergeCell ref="A47:H47"/>
    <mergeCell ref="A19:H19"/>
  </mergeCells>
  <pageMargins left="0.69" right="0.34" top="0.49" bottom="0.35433070866141736" header="0.31496062992125984" footer="0.31496062992125984"/>
  <pageSetup paperSize="9" scale="86" fitToHeight="3" orientation="portrait" r:id="rId1"/>
  <rowBreaks count="1" manualBreakCount="1">
    <brk id="4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фінплан 20</vt:lpstr>
      <vt:lpstr>'фінплан 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k36</dc:creator>
  <cp:lastModifiedBy>Admin</cp:lastModifiedBy>
  <cp:lastPrinted>2022-12-14T09:17:58Z</cp:lastPrinted>
  <dcterms:created xsi:type="dcterms:W3CDTF">2019-05-02T07:08:05Z</dcterms:created>
  <dcterms:modified xsi:type="dcterms:W3CDTF">2022-12-14T09:38:26Z</dcterms:modified>
</cp:coreProperties>
</file>