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disk  d\Budzet 2019\Виконання за І квартал 2019 року\Звіт\"/>
    </mc:Choice>
  </mc:AlternateContent>
  <xr:revisionPtr revIDLastSave="0" documentId="13_ncr:1_{B18526CE-8AA2-4C6A-AAF6-3A196FD66339}" xr6:coauthVersionLast="43" xr6:coauthVersionMax="43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І доходи" sheetId="1" r:id="rId1"/>
    <sheet name="ІІ Видатки" sheetId="2" r:id="rId2"/>
  </sheets>
  <definedNames>
    <definedName name="_xlnm._FilterDatabase" localSheetId="0" hidden="1">'І доходи'!$A$5:$N$125</definedName>
    <definedName name="Data">'І доходи'!$A$13:$AD$125</definedName>
    <definedName name="Date">'І доходи'!#REF!</definedName>
    <definedName name="Date1">'І доходи'!$C$6</definedName>
    <definedName name="EXCEL_VER">12</definedName>
    <definedName name="PRINT_DATE">"17.01.2019 08:45:19"</definedName>
    <definedName name="PRINTER">"Eксель_Імпорт (XlRpt)  ДержКазначейство ЦА, Копичко Олександр"</definedName>
    <definedName name="REP_CREATOR">"user"</definedName>
    <definedName name="SignB">'І доходи'!#REF!</definedName>
    <definedName name="SignD">'І доходи'!#REF!</definedName>
    <definedName name="_xlnm.Print_Titles" localSheetId="0">'І доходи'!$10:$12</definedName>
    <definedName name="_xlnm.Print_Titles" localSheetId="1">'ІІ Видатки'!$3:$5</definedName>
    <definedName name="_xlnm.Print_Area" localSheetId="0">'І доходи'!$A$1:$N$125</definedName>
    <definedName name="_xlnm.Print_Area" localSheetId="1">'ІІ Видатки'!$A$1:$P$122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6" i="1" l="1"/>
  <c r="N116" i="1"/>
  <c r="M116" i="1"/>
  <c r="L116" i="1"/>
  <c r="G116" i="1"/>
  <c r="F116" i="1"/>
  <c r="O115" i="1"/>
  <c r="N115" i="1"/>
  <c r="M115" i="1"/>
  <c r="L115" i="1"/>
  <c r="G115" i="1"/>
  <c r="F115" i="1"/>
  <c r="O114" i="1"/>
  <c r="N114" i="1"/>
  <c r="Q114" i="1" s="1"/>
  <c r="M114" i="1"/>
  <c r="L114" i="1"/>
  <c r="G114" i="1"/>
  <c r="F114" i="1"/>
  <c r="O113" i="1"/>
  <c r="N113" i="1"/>
  <c r="M113" i="1"/>
  <c r="L113" i="1"/>
  <c r="G113" i="1"/>
  <c r="F113" i="1"/>
  <c r="O112" i="1"/>
  <c r="N112" i="1"/>
  <c r="M112" i="1"/>
  <c r="L112" i="1"/>
  <c r="G112" i="1"/>
  <c r="F112" i="1"/>
  <c r="O111" i="1"/>
  <c r="N111" i="1"/>
  <c r="M111" i="1"/>
  <c r="L111" i="1"/>
  <c r="G111" i="1"/>
  <c r="F111" i="1"/>
  <c r="O110" i="1"/>
  <c r="N110" i="1"/>
  <c r="Q110" i="1" s="1"/>
  <c r="M110" i="1"/>
  <c r="L110" i="1"/>
  <c r="G110" i="1"/>
  <c r="F110" i="1"/>
  <c r="O109" i="1"/>
  <c r="N109" i="1"/>
  <c r="M109" i="1"/>
  <c r="L109" i="1"/>
  <c r="G109" i="1"/>
  <c r="F109" i="1"/>
  <c r="O108" i="1"/>
  <c r="N108" i="1"/>
  <c r="M108" i="1"/>
  <c r="L108" i="1"/>
  <c r="G108" i="1"/>
  <c r="F108" i="1"/>
  <c r="O107" i="1"/>
  <c r="N107" i="1"/>
  <c r="M107" i="1"/>
  <c r="L107" i="1"/>
  <c r="G107" i="1"/>
  <c r="F107" i="1"/>
  <c r="J106" i="1"/>
  <c r="I106" i="1"/>
  <c r="H106" i="1"/>
  <c r="E106" i="1"/>
  <c r="D106" i="1"/>
  <c r="C106" i="1"/>
  <c r="M106" i="1" s="1"/>
  <c r="O105" i="1"/>
  <c r="N105" i="1"/>
  <c r="M105" i="1"/>
  <c r="L105" i="1"/>
  <c r="G105" i="1"/>
  <c r="F105" i="1"/>
  <c r="O104" i="1"/>
  <c r="N104" i="1"/>
  <c r="M104" i="1"/>
  <c r="L104" i="1"/>
  <c r="G104" i="1"/>
  <c r="F104" i="1"/>
  <c r="J103" i="1"/>
  <c r="I103" i="1"/>
  <c r="H103" i="1"/>
  <c r="E103" i="1"/>
  <c r="D103" i="1"/>
  <c r="C103" i="1"/>
  <c r="M103" i="1" s="1"/>
  <c r="J102" i="1"/>
  <c r="H102" i="1"/>
  <c r="C102" i="1"/>
  <c r="M102" i="1" s="1"/>
  <c r="H101" i="1"/>
  <c r="O99" i="1"/>
  <c r="N99" i="1"/>
  <c r="P99" i="1" s="1"/>
  <c r="M99" i="1"/>
  <c r="L99" i="1"/>
  <c r="K99" i="1"/>
  <c r="G99" i="1"/>
  <c r="J98" i="1"/>
  <c r="I98" i="1"/>
  <c r="H98" i="1"/>
  <c r="E98" i="1"/>
  <c r="D98" i="1"/>
  <c r="N98" i="1" s="1"/>
  <c r="C98" i="1"/>
  <c r="O97" i="1"/>
  <c r="N97" i="1"/>
  <c r="M97" i="1"/>
  <c r="L97" i="1"/>
  <c r="K97" i="1"/>
  <c r="G97" i="1"/>
  <c r="J96" i="1"/>
  <c r="I96" i="1"/>
  <c r="I95" i="1" s="1"/>
  <c r="I92" i="1" s="1"/>
  <c r="H96" i="1"/>
  <c r="H95" i="1" s="1"/>
  <c r="E96" i="1"/>
  <c r="E95" i="1" s="1"/>
  <c r="D96" i="1"/>
  <c r="C96" i="1"/>
  <c r="C95" i="1" s="1"/>
  <c r="M95" i="1" s="1"/>
  <c r="D95" i="1"/>
  <c r="O94" i="1"/>
  <c r="Q94" i="1" s="1"/>
  <c r="N94" i="1"/>
  <c r="M94" i="1"/>
  <c r="L94" i="1"/>
  <c r="K94" i="1"/>
  <c r="G94" i="1"/>
  <c r="J93" i="1"/>
  <c r="I93" i="1"/>
  <c r="H93" i="1"/>
  <c r="E93" i="1"/>
  <c r="D93" i="1"/>
  <c r="N93" i="1" s="1"/>
  <c r="C93" i="1"/>
  <c r="O91" i="1"/>
  <c r="N91" i="1"/>
  <c r="M91" i="1"/>
  <c r="L91" i="1"/>
  <c r="G91" i="1"/>
  <c r="O90" i="1"/>
  <c r="Q90" i="1" s="1"/>
  <c r="N90" i="1"/>
  <c r="M90" i="1"/>
  <c r="L90" i="1"/>
  <c r="K90" i="1"/>
  <c r="G90" i="1"/>
  <c r="J89" i="1"/>
  <c r="I89" i="1"/>
  <c r="H89" i="1"/>
  <c r="E89" i="1"/>
  <c r="D89" i="1"/>
  <c r="N89" i="1" s="1"/>
  <c r="C89" i="1"/>
  <c r="O88" i="1"/>
  <c r="Q88" i="1" s="1"/>
  <c r="N88" i="1"/>
  <c r="M88" i="1"/>
  <c r="L88" i="1"/>
  <c r="K88" i="1"/>
  <c r="G88" i="1"/>
  <c r="O87" i="1"/>
  <c r="Q87" i="1" s="1"/>
  <c r="N87" i="1"/>
  <c r="M87" i="1"/>
  <c r="L87" i="1"/>
  <c r="G87" i="1"/>
  <c r="O86" i="1"/>
  <c r="N86" i="1"/>
  <c r="P86" i="1" s="1"/>
  <c r="M86" i="1"/>
  <c r="L86" i="1"/>
  <c r="K86" i="1"/>
  <c r="G86" i="1"/>
  <c r="O85" i="1"/>
  <c r="N85" i="1"/>
  <c r="P85" i="1" s="1"/>
  <c r="M85" i="1"/>
  <c r="L85" i="1"/>
  <c r="G85" i="1"/>
  <c r="F85" i="1"/>
  <c r="J84" i="1"/>
  <c r="I84" i="1"/>
  <c r="I83" i="1" s="1"/>
  <c r="H84" i="1"/>
  <c r="E84" i="1"/>
  <c r="D84" i="1"/>
  <c r="D83" i="1" s="1"/>
  <c r="N83" i="1" s="1"/>
  <c r="C84" i="1"/>
  <c r="L83" i="1"/>
  <c r="J83" i="1"/>
  <c r="H83" i="1"/>
  <c r="O82" i="1"/>
  <c r="P82" i="1" s="1"/>
  <c r="N82" i="1"/>
  <c r="M82" i="1"/>
  <c r="L82" i="1"/>
  <c r="G82" i="1"/>
  <c r="F82" i="1"/>
  <c r="O81" i="1"/>
  <c r="N81" i="1"/>
  <c r="Q81" i="1" s="1"/>
  <c r="M81" i="1"/>
  <c r="L81" i="1"/>
  <c r="K81" i="1"/>
  <c r="G81" i="1"/>
  <c r="F81" i="1"/>
  <c r="O80" i="1"/>
  <c r="N80" i="1"/>
  <c r="M80" i="1"/>
  <c r="L80" i="1"/>
  <c r="G80" i="1"/>
  <c r="F80" i="1"/>
  <c r="J79" i="1"/>
  <c r="I79" i="1"/>
  <c r="L79" i="1" s="1"/>
  <c r="H79" i="1"/>
  <c r="E79" i="1"/>
  <c r="D79" i="1"/>
  <c r="C79" i="1"/>
  <c r="M79" i="1" s="1"/>
  <c r="O78" i="1"/>
  <c r="N78" i="1"/>
  <c r="P78" i="1" s="1"/>
  <c r="M78" i="1"/>
  <c r="L78" i="1"/>
  <c r="G78" i="1"/>
  <c r="F78" i="1"/>
  <c r="J77" i="1"/>
  <c r="I77" i="1"/>
  <c r="H77" i="1"/>
  <c r="E77" i="1"/>
  <c r="D77" i="1"/>
  <c r="G77" i="1" s="1"/>
  <c r="C77" i="1"/>
  <c r="M77" i="1" s="1"/>
  <c r="O76" i="1"/>
  <c r="N76" i="1"/>
  <c r="M76" i="1"/>
  <c r="L76" i="1"/>
  <c r="G76" i="1"/>
  <c r="F76" i="1"/>
  <c r="O75" i="1"/>
  <c r="Q75" i="1" s="1"/>
  <c r="N75" i="1"/>
  <c r="M75" i="1"/>
  <c r="L75" i="1"/>
  <c r="G75" i="1"/>
  <c r="F75" i="1"/>
  <c r="O74" i="1"/>
  <c r="N74" i="1"/>
  <c r="M74" i="1"/>
  <c r="L74" i="1"/>
  <c r="G74" i="1"/>
  <c r="F74" i="1"/>
  <c r="O73" i="1"/>
  <c r="Q73" i="1" s="1"/>
  <c r="N73" i="1"/>
  <c r="M73" i="1"/>
  <c r="L73" i="1"/>
  <c r="G73" i="1"/>
  <c r="F73" i="1"/>
  <c r="J72" i="1"/>
  <c r="J71" i="1" s="1"/>
  <c r="I72" i="1"/>
  <c r="H72" i="1"/>
  <c r="H71" i="1" s="1"/>
  <c r="E72" i="1"/>
  <c r="G72" i="1" s="1"/>
  <c r="D72" i="1"/>
  <c r="C72" i="1"/>
  <c r="M72" i="1" s="1"/>
  <c r="I71" i="1"/>
  <c r="D71" i="1"/>
  <c r="O70" i="1"/>
  <c r="N70" i="1"/>
  <c r="M70" i="1"/>
  <c r="L70" i="1"/>
  <c r="G70" i="1"/>
  <c r="O69" i="1"/>
  <c r="Q69" i="1" s="1"/>
  <c r="N69" i="1"/>
  <c r="M69" i="1"/>
  <c r="L69" i="1"/>
  <c r="G69" i="1"/>
  <c r="F69" i="1"/>
  <c r="O68" i="1"/>
  <c r="N68" i="1"/>
  <c r="M68" i="1"/>
  <c r="L68" i="1"/>
  <c r="G68" i="1"/>
  <c r="F68" i="1"/>
  <c r="O67" i="1"/>
  <c r="Q67" i="1" s="1"/>
  <c r="N67" i="1"/>
  <c r="M67" i="1"/>
  <c r="L67" i="1"/>
  <c r="G67" i="1"/>
  <c r="F67" i="1"/>
  <c r="J66" i="1"/>
  <c r="J62" i="1" s="1"/>
  <c r="J61" i="1" s="1"/>
  <c r="I66" i="1"/>
  <c r="H66" i="1"/>
  <c r="E66" i="1"/>
  <c r="G66" i="1" s="1"/>
  <c r="D66" i="1"/>
  <c r="C66" i="1"/>
  <c r="O65" i="1"/>
  <c r="N65" i="1"/>
  <c r="P65" i="1" s="1"/>
  <c r="M65" i="1"/>
  <c r="L65" i="1"/>
  <c r="G65" i="1"/>
  <c r="F65" i="1"/>
  <c r="O64" i="1"/>
  <c r="N64" i="1"/>
  <c r="P64" i="1" s="1"/>
  <c r="M64" i="1"/>
  <c r="L64" i="1"/>
  <c r="G64" i="1"/>
  <c r="F64" i="1"/>
  <c r="J63" i="1"/>
  <c r="I63" i="1"/>
  <c r="H63" i="1"/>
  <c r="E63" i="1"/>
  <c r="D63" i="1"/>
  <c r="D62" i="1" s="1"/>
  <c r="C63" i="1"/>
  <c r="M63" i="1" s="1"/>
  <c r="H62" i="1"/>
  <c r="H61" i="1" s="1"/>
  <c r="E62" i="1"/>
  <c r="G62" i="1" s="1"/>
  <c r="C62" i="1"/>
  <c r="D61" i="1"/>
  <c r="O60" i="1"/>
  <c r="N60" i="1"/>
  <c r="M60" i="1"/>
  <c r="L60" i="1"/>
  <c r="K60" i="1"/>
  <c r="G60" i="1"/>
  <c r="O59" i="1"/>
  <c r="N59" i="1"/>
  <c r="M59" i="1"/>
  <c r="L59" i="1"/>
  <c r="K59" i="1"/>
  <c r="G59" i="1"/>
  <c r="O58" i="1"/>
  <c r="P58" i="1" s="1"/>
  <c r="N58" i="1"/>
  <c r="M58" i="1"/>
  <c r="L58" i="1"/>
  <c r="K58" i="1"/>
  <c r="G58" i="1"/>
  <c r="J57" i="1"/>
  <c r="I57" i="1"/>
  <c r="K57" i="1" s="1"/>
  <c r="H57" i="1"/>
  <c r="E57" i="1"/>
  <c r="O57" i="1" s="1"/>
  <c r="D57" i="1"/>
  <c r="C57" i="1"/>
  <c r="C56" i="1" s="1"/>
  <c r="M56" i="1" s="1"/>
  <c r="J56" i="1"/>
  <c r="H56" i="1"/>
  <c r="D56" i="1"/>
  <c r="O55" i="1"/>
  <c r="N55" i="1"/>
  <c r="M55" i="1"/>
  <c r="L55" i="1"/>
  <c r="G55" i="1"/>
  <c r="F55" i="1"/>
  <c r="O54" i="1"/>
  <c r="P54" i="1" s="1"/>
  <c r="N54" i="1"/>
  <c r="M54" i="1"/>
  <c r="L54" i="1"/>
  <c r="G54" i="1"/>
  <c r="F54" i="1"/>
  <c r="O53" i="1"/>
  <c r="N53" i="1"/>
  <c r="M53" i="1"/>
  <c r="L53" i="1"/>
  <c r="G53" i="1"/>
  <c r="J52" i="1"/>
  <c r="I52" i="1"/>
  <c r="I37" i="1" s="1"/>
  <c r="H52" i="1"/>
  <c r="E52" i="1"/>
  <c r="D52" i="1"/>
  <c r="C52" i="1"/>
  <c r="C37" i="1" s="1"/>
  <c r="O51" i="1"/>
  <c r="N51" i="1"/>
  <c r="P51" i="1" s="1"/>
  <c r="M51" i="1"/>
  <c r="L51" i="1"/>
  <c r="G51" i="1"/>
  <c r="F51" i="1"/>
  <c r="O50" i="1"/>
  <c r="N50" i="1"/>
  <c r="P50" i="1" s="1"/>
  <c r="M50" i="1"/>
  <c r="L50" i="1"/>
  <c r="G50" i="1"/>
  <c r="F50" i="1"/>
  <c r="J49" i="1"/>
  <c r="K49" i="1" s="1"/>
  <c r="I49" i="1"/>
  <c r="H49" i="1"/>
  <c r="E49" i="1"/>
  <c r="D49" i="1"/>
  <c r="C49" i="1"/>
  <c r="O48" i="1"/>
  <c r="P48" i="1" s="1"/>
  <c r="N48" i="1"/>
  <c r="M48" i="1"/>
  <c r="L48" i="1"/>
  <c r="G48" i="1"/>
  <c r="F48" i="1"/>
  <c r="O47" i="1"/>
  <c r="N47" i="1"/>
  <c r="M47" i="1"/>
  <c r="L47" i="1"/>
  <c r="G47" i="1"/>
  <c r="O46" i="1"/>
  <c r="N46" i="1"/>
  <c r="M46" i="1"/>
  <c r="L46" i="1"/>
  <c r="G46" i="1"/>
  <c r="F46" i="1"/>
  <c r="O45" i="1"/>
  <c r="P45" i="1" s="1"/>
  <c r="N45" i="1"/>
  <c r="M45" i="1"/>
  <c r="L45" i="1"/>
  <c r="G45" i="1"/>
  <c r="F45" i="1"/>
  <c r="O44" i="1"/>
  <c r="N44" i="1"/>
  <c r="Q44" i="1" s="1"/>
  <c r="M44" i="1"/>
  <c r="L44" i="1"/>
  <c r="G44" i="1"/>
  <c r="F44" i="1"/>
  <c r="O43" i="1"/>
  <c r="N43" i="1"/>
  <c r="M43" i="1"/>
  <c r="L43" i="1"/>
  <c r="G43" i="1"/>
  <c r="F43" i="1"/>
  <c r="O42" i="1"/>
  <c r="N42" i="1"/>
  <c r="M42" i="1"/>
  <c r="L42" i="1"/>
  <c r="G42" i="1"/>
  <c r="F42" i="1"/>
  <c r="O41" i="1"/>
  <c r="P41" i="1" s="1"/>
  <c r="N41" i="1"/>
  <c r="M41" i="1"/>
  <c r="L41" i="1"/>
  <c r="G41" i="1"/>
  <c r="F41" i="1"/>
  <c r="O40" i="1"/>
  <c r="N40" i="1"/>
  <c r="Q40" i="1" s="1"/>
  <c r="M40" i="1"/>
  <c r="L40" i="1"/>
  <c r="G40" i="1"/>
  <c r="F40" i="1"/>
  <c r="O39" i="1"/>
  <c r="N39" i="1"/>
  <c r="M39" i="1"/>
  <c r="L39" i="1"/>
  <c r="G39" i="1"/>
  <c r="F39" i="1"/>
  <c r="J38" i="1"/>
  <c r="L38" i="1" s="1"/>
  <c r="I38" i="1"/>
  <c r="H38" i="1"/>
  <c r="E38" i="1"/>
  <c r="D38" i="1"/>
  <c r="C38" i="1"/>
  <c r="H37" i="1"/>
  <c r="M37" i="1" s="1"/>
  <c r="O36" i="1"/>
  <c r="P36" i="1" s="1"/>
  <c r="N36" i="1"/>
  <c r="M36" i="1"/>
  <c r="L36" i="1"/>
  <c r="G36" i="1"/>
  <c r="F36" i="1"/>
  <c r="O35" i="1"/>
  <c r="N35" i="1"/>
  <c r="Q35" i="1" s="1"/>
  <c r="M35" i="1"/>
  <c r="L35" i="1"/>
  <c r="G35" i="1"/>
  <c r="F35" i="1"/>
  <c r="J34" i="1"/>
  <c r="I34" i="1"/>
  <c r="H34" i="1"/>
  <c r="E34" i="1"/>
  <c r="G34" i="1" s="1"/>
  <c r="D34" i="1"/>
  <c r="C34" i="1"/>
  <c r="O33" i="1"/>
  <c r="N33" i="1"/>
  <c r="M33" i="1"/>
  <c r="L33" i="1"/>
  <c r="G33" i="1"/>
  <c r="F33" i="1"/>
  <c r="J32" i="1"/>
  <c r="L32" i="1" s="1"/>
  <c r="I32" i="1"/>
  <c r="H32" i="1"/>
  <c r="E32" i="1"/>
  <c r="D32" i="1"/>
  <c r="N32" i="1" s="1"/>
  <c r="C32" i="1"/>
  <c r="I31" i="1"/>
  <c r="E31" i="1"/>
  <c r="D31" i="1"/>
  <c r="N31" i="1" s="1"/>
  <c r="C31" i="1"/>
  <c r="O30" i="1"/>
  <c r="N30" i="1"/>
  <c r="M30" i="1"/>
  <c r="L30" i="1"/>
  <c r="G30" i="1"/>
  <c r="O29" i="1"/>
  <c r="N29" i="1"/>
  <c r="Q29" i="1" s="1"/>
  <c r="M29" i="1"/>
  <c r="G29" i="1"/>
  <c r="J28" i="1"/>
  <c r="I28" i="1"/>
  <c r="H28" i="1"/>
  <c r="E28" i="1"/>
  <c r="G28" i="1" s="1"/>
  <c r="D28" i="1"/>
  <c r="C28" i="1"/>
  <c r="C25" i="1" s="1"/>
  <c r="O27" i="1"/>
  <c r="N27" i="1"/>
  <c r="M27" i="1"/>
  <c r="L27" i="1"/>
  <c r="G27" i="1"/>
  <c r="J26" i="1"/>
  <c r="L26" i="1" s="1"/>
  <c r="I26" i="1"/>
  <c r="H26" i="1"/>
  <c r="H25" i="1" s="1"/>
  <c r="E26" i="1"/>
  <c r="D26" i="1"/>
  <c r="N26" i="1" s="1"/>
  <c r="C26" i="1"/>
  <c r="I25" i="1"/>
  <c r="O24" i="1"/>
  <c r="P24" i="1" s="1"/>
  <c r="N24" i="1"/>
  <c r="M24" i="1"/>
  <c r="L24" i="1"/>
  <c r="K24" i="1"/>
  <c r="G24" i="1"/>
  <c r="F24" i="1"/>
  <c r="O23" i="1"/>
  <c r="N23" i="1"/>
  <c r="P23" i="1" s="1"/>
  <c r="M23" i="1"/>
  <c r="L23" i="1"/>
  <c r="K23" i="1"/>
  <c r="G23" i="1"/>
  <c r="F23" i="1"/>
  <c r="J22" i="1"/>
  <c r="L22" i="1" s="1"/>
  <c r="I22" i="1"/>
  <c r="H22" i="1"/>
  <c r="E22" i="1"/>
  <c r="D22" i="1"/>
  <c r="N22" i="1" s="1"/>
  <c r="C22" i="1"/>
  <c r="O21" i="1"/>
  <c r="Q21" i="1" s="1"/>
  <c r="N21" i="1"/>
  <c r="M21" i="1"/>
  <c r="L21" i="1"/>
  <c r="G21" i="1"/>
  <c r="F21" i="1"/>
  <c r="J20" i="1"/>
  <c r="I20" i="1"/>
  <c r="H20" i="1"/>
  <c r="E20" i="1"/>
  <c r="D20" i="1"/>
  <c r="C20" i="1"/>
  <c r="O19" i="1"/>
  <c r="Q19" i="1" s="1"/>
  <c r="N19" i="1"/>
  <c r="M19" i="1"/>
  <c r="L19" i="1"/>
  <c r="G19" i="1"/>
  <c r="F19" i="1"/>
  <c r="O18" i="1"/>
  <c r="Q18" i="1" s="1"/>
  <c r="N18" i="1"/>
  <c r="M18" i="1"/>
  <c r="L18" i="1"/>
  <c r="G18" i="1"/>
  <c r="F18" i="1"/>
  <c r="O17" i="1"/>
  <c r="Q17" i="1" s="1"/>
  <c r="N17" i="1"/>
  <c r="M17" i="1"/>
  <c r="L17" i="1"/>
  <c r="G17" i="1"/>
  <c r="F17" i="1"/>
  <c r="O16" i="1"/>
  <c r="Q16" i="1" s="1"/>
  <c r="N16" i="1"/>
  <c r="M16" i="1"/>
  <c r="L16" i="1"/>
  <c r="G16" i="1"/>
  <c r="F16" i="1"/>
  <c r="J15" i="1"/>
  <c r="I15" i="1"/>
  <c r="H15" i="1"/>
  <c r="E15" i="1"/>
  <c r="D15" i="1"/>
  <c r="C15" i="1"/>
  <c r="J14" i="1"/>
  <c r="I14" i="1"/>
  <c r="H14" i="1"/>
  <c r="E14" i="1"/>
  <c r="D14" i="1"/>
  <c r="C14" i="1"/>
  <c r="N38" i="1" l="1"/>
  <c r="D37" i="1"/>
  <c r="N37" i="1" s="1"/>
  <c r="P46" i="1"/>
  <c r="Q46" i="1"/>
  <c r="P55" i="1"/>
  <c r="Q55" i="1"/>
  <c r="M57" i="1"/>
  <c r="G84" i="1"/>
  <c r="K89" i="1"/>
  <c r="L89" i="1"/>
  <c r="K93" i="1"/>
  <c r="L93" i="1"/>
  <c r="N95" i="1"/>
  <c r="N96" i="1"/>
  <c r="M14" i="1"/>
  <c r="O14" i="1"/>
  <c r="M15" i="1"/>
  <c r="O15" i="1"/>
  <c r="N15" i="1"/>
  <c r="P16" i="1"/>
  <c r="P17" i="1"/>
  <c r="P18" i="1"/>
  <c r="P19" i="1"/>
  <c r="M20" i="1"/>
  <c r="O20" i="1"/>
  <c r="N20" i="1"/>
  <c r="P21" i="1"/>
  <c r="M22" i="1"/>
  <c r="F22" i="1"/>
  <c r="K22" i="1"/>
  <c r="Q23" i="1"/>
  <c r="D25" i="1"/>
  <c r="M26" i="1"/>
  <c r="G26" i="1"/>
  <c r="Q27" i="1"/>
  <c r="N28" i="1"/>
  <c r="L28" i="1"/>
  <c r="Q30" i="1"/>
  <c r="M32" i="1"/>
  <c r="M38" i="1"/>
  <c r="P42" i="1"/>
  <c r="Q42" i="1"/>
  <c r="F49" i="1"/>
  <c r="N49" i="1"/>
  <c r="E56" i="1"/>
  <c r="O56" i="1" s="1"/>
  <c r="I56" i="1"/>
  <c r="K56" i="1" s="1"/>
  <c r="P59" i="1"/>
  <c r="Q59" i="1"/>
  <c r="G63" i="1"/>
  <c r="N63" i="1"/>
  <c r="I62" i="1"/>
  <c r="I61" i="1" s="1"/>
  <c r="L61" i="1" s="1"/>
  <c r="M66" i="1"/>
  <c r="N71" i="1"/>
  <c r="N77" i="1"/>
  <c r="N79" i="1"/>
  <c r="D92" i="1"/>
  <c r="N92" i="1" s="1"/>
  <c r="C101" i="1"/>
  <c r="M101" i="1" s="1"/>
  <c r="J101" i="1"/>
  <c r="E102" i="1"/>
  <c r="E101" i="1" s="1"/>
  <c r="I102" i="1"/>
  <c r="I101" i="1" s="1"/>
  <c r="P105" i="1"/>
  <c r="Q105" i="1"/>
  <c r="P112" i="1"/>
  <c r="Q112" i="1"/>
  <c r="P108" i="1"/>
  <c r="Q108" i="1"/>
  <c r="P116" i="1"/>
  <c r="Q116" i="1"/>
  <c r="P33" i="1"/>
  <c r="N34" i="1"/>
  <c r="M34" i="1"/>
  <c r="L34" i="1"/>
  <c r="P35" i="1"/>
  <c r="P39" i="1"/>
  <c r="P40" i="1"/>
  <c r="P43" i="1"/>
  <c r="P44" i="1"/>
  <c r="Q47" i="1"/>
  <c r="M49" i="1"/>
  <c r="O49" i="1"/>
  <c r="Q49" i="1" s="1"/>
  <c r="Q51" i="1"/>
  <c r="N52" i="1"/>
  <c r="L52" i="1"/>
  <c r="Q53" i="1"/>
  <c r="N56" i="1"/>
  <c r="N57" i="1"/>
  <c r="Q57" i="1" s="1"/>
  <c r="L57" i="1"/>
  <c r="P60" i="1"/>
  <c r="Q64" i="1"/>
  <c r="N66" i="1"/>
  <c r="P67" i="1"/>
  <c r="P68" i="1"/>
  <c r="P69" i="1"/>
  <c r="Q70" i="1"/>
  <c r="N72" i="1"/>
  <c r="P73" i="1"/>
  <c r="P74" i="1"/>
  <c r="P75" i="1"/>
  <c r="P76" i="1"/>
  <c r="Q78" i="1"/>
  <c r="P80" i="1"/>
  <c r="P81" i="1"/>
  <c r="Q86" i="1"/>
  <c r="P88" i="1"/>
  <c r="M89" i="1"/>
  <c r="P90" i="1"/>
  <c r="Q91" i="1"/>
  <c r="P94" i="1"/>
  <c r="H92" i="1"/>
  <c r="P97" i="1"/>
  <c r="N103" i="1"/>
  <c r="L103" i="1"/>
  <c r="N106" i="1"/>
  <c r="L106" i="1"/>
  <c r="P110" i="1"/>
  <c r="P114" i="1"/>
  <c r="M25" i="1"/>
  <c r="Q15" i="1"/>
  <c r="P15" i="1"/>
  <c r="Q20" i="1"/>
  <c r="P20" i="1"/>
  <c r="G14" i="1"/>
  <c r="L14" i="1"/>
  <c r="N14" i="1"/>
  <c r="Q14" i="1" s="1"/>
  <c r="G15" i="1"/>
  <c r="L15" i="1"/>
  <c r="G20" i="1"/>
  <c r="L20" i="1"/>
  <c r="G22" i="1"/>
  <c r="O22" i="1"/>
  <c r="Q24" i="1"/>
  <c r="O26" i="1"/>
  <c r="Q26" i="1" s="1"/>
  <c r="M28" i="1"/>
  <c r="F31" i="1"/>
  <c r="F32" i="1"/>
  <c r="O34" i="1"/>
  <c r="F38" i="1"/>
  <c r="F52" i="1"/>
  <c r="E37" i="1"/>
  <c r="M52" i="1"/>
  <c r="G56" i="1"/>
  <c r="P56" i="1"/>
  <c r="L62" i="1"/>
  <c r="L63" i="1"/>
  <c r="L66" i="1"/>
  <c r="L71" i="1"/>
  <c r="L72" i="1"/>
  <c r="L77" i="1"/>
  <c r="O79" i="1"/>
  <c r="F79" i="1"/>
  <c r="K84" i="1"/>
  <c r="O89" i="1"/>
  <c r="G89" i="1"/>
  <c r="G95" i="1"/>
  <c r="K96" i="1"/>
  <c r="L96" i="1"/>
  <c r="J95" i="1"/>
  <c r="K98" i="1"/>
  <c r="L98" i="1"/>
  <c r="F103" i="1"/>
  <c r="F106" i="1"/>
  <c r="P109" i="1"/>
  <c r="Q109" i="1"/>
  <c r="P113" i="1"/>
  <c r="Q113" i="1"/>
  <c r="C13" i="1"/>
  <c r="F14" i="1"/>
  <c r="F15" i="1"/>
  <c r="F20" i="1"/>
  <c r="E25" i="1"/>
  <c r="J25" i="1"/>
  <c r="O28" i="1"/>
  <c r="Q28" i="1" s="1"/>
  <c r="G31" i="1"/>
  <c r="H31" i="1"/>
  <c r="M31" i="1" s="1"/>
  <c r="J31" i="1"/>
  <c r="G32" i="1"/>
  <c r="O32" i="1"/>
  <c r="Q33" i="1"/>
  <c r="F34" i="1"/>
  <c r="Q36" i="1"/>
  <c r="J37" i="1"/>
  <c r="L37" i="1" s="1"/>
  <c r="G38" i="1"/>
  <c r="O38" i="1"/>
  <c r="Q39" i="1"/>
  <c r="Q41" i="1"/>
  <c r="Q43" i="1"/>
  <c r="Q45" i="1"/>
  <c r="Q48" i="1"/>
  <c r="L49" i="1"/>
  <c r="P49" i="1"/>
  <c r="Q50" i="1"/>
  <c r="G52" i="1"/>
  <c r="K52" i="1"/>
  <c r="O52" i="1"/>
  <c r="Q54" i="1"/>
  <c r="L56" i="1"/>
  <c r="Q56" i="1"/>
  <c r="G57" i="1"/>
  <c r="P57" i="1"/>
  <c r="Q58" i="1"/>
  <c r="Q60" i="1"/>
  <c r="K61" i="1"/>
  <c r="M62" i="1"/>
  <c r="O62" i="1"/>
  <c r="F62" i="1"/>
  <c r="N62" i="1"/>
  <c r="O63" i="1"/>
  <c r="F63" i="1"/>
  <c r="Q65" i="1"/>
  <c r="O66" i="1"/>
  <c r="F66" i="1"/>
  <c r="Q68" i="1"/>
  <c r="C71" i="1"/>
  <c r="M71" i="1" s="1"/>
  <c r="E71" i="1"/>
  <c r="O72" i="1"/>
  <c r="F72" i="1"/>
  <c r="Q74" i="1"/>
  <c r="Q76" i="1"/>
  <c r="O77" i="1"/>
  <c r="F77" i="1"/>
  <c r="G79" i="1"/>
  <c r="Q80" i="1"/>
  <c r="Q82" i="1"/>
  <c r="K83" i="1"/>
  <c r="M84" i="1"/>
  <c r="C83" i="1"/>
  <c r="M83" i="1" s="1"/>
  <c r="O84" i="1"/>
  <c r="F84" i="1"/>
  <c r="E83" i="1"/>
  <c r="L84" i="1"/>
  <c r="N84" i="1"/>
  <c r="M93" i="1"/>
  <c r="C92" i="1"/>
  <c r="M92" i="1" s="1"/>
  <c r="O93" i="1"/>
  <c r="G93" i="1"/>
  <c r="E92" i="1"/>
  <c r="D102" i="1"/>
  <c r="P104" i="1"/>
  <c r="Q104" i="1"/>
  <c r="P107" i="1"/>
  <c r="Q107" i="1"/>
  <c r="P111" i="1"/>
  <c r="Q111" i="1"/>
  <c r="P115" i="1"/>
  <c r="Q115" i="1"/>
  <c r="G49" i="1"/>
  <c r="Q85" i="1"/>
  <c r="M96" i="1"/>
  <c r="O96" i="1"/>
  <c r="G96" i="1"/>
  <c r="Q97" i="1"/>
  <c r="M98" i="1"/>
  <c r="O98" i="1"/>
  <c r="G98" i="1"/>
  <c r="Q99" i="1"/>
  <c r="O101" i="1"/>
  <c r="G102" i="1"/>
  <c r="O102" i="1"/>
  <c r="G103" i="1"/>
  <c r="O103" i="1"/>
  <c r="G106" i="1"/>
  <c r="O106" i="1"/>
  <c r="L102" i="1" l="1"/>
  <c r="N61" i="1"/>
  <c r="L101" i="1"/>
  <c r="N25" i="1"/>
  <c r="D13" i="1"/>
  <c r="I13" i="1"/>
  <c r="I100" i="1" s="1"/>
  <c r="I117" i="1" s="1"/>
  <c r="G92" i="1"/>
  <c r="Q93" i="1"/>
  <c r="P93" i="1"/>
  <c r="O71" i="1"/>
  <c r="F71" i="1"/>
  <c r="G71" i="1"/>
  <c r="Q66" i="1"/>
  <c r="P66" i="1"/>
  <c r="C61" i="1"/>
  <c r="M61" i="1" s="1"/>
  <c r="P52" i="1"/>
  <c r="Q52" i="1"/>
  <c r="O25" i="1"/>
  <c r="Q25" i="1" s="1"/>
  <c r="G25" i="1"/>
  <c r="E13" i="1"/>
  <c r="K95" i="1"/>
  <c r="J92" i="1"/>
  <c r="L95" i="1"/>
  <c r="O95" i="1"/>
  <c r="Q89" i="1"/>
  <c r="P89" i="1"/>
  <c r="P34" i="1"/>
  <c r="Q34" i="1"/>
  <c r="P22" i="1"/>
  <c r="Q22" i="1"/>
  <c r="P14" i="1"/>
  <c r="P106" i="1"/>
  <c r="Q106" i="1"/>
  <c r="P103" i="1"/>
  <c r="Q103" i="1"/>
  <c r="Q102" i="1"/>
  <c r="Q98" i="1"/>
  <c r="P98" i="1"/>
  <c r="Q96" i="1"/>
  <c r="P96" i="1"/>
  <c r="N102" i="1"/>
  <c r="P102" i="1" s="1"/>
  <c r="F102" i="1"/>
  <c r="D101" i="1"/>
  <c r="O83" i="1"/>
  <c r="G83" i="1"/>
  <c r="F83" i="1"/>
  <c r="Q84" i="1"/>
  <c r="P84" i="1"/>
  <c r="Q77" i="1"/>
  <c r="P77" i="1"/>
  <c r="Q72" i="1"/>
  <c r="P72" i="1"/>
  <c r="Q63" i="1"/>
  <c r="P63" i="1"/>
  <c r="E61" i="1"/>
  <c r="Q62" i="1"/>
  <c r="P62" i="1"/>
  <c r="P38" i="1"/>
  <c r="Q38" i="1"/>
  <c r="P32" i="1"/>
  <c r="Q32" i="1"/>
  <c r="L31" i="1"/>
  <c r="O31" i="1"/>
  <c r="L25" i="1"/>
  <c r="J13" i="1"/>
  <c r="C100" i="1"/>
  <c r="Q79" i="1"/>
  <c r="P79" i="1"/>
  <c r="G37" i="1"/>
  <c r="O37" i="1"/>
  <c r="F37" i="1"/>
  <c r="H13" i="1"/>
  <c r="H100" i="1" s="1"/>
  <c r="H117" i="1" s="1"/>
  <c r="D100" i="1" l="1"/>
  <c r="N100" i="1" s="1"/>
  <c r="N13" i="1"/>
  <c r="C117" i="1"/>
  <c r="M117" i="1" s="1"/>
  <c r="M100" i="1"/>
  <c r="Q83" i="1"/>
  <c r="P83" i="1"/>
  <c r="P37" i="1"/>
  <c r="Q37" i="1"/>
  <c r="M13" i="1"/>
  <c r="J100" i="1"/>
  <c r="K13" i="1"/>
  <c r="L13" i="1"/>
  <c r="P31" i="1"/>
  <c r="Q31" i="1"/>
  <c r="O61" i="1"/>
  <c r="G61" i="1"/>
  <c r="F61" i="1"/>
  <c r="N101" i="1"/>
  <c r="F101" i="1"/>
  <c r="D117" i="1"/>
  <c r="N117" i="1" s="1"/>
  <c r="G101" i="1"/>
  <c r="Q95" i="1"/>
  <c r="P95" i="1"/>
  <c r="K92" i="1"/>
  <c r="L92" i="1"/>
  <c r="E100" i="1"/>
  <c r="O13" i="1"/>
  <c r="G13" i="1"/>
  <c r="F13" i="1"/>
  <c r="Q71" i="1"/>
  <c r="P71" i="1"/>
  <c r="O92" i="1"/>
  <c r="Q92" i="1" l="1"/>
  <c r="P92" i="1"/>
  <c r="E117" i="1"/>
  <c r="F100" i="1"/>
  <c r="O100" i="1"/>
  <c r="G100" i="1"/>
  <c r="P101" i="1"/>
  <c r="Q101" i="1"/>
  <c r="L100" i="1"/>
  <c r="K100" i="1"/>
  <c r="J117" i="1"/>
  <c r="Q13" i="1"/>
  <c r="P13" i="1"/>
  <c r="Q61" i="1"/>
  <c r="P61" i="1"/>
  <c r="K117" i="1" l="1"/>
  <c r="L117" i="1"/>
  <c r="P100" i="1"/>
  <c r="Q100" i="1"/>
  <c r="O117" i="1"/>
  <c r="G117" i="1"/>
  <c r="F117" i="1"/>
  <c r="Q117" i="1" l="1"/>
  <c r="P117" i="1"/>
  <c r="I30" i="2" l="1"/>
  <c r="I21" i="2"/>
  <c r="I20" i="2"/>
  <c r="I19" i="2"/>
  <c r="I7" i="2"/>
  <c r="I71" i="2"/>
  <c r="N116" i="2"/>
  <c r="N115" i="2"/>
  <c r="N114" i="2"/>
  <c r="N113" i="2"/>
  <c r="N111" i="2"/>
  <c r="N110" i="2"/>
  <c r="N109" i="2"/>
  <c r="N108" i="2"/>
  <c r="N107" i="2"/>
  <c r="N105" i="2"/>
  <c r="N104" i="2"/>
  <c r="N103" i="2"/>
  <c r="N102" i="2"/>
  <c r="N101" i="2"/>
  <c r="N100" i="2"/>
  <c r="N99" i="2"/>
  <c r="N98" i="2"/>
  <c r="N97" i="2"/>
  <c r="N96" i="2"/>
  <c r="N95" i="2"/>
  <c r="N94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5" i="2"/>
  <c r="N74" i="2"/>
  <c r="N73" i="2"/>
  <c r="N72" i="2"/>
  <c r="N71" i="2"/>
  <c r="N70" i="2"/>
  <c r="N68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7" i="2"/>
  <c r="N15" i="2"/>
  <c r="N14" i="2"/>
  <c r="N12" i="2"/>
  <c r="N11" i="2"/>
  <c r="N10" i="2"/>
  <c r="N9" i="2"/>
  <c r="N8" i="2"/>
  <c r="N7" i="2"/>
  <c r="J76" i="2"/>
  <c r="J93" i="2"/>
  <c r="M114" i="2"/>
  <c r="P114" i="2" s="1"/>
  <c r="L114" i="2"/>
  <c r="K114" i="2"/>
  <c r="G114" i="2"/>
  <c r="G116" i="2"/>
  <c r="G115" i="2"/>
  <c r="G113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5" i="2"/>
  <c r="G94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5" i="2"/>
  <c r="G74" i="2"/>
  <c r="G73" i="2"/>
  <c r="G72" i="2"/>
  <c r="G71" i="2"/>
  <c r="G70" i="2"/>
  <c r="G68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7" i="2"/>
  <c r="G36" i="2"/>
  <c r="G35" i="2"/>
  <c r="G34" i="2"/>
  <c r="G33" i="2"/>
  <c r="G32" i="2"/>
  <c r="G30" i="2"/>
  <c r="G29" i="2"/>
  <c r="G28" i="2"/>
  <c r="G27" i="2"/>
  <c r="G25" i="2"/>
  <c r="G26" i="2"/>
  <c r="G24" i="2"/>
  <c r="G23" i="2"/>
  <c r="G22" i="2"/>
  <c r="G21" i="2"/>
  <c r="G20" i="2"/>
  <c r="G19" i="2"/>
  <c r="G17" i="2"/>
  <c r="G15" i="2"/>
  <c r="G14" i="2"/>
  <c r="G12" i="2"/>
  <c r="G11" i="2"/>
  <c r="G10" i="2"/>
  <c r="G9" i="2"/>
  <c r="G8" i="2"/>
  <c r="G7" i="2"/>
  <c r="F116" i="2"/>
  <c r="F115" i="2"/>
  <c r="F113" i="2"/>
  <c r="F109" i="2"/>
  <c r="F108" i="2"/>
  <c r="F107" i="2"/>
  <c r="F94" i="2"/>
  <c r="F91" i="2"/>
  <c r="F88" i="2"/>
  <c r="F85" i="2"/>
  <c r="F83" i="2"/>
  <c r="F82" i="2"/>
  <c r="F79" i="2"/>
  <c r="F78" i="2"/>
  <c r="F77" i="2"/>
  <c r="F75" i="2"/>
  <c r="F74" i="2"/>
  <c r="F73" i="2"/>
  <c r="F71" i="2"/>
  <c r="F70" i="2"/>
  <c r="F68" i="2"/>
  <c r="F66" i="2"/>
  <c r="F65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7" i="2"/>
  <c r="F36" i="2"/>
  <c r="F35" i="2"/>
  <c r="F34" i="2"/>
  <c r="F33" i="2"/>
  <c r="F32" i="2"/>
  <c r="F30" i="2"/>
  <c r="F29" i="2"/>
  <c r="F28" i="2"/>
  <c r="F26" i="2"/>
  <c r="F25" i="2"/>
  <c r="F24" i="2"/>
  <c r="F23" i="2"/>
  <c r="F22" i="2"/>
  <c r="F21" i="2"/>
  <c r="F20" i="2"/>
  <c r="F19" i="2"/>
  <c r="F15" i="2"/>
  <c r="F14" i="2"/>
  <c r="F11" i="2"/>
  <c r="F10" i="2"/>
  <c r="F8" i="2"/>
  <c r="F7" i="2"/>
  <c r="D6" i="2"/>
  <c r="D18" i="2"/>
  <c r="D31" i="2"/>
  <c r="D38" i="2"/>
  <c r="D67" i="2"/>
  <c r="D76" i="2"/>
  <c r="E112" i="2"/>
  <c r="E106" i="2"/>
  <c r="E93" i="2"/>
  <c r="N93" i="2" s="1"/>
  <c r="E76" i="2"/>
  <c r="F76" i="2" s="1"/>
  <c r="E67" i="2"/>
  <c r="F67" i="2" s="1"/>
  <c r="E38" i="2"/>
  <c r="F38" i="2" s="1"/>
  <c r="E31" i="2"/>
  <c r="F31" i="2" s="1"/>
  <c r="E18" i="2"/>
  <c r="F18" i="2" s="1"/>
  <c r="E6" i="2"/>
  <c r="F6" i="2" s="1"/>
  <c r="G76" i="2" l="1"/>
  <c r="G38" i="2"/>
  <c r="G18" i="2"/>
  <c r="N76" i="2"/>
  <c r="G67" i="2"/>
  <c r="G31" i="2"/>
  <c r="G6" i="2"/>
  <c r="O114" i="2"/>
  <c r="E117" i="2"/>
  <c r="M116" i="2" l="1"/>
  <c r="L116" i="2"/>
  <c r="M115" i="2"/>
  <c r="L115" i="2"/>
  <c r="M113" i="2"/>
  <c r="L113" i="2"/>
  <c r="K113" i="2"/>
  <c r="J112" i="2"/>
  <c r="N112" i="2" s="1"/>
  <c r="I112" i="2"/>
  <c r="H112" i="2"/>
  <c r="D112" i="2"/>
  <c r="C112" i="2"/>
  <c r="M111" i="2"/>
  <c r="L111" i="2"/>
  <c r="K111" i="2"/>
  <c r="M110" i="2"/>
  <c r="L110" i="2"/>
  <c r="K110" i="2"/>
  <c r="M109" i="2"/>
  <c r="P109" i="2" s="1"/>
  <c r="L109" i="2"/>
  <c r="M108" i="2"/>
  <c r="L108" i="2"/>
  <c r="M107" i="2"/>
  <c r="P107" i="2" s="1"/>
  <c r="L107" i="2"/>
  <c r="K107" i="2"/>
  <c r="J106" i="2"/>
  <c r="N106" i="2" s="1"/>
  <c r="I106" i="2"/>
  <c r="H106" i="2"/>
  <c r="D106" i="2"/>
  <c r="C106" i="2"/>
  <c r="M105" i="2"/>
  <c r="L105" i="2"/>
  <c r="K105" i="2"/>
  <c r="M104" i="2"/>
  <c r="L104" i="2"/>
  <c r="K104" i="2"/>
  <c r="M103" i="2"/>
  <c r="L103" i="2"/>
  <c r="K103" i="2"/>
  <c r="M102" i="2"/>
  <c r="L102" i="2"/>
  <c r="K102" i="2"/>
  <c r="M101" i="2"/>
  <c r="L101" i="2"/>
  <c r="K101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I93" i="2"/>
  <c r="K93" i="2" s="1"/>
  <c r="H93" i="2"/>
  <c r="D93" i="2"/>
  <c r="C93" i="2"/>
  <c r="M92" i="2"/>
  <c r="L92" i="2"/>
  <c r="K92" i="2"/>
  <c r="M91" i="2"/>
  <c r="L91" i="2"/>
  <c r="M90" i="2"/>
  <c r="L90" i="2"/>
  <c r="K90" i="2"/>
  <c r="M89" i="2"/>
  <c r="L89" i="2"/>
  <c r="M88" i="2"/>
  <c r="L88" i="2"/>
  <c r="K88" i="2"/>
  <c r="M87" i="2"/>
  <c r="L87" i="2"/>
  <c r="K87" i="2"/>
  <c r="M86" i="2"/>
  <c r="L86" i="2"/>
  <c r="K86" i="2"/>
  <c r="M85" i="2"/>
  <c r="L85" i="2"/>
  <c r="M84" i="2"/>
  <c r="L84" i="2"/>
  <c r="K84" i="2"/>
  <c r="M83" i="2"/>
  <c r="L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M77" i="2"/>
  <c r="L77" i="2"/>
  <c r="K77" i="2"/>
  <c r="I76" i="2"/>
  <c r="H76" i="2"/>
  <c r="C76" i="2"/>
  <c r="M75" i="2"/>
  <c r="L75" i="2"/>
  <c r="K75" i="2"/>
  <c r="M74" i="2"/>
  <c r="L74" i="2"/>
  <c r="M73" i="2"/>
  <c r="L73" i="2"/>
  <c r="K73" i="2"/>
  <c r="M72" i="2"/>
  <c r="L72" i="2"/>
  <c r="K72" i="2"/>
  <c r="M71" i="2"/>
  <c r="L71" i="2"/>
  <c r="K71" i="2"/>
  <c r="M70" i="2"/>
  <c r="L70" i="2"/>
  <c r="K70" i="2"/>
  <c r="M68" i="2"/>
  <c r="L68" i="2"/>
  <c r="K68" i="2"/>
  <c r="J67" i="2"/>
  <c r="N67" i="2" s="1"/>
  <c r="I67" i="2"/>
  <c r="H67" i="2"/>
  <c r="C67" i="2"/>
  <c r="M66" i="2"/>
  <c r="L66" i="2"/>
  <c r="M65" i="2"/>
  <c r="L65" i="2"/>
  <c r="M64" i="2"/>
  <c r="L64" i="2"/>
  <c r="K64" i="2"/>
  <c r="M63" i="2"/>
  <c r="L63" i="2"/>
  <c r="K63" i="2"/>
  <c r="M62" i="2"/>
  <c r="L62" i="2"/>
  <c r="K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K39" i="2"/>
  <c r="J38" i="2"/>
  <c r="N38" i="2" s="1"/>
  <c r="I38" i="2"/>
  <c r="H38" i="2"/>
  <c r="C38" i="2"/>
  <c r="M37" i="2"/>
  <c r="L37" i="2"/>
  <c r="M36" i="2"/>
  <c r="L36" i="2"/>
  <c r="M35" i="2"/>
  <c r="L35" i="2"/>
  <c r="M34" i="2"/>
  <c r="L34" i="2"/>
  <c r="M33" i="2"/>
  <c r="L33" i="2"/>
  <c r="M32" i="2"/>
  <c r="L32" i="2"/>
  <c r="K32" i="2"/>
  <c r="J31" i="2"/>
  <c r="N31" i="2" s="1"/>
  <c r="I31" i="2"/>
  <c r="H31" i="2"/>
  <c r="C31" i="2"/>
  <c r="M30" i="2"/>
  <c r="P30" i="2" s="1"/>
  <c r="L30" i="2"/>
  <c r="K30" i="2"/>
  <c r="M29" i="2"/>
  <c r="P29" i="2" s="1"/>
  <c r="L29" i="2"/>
  <c r="M28" i="2"/>
  <c r="L28" i="2"/>
  <c r="M27" i="2"/>
  <c r="P27" i="2" s="1"/>
  <c r="L27" i="2"/>
  <c r="M26" i="2"/>
  <c r="L26" i="2"/>
  <c r="M24" i="2"/>
  <c r="L24" i="2"/>
  <c r="K24" i="2"/>
  <c r="M23" i="2"/>
  <c r="L23" i="2"/>
  <c r="K23" i="2"/>
  <c r="M22" i="2"/>
  <c r="L22" i="2"/>
  <c r="M21" i="2"/>
  <c r="L21" i="2"/>
  <c r="K21" i="2"/>
  <c r="M20" i="2"/>
  <c r="L20" i="2"/>
  <c r="K20" i="2"/>
  <c r="M19" i="2"/>
  <c r="L19" i="2"/>
  <c r="K19" i="2"/>
  <c r="J18" i="2"/>
  <c r="N18" i="2" s="1"/>
  <c r="I18" i="2"/>
  <c r="H18" i="2"/>
  <c r="C18" i="2"/>
  <c r="M17" i="2"/>
  <c r="L17" i="2"/>
  <c r="M15" i="2"/>
  <c r="L15" i="2"/>
  <c r="K15" i="2"/>
  <c r="M14" i="2"/>
  <c r="L14" i="2"/>
  <c r="M12" i="2"/>
  <c r="L12" i="2"/>
  <c r="K12" i="2"/>
  <c r="M11" i="2"/>
  <c r="L11" i="2"/>
  <c r="M10" i="2"/>
  <c r="L10" i="2"/>
  <c r="K10" i="2"/>
  <c r="M9" i="2"/>
  <c r="L9" i="2"/>
  <c r="M8" i="2"/>
  <c r="L8" i="2"/>
  <c r="M7" i="2"/>
  <c r="L7" i="2"/>
  <c r="K7" i="2"/>
  <c r="J6" i="2"/>
  <c r="N6" i="2" s="1"/>
  <c r="I6" i="2"/>
  <c r="H6" i="2"/>
  <c r="C6" i="2"/>
  <c r="M93" i="2" l="1"/>
  <c r="P93" i="2" s="1"/>
  <c r="P92" i="2"/>
  <c r="P111" i="2"/>
  <c r="G106" i="2"/>
  <c r="F106" i="2"/>
  <c r="O87" i="2"/>
  <c r="O88" i="2"/>
  <c r="P89" i="2"/>
  <c r="P90" i="2"/>
  <c r="O91" i="2"/>
  <c r="G93" i="2"/>
  <c r="F93" i="2"/>
  <c r="P95" i="2"/>
  <c r="P97" i="2"/>
  <c r="P101" i="2"/>
  <c r="M106" i="2"/>
  <c r="O106" i="2" s="1"/>
  <c r="G112" i="2"/>
  <c r="F112" i="2"/>
  <c r="P113" i="2"/>
  <c r="P116" i="2"/>
  <c r="O26" i="2"/>
  <c r="O28" i="2"/>
  <c r="K6" i="2"/>
  <c r="O7" i="2"/>
  <c r="P8" i="2"/>
  <c r="O9" i="2"/>
  <c r="O10" i="2"/>
  <c r="P11" i="2"/>
  <c r="O12" i="2"/>
  <c r="P14" i="2"/>
  <c r="P15" i="2"/>
  <c r="P19" i="2"/>
  <c r="O55" i="2"/>
  <c r="P56" i="2"/>
  <c r="O57" i="2"/>
  <c r="P58" i="2"/>
  <c r="O59" i="2"/>
  <c r="P60" i="2"/>
  <c r="O61" i="2"/>
  <c r="O62" i="2"/>
  <c r="P74" i="2"/>
  <c r="P75" i="2"/>
  <c r="M76" i="2"/>
  <c r="O77" i="2"/>
  <c r="P78" i="2"/>
  <c r="P79" i="2"/>
  <c r="O80" i="2"/>
  <c r="P81" i="2"/>
  <c r="P82" i="2"/>
  <c r="O83" i="2"/>
  <c r="P84" i="2"/>
  <c r="O85" i="2"/>
  <c r="O86" i="2"/>
  <c r="L93" i="2"/>
  <c r="P94" i="2"/>
  <c r="P96" i="2"/>
  <c r="O97" i="2"/>
  <c r="P98" i="2"/>
  <c r="O99" i="2"/>
  <c r="O100" i="2"/>
  <c r="O101" i="2"/>
  <c r="P102" i="2"/>
  <c r="O103" i="2"/>
  <c r="P104" i="2"/>
  <c r="O105" i="2"/>
  <c r="K106" i="2"/>
  <c r="O107" i="2"/>
  <c r="P108" i="2"/>
  <c r="P110" i="2"/>
  <c r="P115" i="2"/>
  <c r="O116" i="2"/>
  <c r="P68" i="2"/>
  <c r="P70" i="2"/>
  <c r="P71" i="2"/>
  <c r="O72" i="2"/>
  <c r="O73" i="2"/>
  <c r="P63" i="2"/>
  <c r="O64" i="2"/>
  <c r="P65" i="2"/>
  <c r="O66" i="2"/>
  <c r="P20" i="2"/>
  <c r="M6" i="2"/>
  <c r="P6" i="2" s="1"/>
  <c r="M31" i="2"/>
  <c r="O32" i="2"/>
  <c r="P33" i="2"/>
  <c r="O34" i="2"/>
  <c r="P35" i="2"/>
  <c r="P36" i="2"/>
  <c r="M38" i="2"/>
  <c r="O94" i="2"/>
  <c r="O96" i="2"/>
  <c r="O98" i="2"/>
  <c r="P99" i="2"/>
  <c r="O102" i="2"/>
  <c r="P103" i="2"/>
  <c r="O104" i="2"/>
  <c r="P105" i="2"/>
  <c r="L106" i="2"/>
  <c r="O108" i="2"/>
  <c r="O110" i="2"/>
  <c r="O115" i="2"/>
  <c r="P21" i="2"/>
  <c r="O22" i="2"/>
  <c r="O23" i="2"/>
  <c r="O24" i="2"/>
  <c r="P91" i="2"/>
  <c r="O109" i="2"/>
  <c r="O111" i="2"/>
  <c r="O113" i="2"/>
  <c r="P37" i="2"/>
  <c r="O39" i="2"/>
  <c r="P40" i="2"/>
  <c r="O41" i="2"/>
  <c r="P42" i="2"/>
  <c r="O43" i="2"/>
  <c r="P44" i="2"/>
  <c r="O45" i="2"/>
  <c r="P46" i="2"/>
  <c r="O47" i="2"/>
  <c r="P48" i="2"/>
  <c r="O49" i="2"/>
  <c r="P50" i="2"/>
  <c r="O51" i="2"/>
  <c r="P52" i="2"/>
  <c r="O53" i="2"/>
  <c r="O54" i="2"/>
  <c r="L6" i="2"/>
  <c r="P7" i="2"/>
  <c r="O8" i="2"/>
  <c r="P9" i="2"/>
  <c r="P10" i="2"/>
  <c r="O11" i="2"/>
  <c r="P12" i="2"/>
  <c r="O14" i="2"/>
  <c r="O15" i="2"/>
  <c r="P17" i="2"/>
  <c r="K18" i="2"/>
  <c r="M18" i="2"/>
  <c r="O19" i="2"/>
  <c r="O20" i="2"/>
  <c r="O21" i="2"/>
  <c r="P22" i="2"/>
  <c r="P23" i="2"/>
  <c r="P24" i="2"/>
  <c r="P26" i="2"/>
  <c r="O27" i="2"/>
  <c r="P28" i="2"/>
  <c r="O29" i="2"/>
  <c r="O30" i="2"/>
  <c r="L31" i="2"/>
  <c r="O31" i="2"/>
  <c r="P32" i="2"/>
  <c r="O33" i="2"/>
  <c r="P34" i="2"/>
  <c r="O35" i="2"/>
  <c r="O36" i="2"/>
  <c r="O37" i="2"/>
  <c r="L38" i="2"/>
  <c r="P39" i="2"/>
  <c r="O40" i="2"/>
  <c r="P41" i="2"/>
  <c r="O42" i="2"/>
  <c r="P43" i="2"/>
  <c r="O44" i="2"/>
  <c r="P45" i="2"/>
  <c r="O46" i="2"/>
  <c r="P47" i="2"/>
  <c r="O48" i="2"/>
  <c r="P49" i="2"/>
  <c r="O50" i="2"/>
  <c r="P51" i="2"/>
  <c r="O52" i="2"/>
  <c r="P53" i="2"/>
  <c r="P54" i="2"/>
  <c r="P55" i="2"/>
  <c r="O56" i="2"/>
  <c r="P57" i="2"/>
  <c r="O58" i="2"/>
  <c r="P59" i="2"/>
  <c r="O60" i="2"/>
  <c r="D117" i="2"/>
  <c r="I117" i="2"/>
  <c r="L18" i="2"/>
  <c r="K31" i="2"/>
  <c r="K38" i="2"/>
  <c r="O93" i="2"/>
  <c r="C117" i="2"/>
  <c r="H117" i="2"/>
  <c r="J117" i="2"/>
  <c r="P61" i="2"/>
  <c r="P62" i="2"/>
  <c r="O63" i="2"/>
  <c r="P64" i="2"/>
  <c r="O65" i="2"/>
  <c r="P66" i="2"/>
  <c r="K67" i="2"/>
  <c r="M67" i="2"/>
  <c r="O68" i="2"/>
  <c r="O70" i="2"/>
  <c r="O71" i="2"/>
  <c r="P72" i="2"/>
  <c r="P73" i="2"/>
  <c r="O74" i="2"/>
  <c r="O75" i="2"/>
  <c r="L76" i="2"/>
  <c r="P77" i="2"/>
  <c r="O78" i="2"/>
  <c r="O79" i="2"/>
  <c r="P80" i="2"/>
  <c r="O81" i="2"/>
  <c r="O82" i="2"/>
  <c r="P83" i="2"/>
  <c r="O84" i="2"/>
  <c r="P85" i="2"/>
  <c r="P86" i="2"/>
  <c r="P87" i="2"/>
  <c r="P88" i="2"/>
  <c r="O89" i="2"/>
  <c r="O90" i="2"/>
  <c r="O92" i="2"/>
  <c r="O95" i="2"/>
  <c r="P100" i="2"/>
  <c r="L112" i="2"/>
  <c r="L67" i="2"/>
  <c r="K76" i="2"/>
  <c r="K112" i="2"/>
  <c r="M112" i="2"/>
  <c r="O38" i="2" l="1"/>
  <c r="P106" i="2"/>
  <c r="G117" i="2"/>
  <c r="F117" i="2"/>
  <c r="P18" i="2"/>
  <c r="P112" i="2"/>
  <c r="O76" i="2"/>
  <c r="K117" i="2"/>
  <c r="O6" i="2"/>
  <c r="P67" i="2"/>
  <c r="M117" i="2"/>
  <c r="P76" i="2"/>
  <c r="N117" i="2"/>
  <c r="O18" i="2"/>
  <c r="O112" i="2"/>
  <c r="O67" i="2"/>
  <c r="L117" i="2"/>
  <c r="P31" i="2"/>
  <c r="P38" i="2"/>
  <c r="P117" i="2" l="1"/>
  <c r="O117" i="2"/>
</calcChain>
</file>

<file path=xl/sharedStrings.xml><?xml version="1.0" encoding="utf-8"?>
<sst xmlns="http://schemas.openxmlformats.org/spreadsheetml/2006/main" count="379" uniqueCount="334">
  <si>
    <t>Загальний фонд</t>
  </si>
  <si>
    <t>Спеціальний фонд</t>
  </si>
  <si>
    <t>Податкові надходження:</t>
  </si>
  <si>
    <t>Податки на доходи, податки на прибуток, податки на збільшення ринкової вартості</t>
  </si>
  <si>
    <t>Податок 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</si>
  <si>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</si>
  <si>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</si>
  <si>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</si>
  <si>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</si>
  <si>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</si>
  <si>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</si>
  <si>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</si>
  <si>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</si>
  <si>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</si>
  <si>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</si>
  <si>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</si>
  <si>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</si>
  <si>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користування надрами</t>
  </si>
  <si>
    <t>Рентна плата за користування надрами в цілях, не пов'язаних з видобуванням корисних копалин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</si>
  <si>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</si>
  <si>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</si>
  <si>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</si>
  <si>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</si>
  <si>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</si>
  <si>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</si>
  <si>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</si>
  <si>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</si>
  <si>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</si>
  <si>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</si>
  <si>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</si>
  <si>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  </t>
  </si>
  <si>
    <t>Орендна плата з юридичних осіб 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</si>
  <si>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</si>
  <si>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</si>
  <si>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</si>
  <si>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</si>
  <si>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</si>
  <si>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</si>
  <si>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</si>
  <si>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</si>
  <si>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фізичних осіб, нарахований до 1 січня 2011 року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</si>
  <si>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</si>
  <si>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</si>
  <si>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</si>
  <si>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</si>
  <si>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</si>
  <si>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об'єкти 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</si>
  <si>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</si>
  <si>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Неподаткові надходження</t>
  </si>
  <si>
    <t>Доходи від 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</si>
  <si>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</si>
  <si>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</si>
  <si>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 </t>
  </si>
  <si>
    <t>Інші надходження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</si>
  <si>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</si>
  <si>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</si>
  <si>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</si>
  <si>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Надходження коштів від відшкодування втрат сільськогосподарського і лісогосподарського виробництва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</si>
  <si>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</si>
  <si>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</si>
  <si>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</si>
  <si>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</si>
  <si>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</si>
  <si>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</si>
  <si>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</si>
  <si>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</si>
  <si>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</si>
  <si>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</si>
  <si>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</si>
  <si>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</si>
  <si>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</si>
  <si>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</si>
  <si>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</si>
  <si>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</si>
  <si>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</si>
  <si>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</si>
  <si>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</si>
  <si>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</si>
  <si>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</si>
  <si>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</si>
  <si>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</si>
  <si>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</si>
  <si>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</si>
  <si>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</si>
  <si>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</si>
  <si>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</si>
  <si>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</si>
  <si>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</si>
  <si>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</si>
  <si>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</si>
  <si>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</si>
  <si>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</si>
  <si>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особам,які не мають права на пенсію,особам з інвалідністю,дітям з інвалідністю, тимчасової державної допомоги дітям,тимчасової державної соціальної допомоги непрацюючій особі,яка досягла загального пенсійного віку,але не набула права на пенсійну виплату, допомоги по догляду за особами з інвалідністю I чи II групи внаслідок психічного розладу,компенсаційної виплати непрацюючій працездатній особі, яка доглядає за особою з інвалідністю І групи,а також за особою, яка досягла 80-річного віку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</si>
  <si>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</si>
  <si>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</si>
  <si>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</si>
  <si>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</si>
  <si>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</si>
  <si>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(грн.)</t>
  </si>
  <si>
    <t>Найменування згідно з Класифікацією доходів бюджету</t>
  </si>
  <si>
    <t xml:space="preserve">Код </t>
  </si>
  <si>
    <t xml:space="preserve">Виконання </t>
  </si>
  <si>
    <t>%</t>
  </si>
  <si>
    <t>відхиленння</t>
  </si>
  <si>
    <t>Звіт</t>
  </si>
  <si>
    <t>Всього доходів без урахування міжбюджетних трансфертів</t>
  </si>
  <si>
    <t>Всього доходів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</si>
  <si>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</si>
  <si>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І. Доходи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</si>
  <si>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</si>
  <si>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ІІ. Видатки</t>
  </si>
  <si>
    <t>Код головного розпорядника коштів/КПКВ</t>
  </si>
  <si>
    <t>Назва головного розпорядника коштів                                                                    Назва підрозділу бюджетної класифікації</t>
  </si>
  <si>
    <t>Разом по фондах</t>
  </si>
  <si>
    <t>Виконання</t>
  </si>
  <si>
    <t>відхилення</t>
  </si>
  <si>
    <t>02</t>
  </si>
  <si>
    <t>Виконавчий комітет Мукачівської міської ради</t>
  </si>
  <si>
    <t>0210160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</si>
  <si>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</si>
  <si>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</si>
  <si>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Інша діяльність у сфері державного управління</t>
  </si>
  <si>
    <t>0213112</t>
  </si>
  <si>
    <t>Заходи державної політики з питань дітей та їх соціального захисту</t>
  </si>
  <si>
    <t>0213210</t>
  </si>
  <si>
    <t>Організація та проведення громадських робіт</t>
  </si>
  <si>
    <t>0213242</t>
  </si>
  <si>
    <t>Інші заходи у сфері соціального захисту і соціального забезпечення</t>
  </si>
  <si>
    <t>Заходи з енергозбереження</t>
  </si>
  <si>
    <t>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</si>
  <si>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</si>
  <si>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</si>
  <si>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Інші заходи, пов`язані з економічною діяльністю</t>
  </si>
  <si>
    <t>0218110</t>
  </si>
  <si>
    <t>Заходи із запобігання та ліквідації надзвичайних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</si>
  <si>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</si>
  <si>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</si>
  <si>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</si>
  <si>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Управління освіти, молоді та спотру виконавчого комітету Мукачівської міської ради</t>
  </si>
  <si>
    <t>0611010</t>
  </si>
  <si>
    <t>Надання дошкільної освіти</t>
  </si>
  <si>
    <t>0611020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</si>
  <si>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</si>
  <si>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</si>
  <si>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Надання позашкільної освіти позашкільними закладами освіти, заходи із позашкільної роботи з дітьми</t>
  </si>
  <si>
    <t>0611150</t>
  </si>
  <si>
    <t>Методичне забезпечення діяльності навчальних закладів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</si>
  <si>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</si>
  <si>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</si>
  <si>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</si>
  <si>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</si>
  <si>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Компенсаційні виплати на пільговий проїзд автомобільним транспортом окремим категоріям громадян</t>
  </si>
  <si>
    <t>0613131</t>
  </si>
  <si>
    <t>Здійснення заходів та реалізація проектів на виконання Державної цільової соціальної програми `Молодь України`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</si>
  <si>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</si>
  <si>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</si>
  <si>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0615011</t>
  </si>
  <si>
    <t>Проведення навчально-тренувальних зборів і змагань з олімпійських видів спорту</t>
  </si>
  <si>
    <t>0615012</t>
  </si>
  <si>
    <t>Проведення навчально-тренувальних зборів і змагань з неолімпійських видів спорту</t>
  </si>
  <si>
    <t>0615031</t>
  </si>
  <si>
    <t>Утримання та навчально-тренувальна робота комунальних дитячо-юнацьких спортивних шкіл</t>
  </si>
  <si>
    <t>07</t>
  </si>
  <si>
    <t>Відділ охорони здоров`я виконавчого комітету Мукачівської міської ради</t>
  </si>
  <si>
    <t>0712010</t>
  </si>
  <si>
    <t>Багатопрофільна стаціонарна медична допомога населенню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</si>
  <si>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</si>
  <si>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</si>
  <si>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</si>
  <si>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Централізовані заходи з лікування хворих на цукровий та нецукровий діабет</t>
  </si>
  <si>
    <t>0712146</t>
  </si>
  <si>
    <t>Відшкодування вартості лікарських засобів для лікування окремих захворювань</t>
  </si>
  <si>
    <t>0712151</t>
  </si>
  <si>
    <t>Забезпечення діяльності інших закладів у сфері охорони здоров`я</t>
  </si>
  <si>
    <t>0712152</t>
  </si>
  <si>
    <t>Інші програми та заходи у сфері охорони здоров`я</t>
  </si>
  <si>
    <t>08</t>
  </si>
  <si>
    <t>Управління праці та соціального захисту населення виконавчого комітету Мукачівської міської ради</t>
  </si>
  <si>
    <t>0810160</t>
  </si>
  <si>
    <t>0813011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</si>
  <si>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</si>
  <si>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</si>
  <si>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Надання субсидій населенню для відшкодування витрат на оплату житлово-комунальних послуг</t>
  </si>
  <si>
    <t>0813021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</si>
  <si>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</si>
  <si>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</si>
  <si>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</si>
  <si>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0813033</t>
  </si>
  <si>
    <t>0813041</t>
  </si>
  <si>
    <t>Надання допомоги у зв`язку з вагітністю і пологами</t>
  </si>
  <si>
    <t>0813042</t>
  </si>
  <si>
    <t>Надання допомоги при усиновленні дитини</t>
  </si>
  <si>
    <t>0813043</t>
  </si>
  <si>
    <t>Надання допомоги при народженні дитини</t>
  </si>
  <si>
    <t>0813044</t>
  </si>
  <si>
    <t>Надання допомоги на дітей, над якими встановлено опіку чи піклування</t>
  </si>
  <si>
    <t>0813045</t>
  </si>
  <si>
    <t>Надання допомоги на дітей одиноким матерям</t>
  </si>
  <si>
    <t>0813046</t>
  </si>
  <si>
    <t>Надання тимчасової державної допомоги дітям</t>
  </si>
  <si>
    <t>0813047</t>
  </si>
  <si>
    <t>Надання державної соціальної допомоги малозабезпеченим сім`ям</t>
  </si>
  <si>
    <t>0813081</t>
  </si>
  <si>
    <t>Надання державної соціальної допомоги особам з інвалідністю з дитинства та дітям з інвалідністю</t>
  </si>
  <si>
    <t>0813082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</si>
  <si>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</si>
  <si>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</si>
  <si>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Надання допомоги по догляду за особами з інвалідністю I чи II групи внаслідок психічного розладу</t>
  </si>
  <si>
    <t>0813084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</si>
  <si>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</si>
  <si>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</si>
  <si>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</si>
  <si>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</si>
  <si>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</si>
  <si>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</si>
  <si>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</si>
  <si>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</si>
  <si>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</si>
  <si>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</si>
  <si>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</si>
  <si>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</si>
  <si>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</si>
  <si>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0813210</t>
  </si>
  <si>
    <t>0813221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</si>
  <si>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</si>
  <si>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0813223</t>
  </si>
  <si>
    <t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захисту", та які потребують поліпшення житлових умов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</si>
  <si>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</si>
  <si>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</si>
  <si>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0813242</t>
  </si>
  <si>
    <t>10</t>
  </si>
  <si>
    <t>Відділ культури виконавчого комітету Мукачівської міської ради</t>
  </si>
  <si>
    <t>1011100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</si>
  <si>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</si>
  <si>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1014010</t>
  </si>
  <si>
    <t>Фінансова підтримка театрів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</si>
  <si>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</si>
  <si>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</si>
  <si>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</si>
  <si>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</si>
  <si>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</si>
  <si>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</si>
  <si>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</si>
  <si>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Забезпечення діяльності інших закладів в галузі культури і мистецтва</t>
  </si>
  <si>
    <t>1014082</t>
  </si>
  <si>
    <t>Інші заходи в галузі культури і мистецтва</t>
  </si>
  <si>
    <t>12</t>
  </si>
  <si>
    <t>Управління міського господарства виконавчого комітету Мукачівської міської ради</t>
  </si>
  <si>
    <t>1210160</t>
  </si>
  <si>
    <t>1213210</t>
  </si>
  <si>
    <t>1216013</t>
  </si>
  <si>
    <t>Забезпечення діяльності водопровідно-каналізаційного господарства</t>
  </si>
  <si>
    <t>1216015</t>
  </si>
  <si>
    <t>Забезпечення надійної та безперебійної експлуатації ліфтів</t>
  </si>
  <si>
    <t>1216017</t>
  </si>
  <si>
    <t>Інша діяльність, пов`язана з експлуатацією об`єктів житлово-комунального господарства</t>
  </si>
  <si>
    <t>1216030</t>
  </si>
  <si>
    <t>Організація благоустрою населених пунктів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</si>
  <si>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</si>
  <si>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</si>
  <si>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</si>
  <si>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1216090</t>
  </si>
  <si>
    <t>Інша діяльність у сфері житлово-комунального господарства</t>
  </si>
  <si>
    <t>1217310</t>
  </si>
  <si>
    <t>Будівництво об`єктів житлово-комунального господарства</t>
  </si>
  <si>
    <t>1217330</t>
  </si>
  <si>
    <t>Будівництво інших об`єктів соціальної та виробничої інфраструктури комунальної власності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</si>
  <si>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</si>
  <si>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</si>
  <si>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</si>
  <si>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1217693</t>
  </si>
  <si>
    <t>1218340</t>
  </si>
  <si>
    <t>Природоохоронні заходи за рахунок цільових фондів</t>
  </si>
  <si>
    <t>15</t>
  </si>
  <si>
    <t>Відділ капітального будівництва виконавчого комітету Мукачівської міської ради</t>
  </si>
  <si>
    <t>1510160</t>
  </si>
  <si>
    <t>1510180</t>
  </si>
  <si>
    <t>1511010</t>
  </si>
  <si>
    <t>1511020</t>
  </si>
  <si>
    <t>1517321</t>
  </si>
  <si>
    <t>Будівництво освітніх установ та закладів</t>
  </si>
  <si>
    <t>1517322</t>
  </si>
  <si>
    <t>Будівництво медичних установ та закладів</t>
  </si>
  <si>
    <t>1517324</t>
  </si>
  <si>
    <t>Будівництво установ та закладів культури</t>
  </si>
  <si>
    <t>1517325</t>
  </si>
  <si>
    <t>Будівництво споруд, установ та закладів фізичної культури і спорту</t>
  </si>
  <si>
    <t>1517330</t>
  </si>
  <si>
    <t>31</t>
  </si>
  <si>
    <t>Управління комунальної влавності та архітектури виконавчого комітету Мукачівської міської ради</t>
  </si>
  <si>
    <t>3110160</t>
  </si>
  <si>
    <t>3110180</t>
  </si>
  <si>
    <t>3117130</t>
  </si>
  <si>
    <t>Здійснення заходів із землеустрою</t>
  </si>
  <si>
    <t>3117350</t>
  </si>
  <si>
    <t>Розроблення схем планування та забудови територій (містобудівної документації)</t>
  </si>
  <si>
    <t>3117650</t>
  </si>
  <si>
    <t>Проведення експертної грошової оцінки земельної ділянки чи права на неї</t>
  </si>
  <si>
    <t>37</t>
  </si>
  <si>
    <t>Фінансове управління виконавчого комітету Мукачівської міської ради</t>
  </si>
  <si>
    <t>3710160</t>
  </si>
  <si>
    <t>3718700</t>
  </si>
  <si>
    <t>Резервний фонд</t>
  </si>
  <si>
    <t>3719110</t>
  </si>
  <si>
    <t>Реверсна дотація </t>
  </si>
  <si>
    <t xml:space="preserve"> </t>
  </si>
  <si>
    <t xml:space="preserve">Усього </t>
  </si>
  <si>
    <t>0611170</t>
  </si>
  <si>
    <t>Забезпечення діяльності інклюзивно-ресурсних центрів</t>
  </si>
  <si>
    <t>виконано за січень-березень    2019 рік</t>
  </si>
  <si>
    <t>затверджено розписом на 2019 рік з урахуванням  змін</t>
  </si>
  <si>
    <t>виконано за січень -березень   2019 рік</t>
  </si>
  <si>
    <t>1511170</t>
  </si>
  <si>
    <t>1514030</t>
  </si>
  <si>
    <t>1515031</t>
  </si>
  <si>
    <t>кошторисні призначення за 2019 рік з урахуванням змін</t>
  </si>
  <si>
    <t>затверджено розписом на 
січень - березень 2019 рік з урахуванням  змін</t>
  </si>
  <si>
    <t>0217670</t>
  </si>
  <si>
    <t>Внески до статутного капіталу суб`єктів господарювання</t>
  </si>
  <si>
    <t>0218230</t>
  </si>
  <si>
    <t>Інші заходи громадського порядку та безпеки</t>
  </si>
  <si>
    <t>1013210</t>
  </si>
  <si>
    <t>1217670</t>
  </si>
  <si>
    <t>затверджено розписом на 2019 р. з урахуванням  змін</t>
  </si>
  <si>
    <t>виконано за січень - березень
   2019 рік</t>
  </si>
  <si>
    <t xml:space="preserve"> про виконання місцевого бюджету м.Мукачево </t>
  </si>
  <si>
    <t xml:space="preserve"> за січень-березень 2019 року</t>
  </si>
  <si>
    <t>Затверджено на 2019 рік з урахуванням змін</t>
  </si>
  <si>
    <t>Затверджено на січень-березень  2019 року з урахуванням змін</t>
  </si>
  <si>
    <t>Фактичні надходження за  січень-березень  2019 року</t>
  </si>
  <si>
    <t>Рентна плата за користування надрами для видобування корисних копалин загальнодержавного значення 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</si>
  <si>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</si>
  <si>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</si>
  <si>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Уточнений план за 2019 рік (спецфонд - кошторисні призначення)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</si>
</sst>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0.00"/>
  </numFmts>
  <fonts count="3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4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5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7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29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1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3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5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5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7" borderId="0" applyNumberFormat="0" applyBorder="0" applyAlignment="0" applyProtection="0"/>
    <xf numFmtId="0" fontId="20" fillId="14" borderId="16" applyNumberFormat="0" applyAlignment="0" applyProtection="0"/>
    <xf numFmtId="0" fontId="20" fillId="13" borderId="16" applyNumberFormat="0" applyAlignment="0" applyProtection="0"/>
    <xf numFmtId="0" fontId="21" fillId="39" borderId="17" applyNumberFormat="0" applyAlignment="0" applyProtection="0"/>
    <xf numFmtId="0" fontId="21" fillId="40" borderId="17" applyNumberFormat="0" applyAlignment="0" applyProtection="0"/>
    <xf numFmtId="0" fontId="21" fillId="39" borderId="17" applyNumberFormat="0" applyAlignment="0" applyProtection="0"/>
    <xf numFmtId="0" fontId="22" fillId="39" borderId="16" applyNumberFormat="0" applyAlignment="0" applyProtection="0"/>
    <xf numFmtId="0" fontId="22" fillId="40" borderId="16" applyNumberFormat="0" applyAlignment="0" applyProtection="0"/>
    <xf numFmtId="0" fontId="22" fillId="39" borderId="16" applyNumberFormat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3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5" fillId="42" borderId="22" applyNumberFormat="0" applyAlignment="0" applyProtection="0"/>
    <xf numFmtId="0" fontId="25" fillId="41" borderId="22" applyNumberFormat="0" applyAlignment="0" applyProtection="0"/>
    <xf numFmtId="0" fontId="17" fillId="0" borderId="0" applyNumberFormat="0" applyFill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4" fillId="0" borderId="0"/>
    <xf numFmtId="0" fontId="11" fillId="0" borderId="0"/>
    <xf numFmtId="0" fontId="3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" fillId="45" borderId="23" applyNumberFormat="0" applyAlignment="0" applyProtection="0"/>
    <xf numFmtId="0" fontId="14" fillId="46" borderId="23" applyNumberFormat="0" applyFont="0" applyAlignment="0" applyProtection="0"/>
    <xf numFmtId="0" fontId="4" fillId="45" borderId="23" applyNumberFormat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184">
    <xf numFmtId="0" fontId="0" fillId="0" borderId="0" xfId="0"/>
    <xf numFmtId="4" fontId="6" fillId="0" borderId="5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164" fontId="6" fillId="0" borderId="1" xfId="0" applyNumberFormat="1" applyFont="1" applyBorder="1"/>
    <xf numFmtId="4" fontId="6" fillId="0" borderId="6" xfId="0" applyNumberFormat="1" applyFont="1" applyBorder="1"/>
    <xf numFmtId="0" fontId="6" fillId="0" borderId="0" xfId="0" applyFont="1"/>
    <xf numFmtId="0" fontId="11" fillId="0" borderId="0" xfId="3"/>
    <xf numFmtId="0" fontId="6" fillId="0" borderId="0" xfId="3" applyFont="1"/>
    <xf numFmtId="0" fontId="11" fillId="0" borderId="0" xfId="3" applyAlignment="1">
      <alignment horizontal="right"/>
    </xf>
    <xf numFmtId="0" fontId="12" fillId="0" borderId="14" xfId="3" applyFont="1" applyBorder="1" applyAlignment="1">
      <alignment horizontal="center" vertical="center"/>
    </xf>
    <xf numFmtId="4" fontId="8" fillId="2" borderId="1" xfId="3" applyNumberFormat="1" applyFont="1" applyFill="1" applyBorder="1" applyAlignment="1">
      <alignment horizontal="right" vertical="center"/>
    </xf>
    <xf numFmtId="164" fontId="12" fillId="0" borderId="1" xfId="4" applyNumberFormat="1" applyFont="1" applyBorder="1" applyAlignment="1">
      <alignment horizontal="right" vertical="center"/>
    </xf>
    <xf numFmtId="4" fontId="12" fillId="0" borderId="1" xfId="3" applyNumberFormat="1" applyFont="1" applyBorder="1" applyAlignment="1">
      <alignment horizontal="right" vertical="center"/>
    </xf>
    <xf numFmtId="4" fontId="12" fillId="2" borderId="1" xfId="3" applyNumberFormat="1" applyFont="1" applyFill="1" applyBorder="1" applyAlignment="1">
      <alignment horizontal="right" vertical="center" wrapText="1"/>
    </xf>
    <xf numFmtId="164" fontId="6" fillId="2" borderId="1" xfId="4" applyNumberFormat="1" applyFont="1" applyFill="1" applyBorder="1" applyAlignment="1">
      <alignment horizontal="right" vertical="center"/>
    </xf>
    <xf numFmtId="4" fontId="13" fillId="0" borderId="1" xfId="5" applyNumberFormat="1" applyFont="1" applyBorder="1" applyAlignment="1">
      <alignment horizontal="right" vertical="center" wrapText="1"/>
    </xf>
    <xf numFmtId="164" fontId="13" fillId="0" borderId="1" xfId="4" applyNumberFormat="1" applyFont="1" applyBorder="1" applyAlignment="1">
      <alignment horizontal="right" vertical="center"/>
    </xf>
    <xf numFmtId="4" fontId="13" fillId="0" borderId="1" xfId="3" applyNumberFormat="1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164" fontId="7" fillId="2" borderId="1" xfId="4" applyNumberFormat="1" applyFont="1" applyFill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9" fontId="7" fillId="0" borderId="1" xfId="4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13" fillId="2" borderId="1" xfId="5" applyNumberFormat="1" applyFont="1" applyFill="1" applyBorder="1" applyAlignment="1">
      <alignment horizontal="right" vertical="center" wrapText="1"/>
    </xf>
    <xf numFmtId="164" fontId="13" fillId="2" borderId="1" xfId="4" applyNumberFormat="1" applyFont="1" applyFill="1" applyBorder="1" applyAlignment="1">
      <alignment horizontal="right" vertical="center"/>
    </xf>
    <xf numFmtId="4" fontId="13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/>
    </xf>
    <xf numFmtId="9" fontId="7" fillId="2" borderId="1" xfId="4" applyFont="1" applyFill="1" applyBorder="1" applyAlignment="1">
      <alignment horizontal="right" vertical="center"/>
    </xf>
    <xf numFmtId="0" fontId="13" fillId="2" borderId="1" xfId="5" applyFont="1" applyFill="1" applyBorder="1" applyAlignment="1">
      <alignment horizontal="center" vertical="center" wrapText="1"/>
    </xf>
    <xf numFmtId="164" fontId="12" fillId="2" borderId="1" xfId="4" applyNumberFormat="1" applyFont="1" applyFill="1" applyBorder="1" applyAlignment="1">
      <alignment horizontal="right" vertical="center"/>
    </xf>
    <xf numFmtId="4" fontId="12" fillId="2" borderId="1" xfId="3" applyNumberFormat="1" applyFont="1" applyFill="1" applyBorder="1" applyAlignment="1">
      <alignment horizontal="right" vertical="center"/>
    </xf>
    <xf numFmtId="0" fontId="7" fillId="0" borderId="0" xfId="3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wrapText="1"/>
    </xf>
    <xf numFmtId="0" fontId="12" fillId="0" borderId="25" xfId="3" applyFont="1" applyBorder="1" applyAlignment="1">
      <alignment horizontal="center" vertical="center"/>
    </xf>
    <xf numFmtId="0" fontId="12" fillId="2" borderId="5" xfId="3" quotePrefix="1" applyFont="1" applyFill="1" applyBorder="1" applyAlignment="1">
      <alignment horizontal="center" vertical="center" wrapText="1"/>
    </xf>
    <xf numFmtId="4" fontId="12" fillId="0" borderId="6" xfId="3" applyNumberFormat="1" applyFont="1" applyBorder="1" applyAlignment="1">
      <alignment horizontal="right" vertical="center"/>
    </xf>
    <xf numFmtId="0" fontId="7" fillId="0" borderId="5" xfId="3" quotePrefix="1" applyFont="1" applyBorder="1" applyAlignment="1">
      <alignment horizontal="center" vertical="center" wrapText="1"/>
    </xf>
    <xf numFmtId="4" fontId="13" fillId="0" borderId="6" xfId="3" applyNumberFormat="1" applyFont="1" applyBorder="1" applyAlignment="1">
      <alignment horizontal="right" vertical="center"/>
    </xf>
    <xf numFmtId="0" fontId="13" fillId="0" borderId="5" xfId="5" quotePrefix="1" applyFont="1" applyBorder="1" applyAlignment="1">
      <alignment horizontal="center" vertical="center" wrapText="1"/>
    </xf>
    <xf numFmtId="0" fontId="7" fillId="2" borderId="5" xfId="3" quotePrefix="1" applyFont="1" applyFill="1" applyBorder="1" applyAlignment="1">
      <alignment horizontal="center" vertical="center" wrapText="1"/>
    </xf>
    <xf numFmtId="0" fontId="13" fillId="2" borderId="5" xfId="5" quotePrefix="1" applyFont="1" applyFill="1" applyBorder="1" applyAlignment="1">
      <alignment horizontal="center" vertical="center" wrapText="1"/>
    </xf>
    <xf numFmtId="0" fontId="12" fillId="2" borderId="7" xfId="3" quotePrefix="1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4" fontId="8" fillId="2" borderId="8" xfId="3" applyNumberFormat="1" applyFont="1" applyFill="1" applyBorder="1" applyAlignment="1">
      <alignment horizontal="right" vertical="center"/>
    </xf>
    <xf numFmtId="164" fontId="12" fillId="0" borderId="8" xfId="4" applyNumberFormat="1" applyFont="1" applyBorder="1" applyAlignment="1">
      <alignment horizontal="right" vertical="center"/>
    </xf>
    <xf numFmtId="4" fontId="12" fillId="0" borderId="8" xfId="3" applyNumberFormat="1" applyFont="1" applyBorder="1" applyAlignment="1">
      <alignment horizontal="right" vertical="center"/>
    </xf>
    <xf numFmtId="164" fontId="6" fillId="2" borderId="8" xfId="4" applyNumberFormat="1" applyFont="1" applyFill="1" applyBorder="1" applyAlignment="1">
      <alignment horizontal="right" vertical="center"/>
    </xf>
    <xf numFmtId="4" fontId="12" fillId="0" borderId="9" xfId="3" applyNumberFormat="1" applyFont="1" applyBorder="1" applyAlignment="1">
      <alignment horizontal="right" vertical="center"/>
    </xf>
    <xf numFmtId="0" fontId="13" fillId="0" borderId="0" xfId="3" applyFont="1"/>
    <xf numFmtId="4" fontId="13" fillId="0" borderId="1" xfId="136" applyNumberFormat="1" applyFont="1" applyBorder="1" applyAlignment="1">
      <alignment vertical="center" wrapText="1"/>
    </xf>
    <xf numFmtId="4" fontId="13" fillId="0" borderId="1" xfId="137" applyNumberFormat="1" applyFont="1" applyBorder="1" applyAlignment="1">
      <alignment vertical="center" wrapText="1"/>
    </xf>
    <xf numFmtId="0" fontId="13" fillId="0" borderId="1" xfId="137" quotePrefix="1" applyFont="1" applyBorder="1" applyAlignment="1">
      <alignment horizontal="center" vertical="center" wrapText="1"/>
    </xf>
    <xf numFmtId="0" fontId="13" fillId="0" borderId="1" xfId="137" applyFont="1" applyBorder="1" applyAlignment="1">
      <alignment horizontal="center" vertical="center" wrapText="1"/>
    </xf>
    <xf numFmtId="4" fontId="7" fillId="2" borderId="0" xfId="0" applyNumberFormat="1" applyFont="1" applyFill="1" applyBorder="1"/>
    <xf numFmtId="0" fontId="12" fillId="2" borderId="1" xfId="3" applyFont="1" applyFill="1" applyBorder="1" applyAlignment="1">
      <alignment horizontal="center" vertical="center" wrapText="1"/>
    </xf>
    <xf numFmtId="165" fontId="12" fillId="2" borderId="0" xfId="136" applyNumberFormat="1" applyFont="1" applyFill="1" applyBorder="1" applyAlignment="1">
      <alignment vertical="center" wrapText="1"/>
    </xf>
    <xf numFmtId="0" fontId="7" fillId="2" borderId="0" xfId="3" applyFont="1" applyFill="1" applyBorder="1"/>
    <xf numFmtId="4" fontId="13" fillId="0" borderId="1" xfId="139" applyNumberFormat="1" applyFont="1" applyBorder="1" applyAlignment="1">
      <alignment vertical="center" wrapText="1"/>
    </xf>
    <xf numFmtId="4" fontId="11" fillId="0" borderId="0" xfId="3" applyNumberFormat="1"/>
    <xf numFmtId="0" fontId="7" fillId="2" borderId="0" xfId="0" applyFont="1" applyFill="1" applyBorder="1" applyAlignment="1">
      <alignment wrapText="1"/>
    </xf>
    <xf numFmtId="0" fontId="7" fillId="0" borderId="0" xfId="3" applyFont="1" applyBorder="1"/>
    <xf numFmtId="0" fontId="13" fillId="0" borderId="0" xfId="3" applyFont="1" applyBorder="1"/>
    <xf numFmtId="3" fontId="7" fillId="2" borderId="0" xfId="3" applyNumberFormat="1" applyFont="1" applyFill="1" applyBorder="1"/>
    <xf numFmtId="0" fontId="13" fillId="2" borderId="0" xfId="3" applyFont="1" applyFill="1" applyBorder="1"/>
    <xf numFmtId="4" fontId="12" fillId="2" borderId="8" xfId="3" applyNumberFormat="1" applyFont="1" applyFill="1" applyBorder="1" applyAlignment="1">
      <alignment horizontal="right" vertical="center" wrapText="1"/>
    </xf>
    <xf numFmtId="0" fontId="13" fillId="0" borderId="1" xfId="136" quotePrefix="1" applyFont="1" applyBorder="1" applyAlignment="1">
      <alignment horizontal="center" vertical="center" wrapText="1"/>
    </xf>
    <xf numFmtId="0" fontId="13" fillId="0" borderId="1" xfId="3" quotePrefix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136" applyFont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0" fontId="35" fillId="2" borderId="0" xfId="0" applyFont="1" applyFill="1"/>
    <xf numFmtId="0" fontId="36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3" fontId="37" fillId="2" borderId="0" xfId="0" applyNumberFormat="1" applyFont="1" applyFill="1" applyAlignment="1">
      <alignment horizontal="center"/>
    </xf>
    <xf numFmtId="3" fontId="36" fillId="2" borderId="0" xfId="0" applyNumberFormat="1" applyFont="1" applyFill="1" applyAlignment="1">
      <alignment horizontal="center"/>
    </xf>
    <xf numFmtId="0" fontId="35" fillId="2" borderId="0" xfId="2" applyFont="1" applyFill="1" applyAlignment="1">
      <alignment horizontal="center"/>
    </xf>
    <xf numFmtId="0" fontId="35" fillId="2" borderId="0" xfId="2" applyFont="1" applyFill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justify" vertical="center"/>
    </xf>
    <xf numFmtId="0" fontId="34" fillId="2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/>
    <xf numFmtId="0" fontId="33" fillId="0" borderId="0" xfId="0" applyFont="1" applyAlignment="1" applyProtection="1">
      <alignment horizontal="right" vertical="center"/>
      <protection locked="0"/>
    </xf>
    <xf numFmtId="0" fontId="34" fillId="0" borderId="0" xfId="0" applyFont="1"/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49" fontId="34" fillId="0" borderId="6" xfId="0" applyNumberFormat="1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 wrapText="1"/>
    </xf>
    <xf numFmtId="4" fontId="34" fillId="0" borderId="5" xfId="0" applyNumberFormat="1" applyFont="1" applyBorder="1" applyAlignment="1">
      <alignment horizontal="right"/>
    </xf>
    <xf numFmtId="4" fontId="34" fillId="0" borderId="1" xfId="0" applyNumberFormat="1" applyFont="1" applyBorder="1" applyAlignment="1">
      <alignment horizontal="right"/>
    </xf>
    <xf numFmtId="164" fontId="34" fillId="0" borderId="1" xfId="0" applyNumberFormat="1" applyFont="1" applyBorder="1" applyAlignment="1">
      <alignment horizontal="right"/>
    </xf>
    <xf numFmtId="4" fontId="34" fillId="0" borderId="6" xfId="0" applyNumberFormat="1" applyFont="1" applyBorder="1" applyAlignment="1">
      <alignment horizontal="right"/>
    </xf>
    <xf numFmtId="4" fontId="34" fillId="2" borderId="11" xfId="0" applyNumberFormat="1" applyFont="1" applyFill="1" applyBorder="1" applyAlignment="1">
      <alignment horizontal="right"/>
    </xf>
    <xf numFmtId="164" fontId="34" fillId="0" borderId="1" xfId="0" applyNumberFormat="1" applyFont="1" applyBorder="1"/>
    <xf numFmtId="4" fontId="34" fillId="0" borderId="6" xfId="0" applyNumberFormat="1" applyFont="1" applyBorder="1"/>
    <xf numFmtId="0" fontId="33" fillId="0" borderId="13" xfId="0" applyFont="1" applyBorder="1" applyAlignment="1">
      <alignment horizontal="center" vertical="center"/>
    </xf>
    <xf numFmtId="0" fontId="33" fillId="0" borderId="28" xfId="0" applyFont="1" applyBorder="1" applyAlignment="1">
      <alignment horizontal="left" vertical="center" wrapText="1"/>
    </xf>
    <xf numFmtId="4" fontId="33" fillId="0" borderId="5" xfId="0" applyNumberFormat="1" applyFont="1" applyBorder="1"/>
    <xf numFmtId="4" fontId="33" fillId="0" borderId="1" xfId="0" applyNumberFormat="1" applyFont="1" applyBorder="1"/>
    <xf numFmtId="164" fontId="33" fillId="0" borderId="1" xfId="0" applyNumberFormat="1" applyFont="1" applyBorder="1" applyAlignment="1">
      <alignment horizontal="right"/>
    </xf>
    <xf numFmtId="4" fontId="33" fillId="0" borderId="6" xfId="0" applyNumberFormat="1" applyFont="1" applyBorder="1" applyAlignment="1">
      <alignment horizontal="right"/>
    </xf>
    <xf numFmtId="4" fontId="33" fillId="0" borderId="5" xfId="0" applyNumberFormat="1" applyFont="1" applyBorder="1" applyAlignment="1">
      <alignment horizontal="right"/>
    </xf>
    <xf numFmtId="4" fontId="33" fillId="0" borderId="1" xfId="0" applyNumberFormat="1" applyFont="1" applyBorder="1" applyAlignment="1">
      <alignment horizontal="right"/>
    </xf>
    <xf numFmtId="4" fontId="33" fillId="2" borderId="11" xfId="0" applyNumberFormat="1" applyFont="1" applyFill="1" applyBorder="1" applyAlignment="1">
      <alignment horizontal="right"/>
    </xf>
    <xf numFmtId="164" fontId="33" fillId="0" borderId="1" xfId="0" applyNumberFormat="1" applyFont="1" applyBorder="1"/>
    <xf numFmtId="4" fontId="33" fillId="0" borderId="6" xfId="0" applyNumberFormat="1" applyFont="1" applyBorder="1"/>
    <xf numFmtId="0" fontId="33" fillId="0" borderId="13" xfId="0" applyFont="1" applyBorder="1" applyAlignment="1">
      <alignment horizontal="center"/>
    </xf>
    <xf numFmtId="0" fontId="33" fillId="0" borderId="28" xfId="0" applyFont="1" applyBorder="1" applyAlignment="1">
      <alignment wrapText="1"/>
    </xf>
    <xf numFmtId="4" fontId="34" fillId="0" borderId="5" xfId="0" applyNumberFormat="1" applyFont="1" applyBorder="1"/>
    <xf numFmtId="4" fontId="34" fillId="0" borderId="1" xfId="0" applyNumberFormat="1" applyFont="1" applyBorder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right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left" vertical="center" wrapText="1"/>
    </xf>
    <xf numFmtId="4" fontId="33" fillId="0" borderId="31" xfId="0" applyNumberFormat="1" applyFont="1" applyBorder="1"/>
    <xf numFmtId="4" fontId="33" fillId="0" borderId="14" xfId="0" applyNumberFormat="1" applyFont="1" applyBorder="1"/>
    <xf numFmtId="164" fontId="33" fillId="0" borderId="14" xfId="0" applyNumberFormat="1" applyFont="1" applyBorder="1" applyAlignment="1">
      <alignment horizontal="right"/>
    </xf>
    <xf numFmtId="4" fontId="33" fillId="0" borderId="25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horizontal="right"/>
    </xf>
    <xf numFmtId="4" fontId="33" fillId="0" borderId="14" xfId="0" applyNumberFormat="1" applyFont="1" applyBorder="1" applyAlignment="1">
      <alignment horizontal="right"/>
    </xf>
    <xf numFmtId="4" fontId="33" fillId="2" borderId="32" xfId="0" applyNumberFormat="1" applyFont="1" applyFill="1" applyBorder="1" applyAlignment="1">
      <alignment horizontal="right"/>
    </xf>
    <xf numFmtId="164" fontId="33" fillId="0" borderId="14" xfId="0" applyNumberFormat="1" applyFont="1" applyBorder="1"/>
    <xf numFmtId="4" fontId="33" fillId="0" borderId="25" xfId="0" applyNumberFormat="1" applyFont="1" applyBorder="1"/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4" fontId="6" fillId="0" borderId="35" xfId="0" applyNumberFormat="1" applyFont="1" applyBorder="1" applyAlignment="1">
      <alignment horizontal="right"/>
    </xf>
    <xf numFmtId="4" fontId="6" fillId="0" borderId="36" xfId="0" applyNumberFormat="1" applyFont="1" applyBorder="1" applyAlignment="1">
      <alignment horizontal="right"/>
    </xf>
    <xf numFmtId="164" fontId="6" fillId="0" borderId="36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4" fontId="6" fillId="2" borderId="38" xfId="0" applyNumberFormat="1" applyFont="1" applyFill="1" applyBorder="1" applyAlignment="1">
      <alignment horizontal="right"/>
    </xf>
    <xf numFmtId="164" fontId="6" fillId="0" borderId="36" xfId="0" applyNumberFormat="1" applyFont="1" applyBorder="1"/>
    <xf numFmtId="4" fontId="6" fillId="0" borderId="37" xfId="0" applyNumberFormat="1" applyFont="1" applyBorder="1"/>
    <xf numFmtId="0" fontId="33" fillId="0" borderId="0" xfId="0" applyFont="1" applyAlignment="1">
      <alignment horizontal="justify"/>
    </xf>
    <xf numFmtId="2" fontId="33" fillId="0" borderId="0" xfId="0" applyNumberFormat="1" applyFont="1" applyAlignment="1">
      <alignment horizontal="center" vertical="center"/>
    </xf>
    <xf numFmtId="2" fontId="33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49" fontId="34" fillId="0" borderId="6" xfId="0" applyNumberFormat="1" applyFont="1" applyBorder="1" applyAlignment="1" applyProtection="1">
      <alignment horizontal="center" vertical="center" wrapText="1"/>
      <protection locked="0"/>
    </xf>
    <xf numFmtId="49" fontId="3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12" xfId="0" applyNumberFormat="1" applyFont="1" applyBorder="1" applyAlignment="1" applyProtection="1">
      <alignment horizontal="center" vertical="center" wrapText="1"/>
      <protection locked="0"/>
    </xf>
    <xf numFmtId="49" fontId="34" fillId="0" borderId="13" xfId="0" applyNumberFormat="1" applyFont="1" applyBorder="1" applyAlignment="1" applyProtection="1">
      <alignment horizontal="center" vertical="center" wrapText="1"/>
      <protection locked="0"/>
    </xf>
    <xf numFmtId="49" fontId="34" fillId="0" borderId="27" xfId="0" applyNumberFormat="1" applyFont="1" applyBorder="1" applyAlignment="1" applyProtection="1">
      <alignment horizontal="center" vertical="center" wrapText="1"/>
      <protection locked="0"/>
    </xf>
    <xf numFmtId="49" fontId="34" fillId="0" borderId="28" xfId="0" applyNumberFormat="1" applyFont="1" applyBorder="1" applyAlignment="1" applyProtection="1">
      <alignment horizontal="center" vertical="center" wrapText="1"/>
      <protection locked="0"/>
    </xf>
    <xf numFmtId="49" fontId="34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3" fontId="3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49" fontId="34" fillId="0" borderId="2" xfId="0" applyNumberFormat="1" applyFont="1" applyBorder="1" applyAlignment="1" applyProtection="1">
      <alignment horizontal="center" vertical="center" wrapText="1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49" fontId="34" fillId="0" borderId="4" xfId="0" applyNumberFormat="1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49" fontId="6" fillId="0" borderId="2" xfId="3" applyNumberFormat="1" applyFont="1" applyBorder="1" applyAlignment="1" applyProtection="1">
      <alignment horizontal="center" vertical="center" wrapText="1"/>
      <protection hidden="1"/>
    </xf>
    <xf numFmtId="49" fontId="6" fillId="0" borderId="5" xfId="3" applyNumberFormat="1" applyFont="1" applyBorder="1" applyAlignment="1" applyProtection="1">
      <alignment horizontal="center" vertical="center" wrapText="1"/>
      <protection hidden="1"/>
    </xf>
    <xf numFmtId="49" fontId="6" fillId="0" borderId="3" xfId="3" applyNumberFormat="1" applyFont="1" applyBorder="1" applyAlignment="1" applyProtection="1">
      <alignment horizontal="center" vertical="center" wrapText="1"/>
      <protection hidden="1"/>
    </xf>
    <xf numFmtId="49" fontId="6" fillId="0" borderId="1" xfId="3" applyNumberFormat="1" applyFont="1" applyBorder="1" applyAlignment="1" applyProtection="1">
      <alignment horizontal="center" vertical="center" wrapText="1"/>
      <protection hidden="1"/>
    </xf>
  </cellXfs>
  <cellStyles count="141">
    <cellStyle name="20% - Акцент1" xfId="6" xr:uid="{B878486B-5DC0-44EB-AF6B-41E64309A49F}"/>
    <cellStyle name="20% — акцент1" xfId="7" xr:uid="{9577ADB2-DAEB-48F9-B32A-53362877D009}"/>
    <cellStyle name="20% - Акцент1 2" xfId="8" xr:uid="{FFFC2B11-9E52-4998-B952-D049F07FC62B}"/>
    <cellStyle name="20% - Акцент1 2 2" xfId="9" xr:uid="{47C412F3-8AF9-48C6-88D3-CF93F458F06F}"/>
    <cellStyle name="20% - Акцент2" xfId="10" xr:uid="{35D9D863-422A-40C4-9D9A-56F9BC0606C6}"/>
    <cellStyle name="20% — акцент2" xfId="11" xr:uid="{89B15A4B-25F3-465F-8960-0557832F6F0C}"/>
    <cellStyle name="20% - Акцент2 2" xfId="12" xr:uid="{76D6A5E3-0D57-4B81-A6F4-1B3BA6AF01A3}"/>
    <cellStyle name="20% - Акцент2 2 2" xfId="13" xr:uid="{B510282B-73F3-48CE-80D7-5B8EB66787E2}"/>
    <cellStyle name="20% - Акцент3" xfId="14" xr:uid="{7E7F9200-EAB3-444C-B5D0-B54F7633BB5D}"/>
    <cellStyle name="20% — акцент3" xfId="15" xr:uid="{06511E4D-D09D-4E5D-A7D2-BF65C780FB86}"/>
    <cellStyle name="20% - Акцент3 2" xfId="16" xr:uid="{4C863EE1-0793-4983-B0F9-B3046A62A983}"/>
    <cellStyle name="20% - Акцент3 2 2" xfId="17" xr:uid="{5CC258A0-3401-4A4C-AE0F-6FCAE2342307}"/>
    <cellStyle name="20% - Акцент4" xfId="18" xr:uid="{FD3CC53B-D9E7-4A1E-BC1C-3EDE4DD64C5F}"/>
    <cellStyle name="20% — акцент4" xfId="19" xr:uid="{FFADB94C-C410-43A0-BE90-5B923FA68E26}"/>
    <cellStyle name="20% - Акцент4 2" xfId="20" xr:uid="{0BC84C80-0B38-43B8-AE22-9148DEA394F3}"/>
    <cellStyle name="20% - Акцент4 2 2" xfId="21" xr:uid="{869AC7F5-6946-4988-B696-F9AEC1555B79}"/>
    <cellStyle name="20% - Акцент5" xfId="22" xr:uid="{A2D6384E-F806-43BB-BF9D-280D7E346335}"/>
    <cellStyle name="20% — акцент5" xfId="23" xr:uid="{D700D974-A04A-4DE4-BEF9-4AAED92A3CD7}"/>
    <cellStyle name="20% - Акцент5 2" xfId="24" xr:uid="{ECCDA1D3-B79D-43F7-A257-715E35C46719}"/>
    <cellStyle name="20% - Акцент5 2 2" xfId="25" xr:uid="{ADFD4292-E0C0-4568-BFAE-E8E22A20C8D6}"/>
    <cellStyle name="20% - Акцент6" xfId="26" xr:uid="{B41CCCF1-9643-4DEA-8726-E3C831BB0278}"/>
    <cellStyle name="20% — акцент6" xfId="27" xr:uid="{4E67DD03-D695-4E9A-9438-6498AC1409F5}"/>
    <cellStyle name="20% - Акцент6 2" xfId="28" xr:uid="{29CD34C1-78AD-4B46-909D-A51965707118}"/>
    <cellStyle name="20% - Акцент6 2 2" xfId="29" xr:uid="{B6659FC9-51FD-434D-9887-527B511B31A1}"/>
    <cellStyle name="40% - Акцент1" xfId="30" xr:uid="{265A60E2-13A2-4E24-AE04-DFCF4C0D997A}"/>
    <cellStyle name="40% — акцент1" xfId="31" xr:uid="{AB753DA8-A3F7-444C-A483-322E679C5901}"/>
    <cellStyle name="40% - Акцент1 2" xfId="32" xr:uid="{6E033FC1-E403-484C-9873-3F53448B3B18}"/>
    <cellStyle name="40% - Акцент1 2 2" xfId="33" xr:uid="{9B304806-239C-4985-A218-89EAA3387D32}"/>
    <cellStyle name="40% - Акцент2" xfId="34" xr:uid="{40A2262B-333A-4FD3-8008-7D7C114A9EF8}"/>
    <cellStyle name="40% — акцент2" xfId="35" xr:uid="{932E2EA3-3311-44C2-856E-BA39EFBE0C34}"/>
    <cellStyle name="40% - Акцент2 2" xfId="36" xr:uid="{6892E35E-76AE-4DD8-97CE-F6220BBD9D74}"/>
    <cellStyle name="40% - Акцент2 2 2" xfId="37" xr:uid="{FB4D7F21-828B-45F6-BFED-1D6BE6A56B89}"/>
    <cellStyle name="40% - Акцент3" xfId="38" xr:uid="{F5596FC2-DC7C-4BBA-BA1B-5DD02869F51A}"/>
    <cellStyle name="40% — акцент3" xfId="39" xr:uid="{B03AFA80-01C6-4891-B6AB-59CCC896DFCA}"/>
    <cellStyle name="40% - Акцент3 2" xfId="40" xr:uid="{BA657321-FDF5-49B8-A330-F92C4603170F}"/>
    <cellStyle name="40% - Акцент3 2 2" xfId="41" xr:uid="{E6B8D428-CC78-4368-BC3E-A7A4A6206340}"/>
    <cellStyle name="40% - Акцент4" xfId="42" xr:uid="{A4C0AD71-A51A-466C-A0C2-104C2FC8858B}"/>
    <cellStyle name="40% — акцент4" xfId="43" xr:uid="{4D35F41B-E618-4936-9C85-15F8C7497086}"/>
    <cellStyle name="40% - Акцент4 2" xfId="44" xr:uid="{BED8F89E-63A5-443E-836D-2703D1BCB077}"/>
    <cellStyle name="40% - Акцент4 2 2" xfId="45" xr:uid="{5E28E0B7-1ACB-4D7A-92B8-609751B850C7}"/>
    <cellStyle name="40% - Акцент5" xfId="46" xr:uid="{194B0A23-E516-42BA-918B-754B742F0E52}"/>
    <cellStyle name="40% — акцент5" xfId="47" xr:uid="{C1C12AD7-6B67-4E82-99D8-FAB9E1BF9A3F}"/>
    <cellStyle name="40% - Акцент5 2" xfId="48" xr:uid="{0BAF7C9B-42E2-4B63-8EED-E03543419A0C}"/>
    <cellStyle name="40% - Акцент5 2 2" xfId="49" xr:uid="{782A0D3E-1FF3-4B6C-8C30-9459C09A13E1}"/>
    <cellStyle name="40% - Акцент6" xfId="50" xr:uid="{C1C6F971-8174-4645-AD8F-387D5DDC3D1F}"/>
    <cellStyle name="40% — акцент6" xfId="51" xr:uid="{D06FDCDE-FDBF-41D4-B9B8-A61699DA2FC0}"/>
    <cellStyle name="40% - Акцент6 2" xfId="52" xr:uid="{4F02742A-B703-4DFD-800E-FD89013A1DBB}"/>
    <cellStyle name="40% - Акцент6 2 2" xfId="53" xr:uid="{16560EA9-ABE0-4CD5-A52E-958BF6459464}"/>
    <cellStyle name="60% - Акцент1" xfId="54" xr:uid="{3C85C334-45DC-4270-B95E-9725A0F5A8E8}"/>
    <cellStyle name="60% — акцент1" xfId="55" xr:uid="{6EFB31B3-A54E-4820-B2C6-4256BE981740}"/>
    <cellStyle name="60% - Акцент1 2" xfId="56" xr:uid="{DFE25C75-9B6A-48D6-85A3-EFF6AF5030CF}"/>
    <cellStyle name="60% - Акцент1 2 2" xfId="57" xr:uid="{82C25E71-E33F-441D-84AA-6359D3464E42}"/>
    <cellStyle name="60% - Акцент2" xfId="58" xr:uid="{8CAB3F1F-94C9-4EAA-B86E-68C858C4E600}"/>
    <cellStyle name="60% — акцент2" xfId="59" xr:uid="{A7C72024-C340-48BA-B619-817ED37DA0D1}"/>
    <cellStyle name="60% - Акцент2 2" xfId="60" xr:uid="{47FC2C3E-6BF9-4AA5-B1B2-C3A127B47EC8}"/>
    <cellStyle name="60% - Акцент2 2 2" xfId="61" xr:uid="{E81AE594-A7EB-40AF-9D0D-BF82B80DEEED}"/>
    <cellStyle name="60% - Акцент3" xfId="62" xr:uid="{B469DDD0-5F5D-4D42-8CDD-5E526744A9D0}"/>
    <cellStyle name="60% — акцент3" xfId="63" xr:uid="{3B5839BB-4511-4F30-807D-B2EA8C211A66}"/>
    <cellStyle name="60% - Акцент3 2" xfId="64" xr:uid="{80064231-378A-4849-A3A5-5DAAA18CAF85}"/>
    <cellStyle name="60% - Акцент3 2 2" xfId="65" xr:uid="{22B3703A-3F03-44C4-9D81-58492566A9C1}"/>
    <cellStyle name="60% - Акцент4" xfId="66" xr:uid="{FE3E9878-8485-4938-8209-3440B28962BB}"/>
    <cellStyle name="60% — акцент4" xfId="67" xr:uid="{017EF231-8EF6-4E80-BA1C-B04DA9ED56CE}"/>
    <cellStyle name="60% - Акцент4 2" xfId="68" xr:uid="{F6F80E6C-6305-4313-A33B-46652C210FAC}"/>
    <cellStyle name="60% - Акцент4 2 2" xfId="69" xr:uid="{19455E29-C2A7-4EDA-937C-099D407AD5DA}"/>
    <cellStyle name="60% - Акцент5" xfId="70" xr:uid="{6696611E-5FB3-400E-A18C-0325DEB2BD04}"/>
    <cellStyle name="60% — акцент5" xfId="71" xr:uid="{8B8E745D-DE9E-46D0-A1C6-E6AEF7EEE93A}"/>
    <cellStyle name="60% - Акцент5 2" xfId="72" xr:uid="{8CE99A7A-F357-4B86-ABD0-6A63A8191254}"/>
    <cellStyle name="60% - Акцент5 2 2" xfId="73" xr:uid="{6DEAF16E-F957-4B0A-B748-8D5DAA9A6A4B}"/>
    <cellStyle name="60% - Акцент6" xfId="74" xr:uid="{EBE1B8C3-DF4A-4DF9-A69C-EC5B8A60B765}"/>
    <cellStyle name="60% — акцент6" xfId="75" xr:uid="{558A09D5-D7B4-4F69-B3BB-B3A69A3D8C4D}"/>
    <cellStyle name="60% - Акцент6 2" xfId="76" xr:uid="{AA492462-A1B3-4294-B6D0-F1C30F9B804D}"/>
    <cellStyle name="60% - Акцент6 2 2" xfId="77" xr:uid="{F6F91C33-AB8E-40AF-BF5F-69B996548FE4}"/>
    <cellStyle name="Акцент1" xfId="78" xr:uid="{1993C30C-4B0C-4486-8FD1-0FA922693EF5}"/>
    <cellStyle name="Акцент1 2" xfId="79" xr:uid="{B41515F3-96CF-4F3A-A2A3-0CF511090968}"/>
    <cellStyle name="Акцент1 2 2" xfId="80" xr:uid="{B715CC71-C8F2-429C-B04E-04ADC5A1BA05}"/>
    <cellStyle name="Акцент2" xfId="81" xr:uid="{8B015518-2B6A-4830-950D-27AC5954EA40}"/>
    <cellStyle name="Акцент2 2" xfId="82" xr:uid="{363F69BA-5627-4F26-A70A-8A33CC08459B}"/>
    <cellStyle name="Акцент2 2 2" xfId="83" xr:uid="{465DB970-F8E9-4252-BB80-4F2825761A80}"/>
    <cellStyle name="Акцент3" xfId="84" xr:uid="{4A47FB67-525E-4207-A1B6-48D06E45886A}"/>
    <cellStyle name="Акцент3 2" xfId="85" xr:uid="{701B9EC6-088A-486D-AFE4-97B089A96D61}"/>
    <cellStyle name="Акцент3 2 2" xfId="86" xr:uid="{E9F62F6B-EC7B-477D-8624-16081E1A0D74}"/>
    <cellStyle name="Акцент4" xfId="87" xr:uid="{385BF01E-0C52-4F7F-AF3C-58850A7CC1C7}"/>
    <cellStyle name="Акцент4 2" xfId="88" xr:uid="{A061FD0F-7A2A-46A3-90B6-ED9A2607F52C}"/>
    <cellStyle name="Акцент4 2 2" xfId="89" xr:uid="{341F37BA-B770-4D58-B884-BF9EC0E31456}"/>
    <cellStyle name="Акцент5" xfId="90" xr:uid="{A972974B-E398-4AA9-88B0-12F4FC6CB8C1}"/>
    <cellStyle name="Акцент5 2" xfId="91" xr:uid="{BF077E1A-6FF7-444A-BB86-ED0A9D002907}"/>
    <cellStyle name="Акцент5 2 2" xfId="92" xr:uid="{F633B3D4-2AB9-49ED-9413-81C9F899EB14}"/>
    <cellStyle name="Акцент6" xfId="93" xr:uid="{F301B5FA-0610-4B57-AE81-83AF3E067113}"/>
    <cellStyle name="Акцент6 2" xfId="94" xr:uid="{40244884-C51B-4620-ACB5-F6D02512CC88}"/>
    <cellStyle name="Акцент6 2 2" xfId="95" xr:uid="{9D6DA5F6-827E-4993-9AD3-5B41F7D2B186}"/>
    <cellStyle name="Ввод  2" xfId="96" xr:uid="{710CA536-824A-4405-92A2-EA05A1A0C77A}"/>
    <cellStyle name="Ввод  2 2" xfId="97" xr:uid="{D7A6BBC5-4E6F-4DFF-A68D-ED596C804904}"/>
    <cellStyle name="Відсотковий 2" xfId="4" xr:uid="{CE5AA198-E0D6-4DD5-A35F-5E4B98AFB5C8}"/>
    <cellStyle name="Вывод" xfId="98" xr:uid="{1BBBEF71-F51A-480F-8F2F-6002A51D3E77}"/>
    <cellStyle name="Вывод 2" xfId="99" xr:uid="{9C5648CC-9B0C-4BF3-979F-3F5AE1DCB71D}"/>
    <cellStyle name="Вывод 2 2" xfId="100" xr:uid="{23D9A368-A05A-414C-BC08-59B69AE7C1BE}"/>
    <cellStyle name="Вычисление" xfId="101" xr:uid="{ABB11196-AED2-4A2C-8A06-866724D135D6}"/>
    <cellStyle name="Вычисление 2" xfId="102" xr:uid="{C02CAE81-BB03-4197-A924-DF4EB6C58164}"/>
    <cellStyle name="Вычисление 2 2" xfId="103" xr:uid="{B23C401E-D21B-4047-AF63-79097E67EF63}"/>
    <cellStyle name="Заголовок 1 2" xfId="105" xr:uid="{6BB5819A-AB07-447E-AB88-53EF4280D99F}"/>
    <cellStyle name="Заголовок 1 3" xfId="104" xr:uid="{C3066004-EB18-4448-83BE-E548E47E9868}"/>
    <cellStyle name="Заголовок 2 2" xfId="106" xr:uid="{F295CD27-C93F-4036-8F26-11D82FDC1656}"/>
    <cellStyle name="Заголовок 3 2" xfId="108" xr:uid="{B8029DF2-69C5-4FA3-BD23-1538993FB4D6}"/>
    <cellStyle name="Заголовок 3 3" xfId="107" xr:uid="{8D52AFB0-7559-47CE-A78E-EE5AE5C620A4}"/>
    <cellStyle name="Заголовок 4 2" xfId="110" xr:uid="{674FCA8C-C8AA-45CA-931E-8AB324702A3F}"/>
    <cellStyle name="Заголовок 4 3" xfId="109" xr:uid="{C659E312-DF0D-49A3-97CD-255BC2641DB6}"/>
    <cellStyle name="Звичайний" xfId="0" builtinId="0"/>
    <cellStyle name="Звичайний 2" xfId="3" xr:uid="{53DB3A3D-97FE-4CFB-8532-42F22EE3B414}"/>
    <cellStyle name="Звичайний 2 2" xfId="5" xr:uid="{8C9AFBDD-89FA-4346-9F2D-DCDBB24A0FD5}"/>
    <cellStyle name="Звичайний 2 2 2" xfId="112" xr:uid="{D53A2E68-F98A-4ED0-A711-E13505DA3452}"/>
    <cellStyle name="Звичайний 2 2 3" xfId="139" xr:uid="{E16FFE57-5E25-4E5B-9E73-59309D51B703}"/>
    <cellStyle name="Звичайний 2 3" xfId="113" xr:uid="{9B38DD26-AB59-48B4-A739-E6793A01C41E}"/>
    <cellStyle name="Звичайний 2 4" xfId="111" xr:uid="{B9D05363-0274-4DBE-B04A-CDCBE692B138}"/>
    <cellStyle name="Звичайний 3" xfId="136" xr:uid="{8BD90EF6-C199-477B-812B-1D0D4CFD22A1}"/>
    <cellStyle name="Звичайний 3 2" xfId="140" xr:uid="{23D58939-DFFA-4E97-B906-82B973F5D417}"/>
    <cellStyle name="Звичайний 4" xfId="137" xr:uid="{D7C9F055-4E98-470E-9DF1-A3E9DA09B577}"/>
    <cellStyle name="Звичайний 5" xfId="138" xr:uid="{FA6061AC-6534-4681-9A8E-5CD273F26A5D}"/>
    <cellStyle name="Итог" xfId="114" xr:uid="{43EC42A8-652D-4271-8EE9-A0D4FE2145B6}"/>
    <cellStyle name="Итог 2" xfId="115" xr:uid="{F636DA8F-D4EF-4601-9C14-A1C1F6A12E1D}"/>
    <cellStyle name="Контрольная ячейка 2" xfId="116" xr:uid="{32488B82-3194-4B0F-9180-0486E7D6CFF4}"/>
    <cellStyle name="Контрольная ячейка 2 2" xfId="117" xr:uid="{35911374-4AED-4F5A-BCC5-E79F5B3CC54D}"/>
    <cellStyle name="Название 2" xfId="118" xr:uid="{0AD2CB59-5A5F-4A61-9BAC-C2DFFC3AA954}"/>
    <cellStyle name="Нейтральный 2" xfId="119" xr:uid="{1F816FB0-08A7-43A2-A54F-BFCE32A13879}"/>
    <cellStyle name="Нейтральный 2 2" xfId="120" xr:uid="{5DEB220F-3F74-4766-B3E1-553AB619F80E}"/>
    <cellStyle name="Обычный 2" xfId="121" xr:uid="{A9A4C15A-6BB8-4519-B671-DCC8CE3044DF}"/>
    <cellStyle name="Обычный 2 2" xfId="122" xr:uid="{47686127-B5F8-4803-956A-5016B275A164}"/>
    <cellStyle name="Обычный 2_DOD_3-4" xfId="1" xr:uid="{00000000-0005-0000-0000-000001000000}"/>
    <cellStyle name="Обычный 4" xfId="123" xr:uid="{21E6A00C-89E2-41BB-AE4F-7D4F5BD439E5}"/>
    <cellStyle name="Обычный_ZV1PIV98" xfId="2" xr:uid="{00000000-0005-0000-0000-000002000000}"/>
    <cellStyle name="Плохой" xfId="124" xr:uid="{4AA5ACE3-1DC3-4AF6-AEDE-DCBB038A9E3B}"/>
    <cellStyle name="Плохой 2" xfId="125" xr:uid="{F3826728-2019-42D6-ADEC-93098D90D7EF}"/>
    <cellStyle name="Плохой 2 2" xfId="126" xr:uid="{4E4C89F9-5670-448E-B85D-FDB25A40FD53}"/>
    <cellStyle name="Пояснение" xfId="127" xr:uid="{DD263FDD-8A69-479F-82FB-E098B68AF542}"/>
    <cellStyle name="Пояснение 2" xfId="128" xr:uid="{27A3E277-9EA1-4E93-A3EE-BDA3E0FA1BD5}"/>
    <cellStyle name="Примечание" xfId="129" xr:uid="{8195F55F-EA59-4844-B431-CE158EFB46B6}"/>
    <cellStyle name="Примечание 2" xfId="130" xr:uid="{4CF43190-541D-43D7-AF45-7BC762730AD1}"/>
    <cellStyle name="Примечание 2 2" xfId="131" xr:uid="{2128F884-B4FA-4A9E-9A0A-5CD7BF9C2C6B}"/>
    <cellStyle name="Связанная ячейка 2" xfId="132" xr:uid="{C82694B9-EBE1-4904-8128-393BDBBED17E}"/>
    <cellStyle name="Текст предупреждения 2" xfId="133" xr:uid="{D06FD14D-3905-477C-B275-C38585F92B2B}"/>
    <cellStyle name="Хороший 2" xfId="134" xr:uid="{789AC86C-2C16-4592-9B22-38962CD300CD}"/>
    <cellStyle name="Хороший 2 2" xfId="135" xr:uid="{80E315CA-171B-44BF-9AB2-62C433526B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0</xdr:rowOff>
    </xdr:from>
    <xdr:to>
      <xdr:col>0</xdr:col>
      <xdr:colOff>95250</xdr:colOff>
      <xdr:row>125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38500" y="62367583"/>
          <a:ext cx="95250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95250</xdr:colOff>
      <xdr:row>117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477F449-11D9-46DE-8139-116140DD8CCD}"/>
            </a:ext>
          </a:extLst>
        </xdr:cNvPr>
        <xdr:cNvSpPr txBox="1">
          <a:spLocks noChangeArrowheads="1"/>
        </xdr:cNvSpPr>
      </xdr:nvSpPr>
      <xdr:spPr bwMode="auto">
        <a:xfrm>
          <a:off x="0" y="55502175"/>
          <a:ext cx="95250" cy="28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18"/>
  <sheetViews>
    <sheetView topLeftCell="E1" zoomScale="110" zoomScaleNormal="110" zoomScaleSheetLayoutView="75" workbookViewId="0">
      <selection activeCell="D11" sqref="D11:D12"/>
    </sheetView>
  </sheetViews>
  <sheetFormatPr defaultRowHeight="15" x14ac:dyDescent="0.25"/>
  <cols>
    <col min="1" max="1" width="14.5703125" style="89" customWidth="1"/>
    <col min="2" max="2" width="51" style="145" customWidth="1"/>
    <col min="3" max="4" width="18" style="89" customWidth="1"/>
    <col min="5" max="5" width="16.28515625" style="89" customWidth="1"/>
    <col min="6" max="6" width="10.140625" style="89" customWidth="1"/>
    <col min="7" max="7" width="14.7109375" style="89" customWidth="1"/>
    <col min="8" max="9" width="15" style="89" customWidth="1"/>
    <col min="10" max="10" width="15.28515625" style="89" customWidth="1"/>
    <col min="11" max="11" width="8.140625" style="89" customWidth="1"/>
    <col min="12" max="12" width="15.140625" style="89" customWidth="1"/>
    <col min="13" max="13" width="17.7109375" style="148" customWidth="1"/>
    <col min="14" max="14" width="17.7109375" style="89" customWidth="1"/>
    <col min="15" max="15" width="16.42578125" style="89" customWidth="1"/>
    <col min="16" max="16" width="9.42578125" style="93" bestFit="1" customWidth="1"/>
    <col min="17" max="17" width="16" style="93" customWidth="1"/>
    <col min="18" max="16384" width="9.140625" style="93"/>
  </cols>
  <sheetData>
    <row r="1" spans="1:63" s="82" customFormat="1" x14ac:dyDescent="0.25">
      <c r="A1" s="78"/>
      <c r="B1" s="79"/>
      <c r="C1" s="80"/>
      <c r="D1" s="80"/>
      <c r="E1" s="81"/>
      <c r="F1" s="81"/>
      <c r="G1" s="81"/>
      <c r="H1" s="81"/>
      <c r="I1" s="81"/>
      <c r="M1" s="83"/>
      <c r="N1" s="83"/>
      <c r="O1" s="157"/>
      <c r="P1" s="157"/>
      <c r="Q1" s="157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</row>
    <row r="2" spans="1:63" s="82" customFormat="1" x14ac:dyDescent="0.25">
      <c r="A2" s="78"/>
      <c r="B2" s="79"/>
      <c r="C2" s="80"/>
      <c r="D2" s="80"/>
      <c r="E2" s="81"/>
      <c r="F2" s="81"/>
      <c r="G2" s="81"/>
      <c r="H2" s="81"/>
      <c r="I2" s="81"/>
      <c r="M2" s="85"/>
      <c r="N2" s="85"/>
      <c r="O2" s="158"/>
      <c r="P2" s="158"/>
      <c r="Q2" s="158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</row>
    <row r="3" spans="1:63" s="82" customFormat="1" x14ac:dyDescent="0.25">
      <c r="A3" s="78"/>
      <c r="B3" s="79"/>
      <c r="C3" s="80"/>
      <c r="D3" s="80"/>
      <c r="E3" s="81"/>
      <c r="F3" s="81"/>
      <c r="G3" s="81"/>
      <c r="H3" s="81"/>
      <c r="I3" s="81"/>
      <c r="M3" s="86"/>
      <c r="N3" s="86"/>
      <c r="O3" s="158"/>
      <c r="P3" s="158"/>
      <c r="Q3" s="158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</row>
    <row r="4" spans="1:63" s="82" customFormat="1" x14ac:dyDescent="0.25">
      <c r="A4" s="80"/>
      <c r="B4" s="80"/>
      <c r="C4" s="80"/>
      <c r="D4" s="80"/>
      <c r="E4" s="81"/>
      <c r="F4" s="81"/>
      <c r="G4" s="81"/>
      <c r="H4" s="81"/>
      <c r="I4" s="81"/>
      <c r="M4" s="86"/>
      <c r="N4" s="86"/>
      <c r="O4" s="158"/>
      <c r="P4" s="158"/>
      <c r="Q4" s="158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</row>
    <row r="5" spans="1:63" s="82" customFormat="1" ht="18.75" x14ac:dyDescent="0.2">
      <c r="A5" s="159" t="s">
        <v>104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</row>
    <row r="6" spans="1:63" s="88" customFormat="1" ht="22.5" customHeight="1" x14ac:dyDescent="0.3">
      <c r="A6" s="160" t="s">
        <v>325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</row>
    <row r="7" spans="1:63" s="88" customFormat="1" ht="22.5" customHeight="1" x14ac:dyDescent="0.3">
      <c r="A7" s="160" t="s">
        <v>326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</row>
    <row r="8" spans="1:63" s="88" customFormat="1" ht="22.5" customHeight="1" x14ac:dyDescent="0.2">
      <c r="A8" s="84" t="s">
        <v>108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</row>
    <row r="9" spans="1:63" ht="15.75" thickBot="1" x14ac:dyDescent="0.3">
      <c r="B9" s="90"/>
      <c r="M9" s="91"/>
      <c r="N9" s="92"/>
      <c r="O9" s="93"/>
      <c r="Q9" s="94" t="s">
        <v>98</v>
      </c>
    </row>
    <row r="10" spans="1:63" s="95" customFormat="1" ht="15.75" customHeight="1" x14ac:dyDescent="0.2">
      <c r="A10" s="152" t="s">
        <v>100</v>
      </c>
      <c r="B10" s="154" t="s">
        <v>99</v>
      </c>
      <c r="C10" s="161" t="s">
        <v>0</v>
      </c>
      <c r="D10" s="162"/>
      <c r="E10" s="162"/>
      <c r="F10" s="162"/>
      <c r="G10" s="163"/>
      <c r="H10" s="164" t="s">
        <v>1</v>
      </c>
      <c r="I10" s="165"/>
      <c r="J10" s="165"/>
      <c r="K10" s="165"/>
      <c r="L10" s="166"/>
      <c r="M10" s="167" t="s">
        <v>106</v>
      </c>
      <c r="N10" s="168"/>
      <c r="O10" s="168"/>
      <c r="P10" s="168"/>
      <c r="Q10" s="169"/>
    </row>
    <row r="11" spans="1:63" s="95" customFormat="1" ht="48.75" customHeight="1" x14ac:dyDescent="0.2">
      <c r="A11" s="153"/>
      <c r="B11" s="155"/>
      <c r="C11" s="156" t="s">
        <v>327</v>
      </c>
      <c r="D11" s="149" t="s">
        <v>328</v>
      </c>
      <c r="E11" s="149" t="s">
        <v>329</v>
      </c>
      <c r="F11" s="149" t="s">
        <v>101</v>
      </c>
      <c r="G11" s="150"/>
      <c r="H11" s="156" t="s">
        <v>327</v>
      </c>
      <c r="I11" s="149" t="s">
        <v>328</v>
      </c>
      <c r="J11" s="149" t="s">
        <v>329</v>
      </c>
      <c r="K11" s="149" t="s">
        <v>101</v>
      </c>
      <c r="L11" s="150"/>
      <c r="M11" s="151" t="s">
        <v>327</v>
      </c>
      <c r="N11" s="149" t="s">
        <v>328</v>
      </c>
      <c r="O11" s="149" t="s">
        <v>329</v>
      </c>
      <c r="P11" s="149" t="s">
        <v>101</v>
      </c>
      <c r="Q11" s="150"/>
    </row>
    <row r="12" spans="1:63" s="95" customFormat="1" ht="53.25" customHeight="1" x14ac:dyDescent="0.2">
      <c r="A12" s="153"/>
      <c r="B12" s="155"/>
      <c r="C12" s="156"/>
      <c r="D12" s="149"/>
      <c r="E12" s="149"/>
      <c r="F12" s="96" t="s">
        <v>102</v>
      </c>
      <c r="G12" s="97" t="s">
        <v>103</v>
      </c>
      <c r="H12" s="156"/>
      <c r="I12" s="149"/>
      <c r="J12" s="149"/>
      <c r="K12" s="96" t="s">
        <v>102</v>
      </c>
      <c r="L12" s="97" t="s">
        <v>103</v>
      </c>
      <c r="M12" s="151"/>
      <c r="N12" s="149"/>
      <c r="O12" s="149"/>
      <c r="P12" s="96" t="s">
        <v>102</v>
      </c>
      <c r="Q12" s="97" t="s">
        <v>103</v>
      </c>
    </row>
    <row r="13" spans="1:63" s="95" customFormat="1" ht="24" customHeight="1" x14ac:dyDescent="0.2">
      <c r="A13" s="98">
        <v>10000000</v>
      </c>
      <c r="B13" s="99" t="s">
        <v>2</v>
      </c>
      <c r="C13" s="100">
        <f>C14+C22+C25+C31+C37+C56</f>
        <v>637333200</v>
      </c>
      <c r="D13" s="101">
        <f>D14+D22+D25+D31+D37+D56</f>
        <v>134799475</v>
      </c>
      <c r="E13" s="101">
        <f>E14+E22+E25+E31+E37+E56</f>
        <v>144773614.56999999</v>
      </c>
      <c r="F13" s="102">
        <f>E13/D13</f>
        <v>1.0739924214838372</v>
      </c>
      <c r="G13" s="103">
        <f>E13-D13</f>
        <v>9974139.5699999928</v>
      </c>
      <c r="H13" s="100">
        <f>H14+H22+H25+H31+H37+H56</f>
        <v>127200</v>
      </c>
      <c r="I13" s="101">
        <f>I14+I22+I25+I31+I37+I56</f>
        <v>31800</v>
      </c>
      <c r="J13" s="101">
        <f>J14+J22+J25+J31+J37+J56</f>
        <v>22588.87</v>
      </c>
      <c r="K13" s="102">
        <f>J13/I13</f>
        <v>0.71034182389937106</v>
      </c>
      <c r="L13" s="103">
        <f>J13-I13</f>
        <v>-9211.130000000001</v>
      </c>
      <c r="M13" s="104">
        <f>C13+H13</f>
        <v>637460400</v>
      </c>
      <c r="N13" s="101">
        <f>D13+I13</f>
        <v>134831275</v>
      </c>
      <c r="O13" s="101">
        <f>E13+J13</f>
        <v>144796203.44</v>
      </c>
      <c r="P13" s="105">
        <f>O13/N13</f>
        <v>1.0739066543722886</v>
      </c>
      <c r="Q13" s="106">
        <f>O13-N13</f>
        <v>9964928.4399999976</v>
      </c>
    </row>
    <row r="14" spans="1:63" s="95" customFormat="1" ht="42" customHeight="1" x14ac:dyDescent="0.2">
      <c r="A14" s="98">
        <v>11000000</v>
      </c>
      <c r="B14" s="99" t="s">
        <v>3</v>
      </c>
      <c r="C14" s="100">
        <f>C15+C20</f>
        <v>401999200</v>
      </c>
      <c r="D14" s="101">
        <f>D15+D20</f>
        <v>83331900</v>
      </c>
      <c r="E14" s="101">
        <f>E15+E20</f>
        <v>96782863.700000003</v>
      </c>
      <c r="F14" s="102">
        <f t="shared" ref="F14:F77" si="0">E14/D14</f>
        <v>1.1614143407266606</v>
      </c>
      <c r="G14" s="103">
        <f t="shared" ref="G14:G77" si="1">E14-D14</f>
        <v>13450963.700000003</v>
      </c>
      <c r="H14" s="100">
        <f>H15+H20</f>
        <v>0</v>
      </c>
      <c r="I14" s="101">
        <f>I15+I20</f>
        <v>0</v>
      </c>
      <c r="J14" s="101">
        <f>J15+J20</f>
        <v>0</v>
      </c>
      <c r="K14" s="102">
        <v>0</v>
      </c>
      <c r="L14" s="103">
        <f t="shared" ref="L14:L77" si="2">J14-I14</f>
        <v>0</v>
      </c>
      <c r="M14" s="104">
        <f t="shared" ref="M14:O76" si="3">C14+H14</f>
        <v>401999200</v>
      </c>
      <c r="N14" s="101">
        <f t="shared" si="3"/>
        <v>83331900</v>
      </c>
      <c r="O14" s="101">
        <f t="shared" si="3"/>
        <v>96782863.700000003</v>
      </c>
      <c r="P14" s="105">
        <f t="shared" ref="P14:P77" si="4">O14/N14</f>
        <v>1.1614143407266606</v>
      </c>
      <c r="Q14" s="106">
        <f t="shared" ref="Q14:Q77" si="5">O14-N14</f>
        <v>13450963.700000003</v>
      </c>
    </row>
    <row r="15" spans="1:63" s="95" customFormat="1" ht="27.75" customHeight="1" x14ac:dyDescent="0.2">
      <c r="A15" s="98">
        <v>11010000</v>
      </c>
      <c r="B15" s="99" t="s">
        <v>4</v>
      </c>
      <c r="C15" s="100">
        <f>C16+C17+C18+C19</f>
        <v>400399200</v>
      </c>
      <c r="D15" s="101">
        <f>D16+D17+D18+D19</f>
        <v>82731900</v>
      </c>
      <c r="E15" s="101">
        <f>E16+E17+E18+E19</f>
        <v>96102873.439999998</v>
      </c>
      <c r="F15" s="102">
        <f t="shared" si="0"/>
        <v>1.161618111514422</v>
      </c>
      <c r="G15" s="103">
        <f t="shared" si="1"/>
        <v>13370973.439999998</v>
      </c>
      <c r="H15" s="100">
        <f>H16+H17+H18+H19</f>
        <v>0</v>
      </c>
      <c r="I15" s="101">
        <f>I16+I17+I18+I19</f>
        <v>0</v>
      </c>
      <c r="J15" s="101">
        <f>J16+J17+J18+J19</f>
        <v>0</v>
      </c>
      <c r="K15" s="102">
        <v>0</v>
      </c>
      <c r="L15" s="103">
        <f t="shared" si="2"/>
        <v>0</v>
      </c>
      <c r="M15" s="104">
        <f t="shared" si="3"/>
        <v>400399200</v>
      </c>
      <c r="N15" s="101">
        <f t="shared" si="3"/>
        <v>82731900</v>
      </c>
      <c r="O15" s="101">
        <f t="shared" si="3"/>
        <v>96102873.439999998</v>
      </c>
      <c r="P15" s="105">
        <f t="shared" si="4"/>
        <v>1.161618111514422</v>
      </c>
      <c r="Q15" s="106">
        <f t="shared" si="5"/>
        <v>13370973.439999998</v>
      </c>
    </row>
    <row r="16" spans="1:63" ht="55.5" customHeight="1" x14ac:dyDescent="0.25">
      <c r="A16" s="107">
        <v>11010100</v>
      </c>
      <c r="B16" s="108" t="s">
        <v>5</v>
      </c>
      <c r="C16" s="109">
        <v>347649200</v>
      </c>
      <c r="D16" s="110">
        <v>71050000</v>
      </c>
      <c r="E16" s="110">
        <v>78335274.25</v>
      </c>
      <c r="F16" s="111">
        <f t="shared" si="0"/>
        <v>1.1025372871217451</v>
      </c>
      <c r="G16" s="112">
        <f t="shared" si="1"/>
        <v>7285274.25</v>
      </c>
      <c r="H16" s="113">
        <v>0</v>
      </c>
      <c r="I16" s="114">
        <v>0</v>
      </c>
      <c r="J16" s="114">
        <v>0</v>
      </c>
      <c r="K16" s="111">
        <v>0</v>
      </c>
      <c r="L16" s="112">
        <f t="shared" si="2"/>
        <v>0</v>
      </c>
      <c r="M16" s="115">
        <f t="shared" si="3"/>
        <v>347649200</v>
      </c>
      <c r="N16" s="114">
        <f t="shared" si="3"/>
        <v>71050000</v>
      </c>
      <c r="O16" s="114">
        <f t="shared" si="3"/>
        <v>78335274.25</v>
      </c>
      <c r="P16" s="116">
        <f t="shared" si="4"/>
        <v>1.1025372871217451</v>
      </c>
      <c r="Q16" s="117">
        <f t="shared" si="5"/>
        <v>7285274.25</v>
      </c>
    </row>
    <row r="17" spans="1:17" ht="93" customHeight="1" x14ac:dyDescent="0.25">
      <c r="A17" s="107">
        <v>11010200</v>
      </c>
      <c r="B17" s="108" t="s">
        <v>6</v>
      </c>
      <c r="C17" s="109">
        <v>45150000</v>
      </c>
      <c r="D17" s="110">
        <v>9750000</v>
      </c>
      <c r="E17" s="110">
        <v>14860707.119999999</v>
      </c>
      <c r="F17" s="111">
        <f t="shared" si="0"/>
        <v>1.5241750892307691</v>
      </c>
      <c r="G17" s="112">
        <f t="shared" si="1"/>
        <v>5110707.1199999992</v>
      </c>
      <c r="H17" s="113">
        <v>0</v>
      </c>
      <c r="I17" s="114">
        <v>0</v>
      </c>
      <c r="J17" s="114">
        <v>0</v>
      </c>
      <c r="K17" s="111">
        <v>0</v>
      </c>
      <c r="L17" s="112">
        <f t="shared" si="2"/>
        <v>0</v>
      </c>
      <c r="M17" s="115">
        <f t="shared" si="3"/>
        <v>45150000</v>
      </c>
      <c r="N17" s="114">
        <f t="shared" si="3"/>
        <v>9750000</v>
      </c>
      <c r="O17" s="114">
        <f t="shared" si="3"/>
        <v>14860707.119999999</v>
      </c>
      <c r="P17" s="116">
        <f t="shared" si="4"/>
        <v>1.5241750892307691</v>
      </c>
      <c r="Q17" s="117">
        <f t="shared" si="5"/>
        <v>5110707.1199999992</v>
      </c>
    </row>
    <row r="18" spans="1:17" ht="61.5" customHeight="1" x14ac:dyDescent="0.25">
      <c r="A18" s="107">
        <v>11010400</v>
      </c>
      <c r="B18" s="108" t="s">
        <v>7</v>
      </c>
      <c r="C18" s="109">
        <v>3400000</v>
      </c>
      <c r="D18" s="110">
        <v>735000</v>
      </c>
      <c r="E18" s="110">
        <v>1269493.19</v>
      </c>
      <c r="F18" s="111">
        <f t="shared" si="0"/>
        <v>1.7272016190476189</v>
      </c>
      <c r="G18" s="112">
        <f t="shared" si="1"/>
        <v>534493.18999999994</v>
      </c>
      <c r="H18" s="113">
        <v>0</v>
      </c>
      <c r="I18" s="114">
        <v>0</v>
      </c>
      <c r="J18" s="114">
        <v>0</v>
      </c>
      <c r="K18" s="111">
        <v>0</v>
      </c>
      <c r="L18" s="112">
        <f t="shared" si="2"/>
        <v>0</v>
      </c>
      <c r="M18" s="115">
        <f t="shared" si="3"/>
        <v>3400000</v>
      </c>
      <c r="N18" s="114">
        <f t="shared" si="3"/>
        <v>735000</v>
      </c>
      <c r="O18" s="114">
        <f t="shared" si="3"/>
        <v>1269493.19</v>
      </c>
      <c r="P18" s="116">
        <f t="shared" si="4"/>
        <v>1.7272016190476189</v>
      </c>
      <c r="Q18" s="117">
        <f t="shared" si="5"/>
        <v>534493.18999999994</v>
      </c>
    </row>
    <row r="19" spans="1:17" ht="43.5" customHeight="1" x14ac:dyDescent="0.25">
      <c r="A19" s="107">
        <v>11010500</v>
      </c>
      <c r="B19" s="108" t="s">
        <v>8</v>
      </c>
      <c r="C19" s="109">
        <v>4200000</v>
      </c>
      <c r="D19" s="110">
        <v>1196900</v>
      </c>
      <c r="E19" s="110">
        <v>1637398.88</v>
      </c>
      <c r="F19" s="111">
        <f t="shared" si="0"/>
        <v>1.3680331523101343</v>
      </c>
      <c r="G19" s="112">
        <f t="shared" si="1"/>
        <v>440498.87999999989</v>
      </c>
      <c r="H19" s="113">
        <v>0</v>
      </c>
      <c r="I19" s="114">
        <v>0</v>
      </c>
      <c r="J19" s="114">
        <v>0</v>
      </c>
      <c r="K19" s="111">
        <v>0</v>
      </c>
      <c r="L19" s="112">
        <f t="shared" si="2"/>
        <v>0</v>
      </c>
      <c r="M19" s="115">
        <f t="shared" si="3"/>
        <v>4200000</v>
      </c>
      <c r="N19" s="114">
        <f t="shared" si="3"/>
        <v>1196900</v>
      </c>
      <c r="O19" s="114">
        <f t="shared" si="3"/>
        <v>1637398.88</v>
      </c>
      <c r="P19" s="116">
        <f t="shared" si="4"/>
        <v>1.3680331523101343</v>
      </c>
      <c r="Q19" s="117">
        <f t="shared" si="5"/>
        <v>440498.87999999989</v>
      </c>
    </row>
    <row r="20" spans="1:17" s="95" customFormat="1" ht="19.5" customHeight="1" x14ac:dyDescent="0.2">
      <c r="A20" s="98">
        <v>11020000</v>
      </c>
      <c r="B20" s="99" t="s">
        <v>9</v>
      </c>
      <c r="C20" s="100">
        <f>C21</f>
        <v>1600000</v>
      </c>
      <c r="D20" s="101">
        <f>D21</f>
        <v>600000</v>
      </c>
      <c r="E20" s="101">
        <f>E21</f>
        <v>679990.26</v>
      </c>
      <c r="F20" s="102">
        <f t="shared" si="0"/>
        <v>1.1333171</v>
      </c>
      <c r="G20" s="103">
        <f t="shared" si="1"/>
        <v>79990.260000000009</v>
      </c>
      <c r="H20" s="100">
        <f>H21</f>
        <v>0</v>
      </c>
      <c r="I20" s="101">
        <f>I21</f>
        <v>0</v>
      </c>
      <c r="J20" s="101">
        <f>J21</f>
        <v>0</v>
      </c>
      <c r="K20" s="102">
        <v>0</v>
      </c>
      <c r="L20" s="103">
        <f t="shared" si="2"/>
        <v>0</v>
      </c>
      <c r="M20" s="104">
        <f t="shared" si="3"/>
        <v>1600000</v>
      </c>
      <c r="N20" s="101">
        <f t="shared" si="3"/>
        <v>600000</v>
      </c>
      <c r="O20" s="101">
        <f t="shared" si="3"/>
        <v>679990.26</v>
      </c>
      <c r="P20" s="105">
        <f t="shared" si="4"/>
        <v>1.1333171</v>
      </c>
      <c r="Q20" s="106">
        <f t="shared" si="5"/>
        <v>79990.260000000009</v>
      </c>
    </row>
    <row r="21" spans="1:17" ht="30" customHeight="1" x14ac:dyDescent="0.25">
      <c r="A21" s="107">
        <v>11020200</v>
      </c>
      <c r="B21" s="108" t="s">
        <v>10</v>
      </c>
      <c r="C21" s="109">
        <v>1600000</v>
      </c>
      <c r="D21" s="110">
        <v>600000</v>
      </c>
      <c r="E21" s="110">
        <v>679990.26</v>
      </c>
      <c r="F21" s="111">
        <f t="shared" si="0"/>
        <v>1.1333171</v>
      </c>
      <c r="G21" s="112">
        <f t="shared" si="1"/>
        <v>79990.260000000009</v>
      </c>
      <c r="H21" s="113">
        <v>0</v>
      </c>
      <c r="I21" s="114">
        <v>0</v>
      </c>
      <c r="J21" s="114">
        <v>0</v>
      </c>
      <c r="K21" s="111">
        <v>0</v>
      </c>
      <c r="L21" s="112">
        <f t="shared" si="2"/>
        <v>0</v>
      </c>
      <c r="M21" s="115">
        <f t="shared" si="3"/>
        <v>1600000</v>
      </c>
      <c r="N21" s="114">
        <f t="shared" si="3"/>
        <v>600000</v>
      </c>
      <c r="O21" s="114">
        <f t="shared" si="3"/>
        <v>679990.26</v>
      </c>
      <c r="P21" s="116">
        <f t="shared" si="4"/>
        <v>1.1333171</v>
      </c>
      <c r="Q21" s="117">
        <f t="shared" si="5"/>
        <v>79990.260000000009</v>
      </c>
    </row>
    <row r="22" spans="1:17" s="95" customFormat="1" ht="21.75" hidden="1" customHeight="1" x14ac:dyDescent="0.2">
      <c r="A22" s="98">
        <v>12000000</v>
      </c>
      <c r="B22" s="99" t="s">
        <v>11</v>
      </c>
      <c r="C22" s="100">
        <f>C23+C24</f>
        <v>0</v>
      </c>
      <c r="D22" s="101">
        <f>D23+D24</f>
        <v>0</v>
      </c>
      <c r="E22" s="101">
        <f>E23+E24</f>
        <v>0</v>
      </c>
      <c r="F22" s="102" t="e">
        <f t="shared" si="0"/>
        <v>#DIV/0!</v>
      </c>
      <c r="G22" s="103">
        <f t="shared" si="1"/>
        <v>0</v>
      </c>
      <c r="H22" s="100">
        <f>H23+H24</f>
        <v>0</v>
      </c>
      <c r="I22" s="101">
        <f>I23+I24</f>
        <v>0</v>
      </c>
      <c r="J22" s="101">
        <f>J23+J24</f>
        <v>0</v>
      </c>
      <c r="K22" s="102" t="e">
        <f t="shared" ref="K22:K61" si="6">J22/I22</f>
        <v>#DIV/0!</v>
      </c>
      <c r="L22" s="103">
        <f t="shared" si="2"/>
        <v>0</v>
      </c>
      <c r="M22" s="104">
        <f t="shared" si="3"/>
        <v>0</v>
      </c>
      <c r="N22" s="101">
        <f t="shared" si="3"/>
        <v>0</v>
      </c>
      <c r="O22" s="101">
        <f t="shared" si="3"/>
        <v>0</v>
      </c>
      <c r="P22" s="105" t="e">
        <f t="shared" si="4"/>
        <v>#DIV/0!</v>
      </c>
      <c r="Q22" s="106">
        <f t="shared" si="5"/>
        <v>0</v>
      </c>
    </row>
    <row r="23" spans="1:17" ht="33.75" hidden="1" customHeight="1" x14ac:dyDescent="0.25">
      <c r="A23" s="107">
        <v>12020000</v>
      </c>
      <c r="B23" s="108" t="s">
        <v>12</v>
      </c>
      <c r="C23" s="113"/>
      <c r="D23" s="114"/>
      <c r="E23" s="114"/>
      <c r="F23" s="102" t="e">
        <f t="shared" si="0"/>
        <v>#DIV/0!</v>
      </c>
      <c r="G23" s="103">
        <f t="shared" si="1"/>
        <v>0</v>
      </c>
      <c r="H23" s="113"/>
      <c r="I23" s="114"/>
      <c r="J23" s="114"/>
      <c r="K23" s="102" t="e">
        <f t="shared" si="6"/>
        <v>#DIV/0!</v>
      </c>
      <c r="L23" s="103">
        <f t="shared" si="2"/>
        <v>0</v>
      </c>
      <c r="M23" s="104">
        <f t="shared" si="3"/>
        <v>0</v>
      </c>
      <c r="N23" s="101">
        <f t="shared" si="3"/>
        <v>0</v>
      </c>
      <c r="O23" s="101">
        <f t="shared" si="3"/>
        <v>0</v>
      </c>
      <c r="P23" s="105" t="e">
        <f t="shared" si="4"/>
        <v>#DIV/0!</v>
      </c>
      <c r="Q23" s="106">
        <f t="shared" si="5"/>
        <v>0</v>
      </c>
    </row>
    <row r="24" spans="1:17" ht="45" hidden="1" x14ac:dyDescent="0.25">
      <c r="A24" s="107">
        <v>12020100</v>
      </c>
      <c r="B24" s="108" t="s">
        <v>13</v>
      </c>
      <c r="C24" s="113"/>
      <c r="D24" s="114"/>
      <c r="E24" s="114"/>
      <c r="F24" s="102" t="e">
        <f t="shared" si="0"/>
        <v>#DIV/0!</v>
      </c>
      <c r="G24" s="103">
        <f t="shared" si="1"/>
        <v>0</v>
      </c>
      <c r="H24" s="113"/>
      <c r="I24" s="114"/>
      <c r="J24" s="114"/>
      <c r="K24" s="102" t="e">
        <f t="shared" si="6"/>
        <v>#DIV/0!</v>
      </c>
      <c r="L24" s="103">
        <f t="shared" si="2"/>
        <v>0</v>
      </c>
      <c r="M24" s="104">
        <f t="shared" si="3"/>
        <v>0</v>
      </c>
      <c r="N24" s="101">
        <f t="shared" si="3"/>
        <v>0</v>
      </c>
      <c r="O24" s="101">
        <f t="shared" si="3"/>
        <v>0</v>
      </c>
      <c r="P24" s="105" t="e">
        <f t="shared" si="4"/>
        <v>#DIV/0!</v>
      </c>
      <c r="Q24" s="106">
        <f t="shared" si="5"/>
        <v>0</v>
      </c>
    </row>
    <row r="25" spans="1:17" s="95" customFormat="1" ht="42" customHeight="1" x14ac:dyDescent="0.2">
      <c r="A25" s="98">
        <v>13000000</v>
      </c>
      <c r="B25" s="99" t="s">
        <v>14</v>
      </c>
      <c r="C25" s="100">
        <f>C26+C28</f>
        <v>0</v>
      </c>
      <c r="D25" s="101">
        <f>D26+D28</f>
        <v>0</v>
      </c>
      <c r="E25" s="101">
        <f>E26+E28</f>
        <v>2810.83</v>
      </c>
      <c r="F25" s="102">
        <v>0</v>
      </c>
      <c r="G25" s="103">
        <f t="shared" si="1"/>
        <v>2810.83</v>
      </c>
      <c r="H25" s="100">
        <f>H26+H28</f>
        <v>0</v>
      </c>
      <c r="I25" s="101">
        <f>I26+I28</f>
        <v>0</v>
      </c>
      <c r="J25" s="101">
        <f>J26+J28</f>
        <v>0</v>
      </c>
      <c r="K25" s="102">
        <v>0</v>
      </c>
      <c r="L25" s="103">
        <f t="shared" si="2"/>
        <v>0</v>
      </c>
      <c r="M25" s="104">
        <f t="shared" si="3"/>
        <v>0</v>
      </c>
      <c r="N25" s="101">
        <f t="shared" si="3"/>
        <v>0</v>
      </c>
      <c r="O25" s="101">
        <f t="shared" si="3"/>
        <v>2810.83</v>
      </c>
      <c r="P25" s="105">
        <v>0</v>
      </c>
      <c r="Q25" s="106">
        <f t="shared" si="5"/>
        <v>2810.83</v>
      </c>
    </row>
    <row r="26" spans="1:17" s="95" customFormat="1" ht="14.25" x14ac:dyDescent="0.2">
      <c r="A26" s="98">
        <v>13020000</v>
      </c>
      <c r="B26" s="99" t="s">
        <v>15</v>
      </c>
      <c r="C26" s="100">
        <f>C27</f>
        <v>0</v>
      </c>
      <c r="D26" s="101">
        <f>D27</f>
        <v>0</v>
      </c>
      <c r="E26" s="101">
        <f>E27</f>
        <v>931</v>
      </c>
      <c r="F26" s="102">
        <v>0</v>
      </c>
      <c r="G26" s="103">
        <f t="shared" si="1"/>
        <v>931</v>
      </c>
      <c r="H26" s="100">
        <f>H27</f>
        <v>0</v>
      </c>
      <c r="I26" s="101">
        <f>I27</f>
        <v>0</v>
      </c>
      <c r="J26" s="101">
        <f>J27</f>
        <v>0</v>
      </c>
      <c r="K26" s="102">
        <v>0</v>
      </c>
      <c r="L26" s="103">
        <f t="shared" si="2"/>
        <v>0</v>
      </c>
      <c r="M26" s="104">
        <f t="shared" si="3"/>
        <v>0</v>
      </c>
      <c r="N26" s="101">
        <f t="shared" si="3"/>
        <v>0</v>
      </c>
      <c r="O26" s="101">
        <f t="shared" si="3"/>
        <v>931</v>
      </c>
      <c r="P26" s="105">
        <v>0</v>
      </c>
      <c r="Q26" s="106">
        <f t="shared" si="5"/>
        <v>931</v>
      </c>
    </row>
    <row r="27" spans="1:17" ht="30" x14ac:dyDescent="0.25">
      <c r="A27" s="107">
        <v>13020200</v>
      </c>
      <c r="B27" s="108" t="s">
        <v>16</v>
      </c>
      <c r="C27" s="113">
        <v>0</v>
      </c>
      <c r="D27" s="114">
        <v>0</v>
      </c>
      <c r="E27" s="110">
        <v>931</v>
      </c>
      <c r="F27" s="111">
        <v>0</v>
      </c>
      <c r="G27" s="112">
        <f t="shared" si="1"/>
        <v>931</v>
      </c>
      <c r="H27" s="113">
        <v>0</v>
      </c>
      <c r="I27" s="114">
        <v>0</v>
      </c>
      <c r="J27" s="114">
        <v>0</v>
      </c>
      <c r="K27" s="111">
        <v>0</v>
      </c>
      <c r="L27" s="112">
        <f t="shared" si="2"/>
        <v>0</v>
      </c>
      <c r="M27" s="115">
        <f t="shared" si="3"/>
        <v>0</v>
      </c>
      <c r="N27" s="114">
        <f t="shared" si="3"/>
        <v>0</v>
      </c>
      <c r="O27" s="114">
        <f t="shared" si="3"/>
        <v>931</v>
      </c>
      <c r="P27" s="116">
        <v>0</v>
      </c>
      <c r="Q27" s="117">
        <f t="shared" si="5"/>
        <v>931</v>
      </c>
    </row>
    <row r="28" spans="1:17" s="95" customFormat="1" ht="14.25" x14ac:dyDescent="0.2">
      <c r="A28" s="98">
        <v>13030000</v>
      </c>
      <c r="B28" s="99" t="s">
        <v>17</v>
      </c>
      <c r="C28" s="100">
        <f>C30+C29</f>
        <v>0</v>
      </c>
      <c r="D28" s="101">
        <f t="shared" ref="D28:E28" si="7">D30+D29</f>
        <v>0</v>
      </c>
      <c r="E28" s="101">
        <f t="shared" si="7"/>
        <v>1879.83</v>
      </c>
      <c r="F28" s="102">
        <v>0</v>
      </c>
      <c r="G28" s="103">
        <f t="shared" si="1"/>
        <v>1879.83</v>
      </c>
      <c r="H28" s="100">
        <f>H30+H29</f>
        <v>0</v>
      </c>
      <c r="I28" s="101">
        <f>I30+I29</f>
        <v>0</v>
      </c>
      <c r="J28" s="101">
        <f>J30+J29</f>
        <v>0</v>
      </c>
      <c r="K28" s="102">
        <v>0</v>
      </c>
      <c r="L28" s="103">
        <f t="shared" si="2"/>
        <v>0</v>
      </c>
      <c r="M28" s="104">
        <f t="shared" si="3"/>
        <v>0</v>
      </c>
      <c r="N28" s="101">
        <f t="shared" si="3"/>
        <v>0</v>
      </c>
      <c r="O28" s="101">
        <f t="shared" si="3"/>
        <v>1879.83</v>
      </c>
      <c r="P28" s="105">
        <v>0</v>
      </c>
      <c r="Q28" s="106">
        <f t="shared" si="5"/>
        <v>1879.83</v>
      </c>
    </row>
    <row r="29" spans="1:17" ht="45" x14ac:dyDescent="0.25">
      <c r="A29" s="118">
        <v>13030100</v>
      </c>
      <c r="B29" s="119" t="s">
        <v>330</v>
      </c>
      <c r="C29" s="113">
        <v>0</v>
      </c>
      <c r="D29" s="114">
        <v>0</v>
      </c>
      <c r="E29" s="110">
        <v>1709.83</v>
      </c>
      <c r="F29" s="111">
        <v>0</v>
      </c>
      <c r="G29" s="112">
        <f t="shared" si="1"/>
        <v>1709.83</v>
      </c>
      <c r="H29" s="113">
        <v>0</v>
      </c>
      <c r="I29" s="114">
        <v>0</v>
      </c>
      <c r="J29" s="114">
        <v>0</v>
      </c>
      <c r="K29" s="111">
        <v>0</v>
      </c>
      <c r="L29" s="112">
        <v>0</v>
      </c>
      <c r="M29" s="115">
        <f t="shared" si="3"/>
        <v>0</v>
      </c>
      <c r="N29" s="114">
        <f t="shared" si="3"/>
        <v>0</v>
      </c>
      <c r="O29" s="114">
        <f t="shared" si="3"/>
        <v>1709.83</v>
      </c>
      <c r="P29" s="116">
        <v>0</v>
      </c>
      <c r="Q29" s="117">
        <f t="shared" si="5"/>
        <v>1709.83</v>
      </c>
    </row>
    <row r="30" spans="1:17" ht="30" x14ac:dyDescent="0.25">
      <c r="A30" s="107">
        <v>13030600</v>
      </c>
      <c r="B30" s="108" t="s">
        <v>18</v>
      </c>
      <c r="C30" s="113">
        <v>0</v>
      </c>
      <c r="D30" s="114">
        <v>0</v>
      </c>
      <c r="E30" s="110">
        <v>170</v>
      </c>
      <c r="F30" s="111">
        <v>0</v>
      </c>
      <c r="G30" s="112">
        <f t="shared" si="1"/>
        <v>170</v>
      </c>
      <c r="H30" s="113">
        <v>0</v>
      </c>
      <c r="I30" s="114">
        <v>0</v>
      </c>
      <c r="J30" s="114">
        <v>0</v>
      </c>
      <c r="K30" s="111">
        <v>0</v>
      </c>
      <c r="L30" s="112">
        <f t="shared" si="2"/>
        <v>0</v>
      </c>
      <c r="M30" s="115">
        <f t="shared" si="3"/>
        <v>0</v>
      </c>
      <c r="N30" s="114">
        <f t="shared" si="3"/>
        <v>0</v>
      </c>
      <c r="O30" s="114">
        <f t="shared" si="3"/>
        <v>170</v>
      </c>
      <c r="P30" s="116">
        <v>0</v>
      </c>
      <c r="Q30" s="117">
        <f t="shared" si="5"/>
        <v>170</v>
      </c>
    </row>
    <row r="31" spans="1:17" s="95" customFormat="1" ht="14.25" x14ac:dyDescent="0.2">
      <c r="A31" s="98">
        <v>14000000</v>
      </c>
      <c r="B31" s="99" t="s">
        <v>19</v>
      </c>
      <c r="C31" s="100">
        <f>C32+C34+C36</f>
        <v>105745900</v>
      </c>
      <c r="D31" s="101">
        <f>D32+D34+D36</f>
        <v>23080000</v>
      </c>
      <c r="E31" s="101">
        <f>E32+E34+E36</f>
        <v>14360740.26</v>
      </c>
      <c r="F31" s="102">
        <f t="shared" si="0"/>
        <v>0.62221578249566722</v>
      </c>
      <c r="G31" s="103">
        <f t="shared" si="1"/>
        <v>-8719259.7400000002</v>
      </c>
      <c r="H31" s="100">
        <f>H32+H34+H36</f>
        <v>0</v>
      </c>
      <c r="I31" s="101">
        <f>I32+I34+I36</f>
        <v>0</v>
      </c>
      <c r="J31" s="101">
        <f>J32+J34+J36</f>
        <v>0</v>
      </c>
      <c r="K31" s="102">
        <v>0</v>
      </c>
      <c r="L31" s="103">
        <f t="shared" si="2"/>
        <v>0</v>
      </c>
      <c r="M31" s="104">
        <f t="shared" si="3"/>
        <v>105745900</v>
      </c>
      <c r="N31" s="101">
        <f t="shared" si="3"/>
        <v>23080000</v>
      </c>
      <c r="O31" s="101">
        <f t="shared" si="3"/>
        <v>14360740.26</v>
      </c>
      <c r="P31" s="105">
        <f t="shared" si="4"/>
        <v>0.62221578249566722</v>
      </c>
      <c r="Q31" s="106">
        <f t="shared" si="5"/>
        <v>-8719259.7400000002</v>
      </c>
    </row>
    <row r="32" spans="1:17" s="95" customFormat="1" ht="28.5" x14ac:dyDescent="0.2">
      <c r="A32" s="98">
        <v>14020000</v>
      </c>
      <c r="B32" s="99" t="s">
        <v>20</v>
      </c>
      <c r="C32" s="100">
        <f>C33</f>
        <v>4126000</v>
      </c>
      <c r="D32" s="101">
        <f>D33</f>
        <v>980000</v>
      </c>
      <c r="E32" s="101">
        <f>E33</f>
        <v>0</v>
      </c>
      <c r="F32" s="102">
        <f t="shared" si="0"/>
        <v>0</v>
      </c>
      <c r="G32" s="103">
        <f t="shared" si="1"/>
        <v>-980000</v>
      </c>
      <c r="H32" s="100">
        <f>H33</f>
        <v>0</v>
      </c>
      <c r="I32" s="101">
        <f>I33</f>
        <v>0</v>
      </c>
      <c r="J32" s="101">
        <f>J33</f>
        <v>0</v>
      </c>
      <c r="K32" s="102">
        <v>0</v>
      </c>
      <c r="L32" s="103">
        <f t="shared" si="2"/>
        <v>0</v>
      </c>
      <c r="M32" s="104">
        <f t="shared" si="3"/>
        <v>4126000</v>
      </c>
      <c r="N32" s="101">
        <f t="shared" si="3"/>
        <v>980000</v>
      </c>
      <c r="O32" s="101">
        <f t="shared" si="3"/>
        <v>0</v>
      </c>
      <c r="P32" s="105">
        <f t="shared" si="4"/>
        <v>0</v>
      </c>
      <c r="Q32" s="106">
        <f t="shared" si="5"/>
        <v>-980000</v>
      </c>
    </row>
    <row r="33" spans="1:17" x14ac:dyDescent="0.25">
      <c r="A33" s="107">
        <v>14021900</v>
      </c>
      <c r="B33" s="108" t="s">
        <v>21</v>
      </c>
      <c r="C33" s="109">
        <v>4126000</v>
      </c>
      <c r="D33" s="110">
        <v>980000</v>
      </c>
      <c r="E33" s="110">
        <v>0</v>
      </c>
      <c r="F33" s="111">
        <f t="shared" si="0"/>
        <v>0</v>
      </c>
      <c r="G33" s="112">
        <f t="shared" si="1"/>
        <v>-980000</v>
      </c>
      <c r="H33" s="113">
        <v>0</v>
      </c>
      <c r="I33" s="114">
        <v>0</v>
      </c>
      <c r="J33" s="114">
        <v>0</v>
      </c>
      <c r="K33" s="111">
        <v>0</v>
      </c>
      <c r="L33" s="112">
        <f t="shared" si="2"/>
        <v>0</v>
      </c>
      <c r="M33" s="115">
        <f t="shared" si="3"/>
        <v>4126000</v>
      </c>
      <c r="N33" s="114">
        <f t="shared" si="3"/>
        <v>980000</v>
      </c>
      <c r="O33" s="114">
        <f t="shared" si="3"/>
        <v>0</v>
      </c>
      <c r="P33" s="116">
        <f t="shared" si="4"/>
        <v>0</v>
      </c>
      <c r="Q33" s="117">
        <f t="shared" si="5"/>
        <v>-980000</v>
      </c>
    </row>
    <row r="34" spans="1:17" s="95" customFormat="1" ht="42.75" x14ac:dyDescent="0.2">
      <c r="A34" s="98">
        <v>14030000</v>
      </c>
      <c r="B34" s="99" t="s">
        <v>22</v>
      </c>
      <c r="C34" s="100">
        <f>C35</f>
        <v>17451800</v>
      </c>
      <c r="D34" s="101">
        <f>D35</f>
        <v>3800000</v>
      </c>
      <c r="E34" s="101">
        <f>E35</f>
        <v>0</v>
      </c>
      <c r="F34" s="102">
        <f t="shared" si="0"/>
        <v>0</v>
      </c>
      <c r="G34" s="103">
        <f t="shared" si="1"/>
        <v>-3800000</v>
      </c>
      <c r="H34" s="100">
        <f>H35</f>
        <v>0</v>
      </c>
      <c r="I34" s="101">
        <f>I35</f>
        <v>0</v>
      </c>
      <c r="J34" s="101">
        <f>J35</f>
        <v>0</v>
      </c>
      <c r="K34" s="102">
        <v>0</v>
      </c>
      <c r="L34" s="103">
        <f t="shared" si="2"/>
        <v>0</v>
      </c>
      <c r="M34" s="104">
        <f t="shared" si="3"/>
        <v>17451800</v>
      </c>
      <c r="N34" s="101">
        <f t="shared" si="3"/>
        <v>3800000</v>
      </c>
      <c r="O34" s="101">
        <f t="shared" si="3"/>
        <v>0</v>
      </c>
      <c r="P34" s="105">
        <f t="shared" si="4"/>
        <v>0</v>
      </c>
      <c r="Q34" s="106">
        <f t="shared" si="5"/>
        <v>-3800000</v>
      </c>
    </row>
    <row r="35" spans="1:17" x14ac:dyDescent="0.25">
      <c r="A35" s="107">
        <v>14031900</v>
      </c>
      <c r="B35" s="108" t="s">
        <v>21</v>
      </c>
      <c r="C35" s="109">
        <v>17451800</v>
      </c>
      <c r="D35" s="110">
        <v>3800000</v>
      </c>
      <c r="E35" s="110">
        <v>0</v>
      </c>
      <c r="F35" s="111">
        <f t="shared" si="0"/>
        <v>0</v>
      </c>
      <c r="G35" s="112">
        <f t="shared" si="1"/>
        <v>-3800000</v>
      </c>
      <c r="H35" s="113">
        <v>0</v>
      </c>
      <c r="I35" s="114">
        <v>0</v>
      </c>
      <c r="J35" s="114">
        <v>0</v>
      </c>
      <c r="K35" s="111">
        <v>0</v>
      </c>
      <c r="L35" s="112">
        <f t="shared" si="2"/>
        <v>0</v>
      </c>
      <c r="M35" s="115">
        <f t="shared" si="3"/>
        <v>17451800</v>
      </c>
      <c r="N35" s="114">
        <f t="shared" si="3"/>
        <v>3800000</v>
      </c>
      <c r="O35" s="114">
        <f t="shared" si="3"/>
        <v>0</v>
      </c>
      <c r="P35" s="116">
        <f t="shared" si="4"/>
        <v>0</v>
      </c>
      <c r="Q35" s="117">
        <f t="shared" si="5"/>
        <v>-3800000</v>
      </c>
    </row>
    <row r="36" spans="1:17" s="95" customFormat="1" ht="42.75" x14ac:dyDescent="0.2">
      <c r="A36" s="98">
        <v>14040000</v>
      </c>
      <c r="B36" s="99" t="s">
        <v>23</v>
      </c>
      <c r="C36" s="120">
        <v>84168100</v>
      </c>
      <c r="D36" s="121">
        <v>18300000</v>
      </c>
      <c r="E36" s="121">
        <v>14360740.26</v>
      </c>
      <c r="F36" s="102">
        <f t="shared" si="0"/>
        <v>0.7847399049180328</v>
      </c>
      <c r="G36" s="103">
        <f t="shared" si="1"/>
        <v>-3939259.74</v>
      </c>
      <c r="H36" s="100">
        <v>0</v>
      </c>
      <c r="I36" s="101">
        <v>0</v>
      </c>
      <c r="J36" s="101">
        <v>0</v>
      </c>
      <c r="K36" s="102">
        <v>0</v>
      </c>
      <c r="L36" s="103">
        <f t="shared" si="2"/>
        <v>0</v>
      </c>
      <c r="M36" s="104">
        <f t="shared" si="3"/>
        <v>84168100</v>
      </c>
      <c r="N36" s="101">
        <f t="shared" si="3"/>
        <v>18300000</v>
      </c>
      <c r="O36" s="101">
        <f t="shared" si="3"/>
        <v>14360740.26</v>
      </c>
      <c r="P36" s="105">
        <f t="shared" si="4"/>
        <v>0.7847399049180328</v>
      </c>
      <c r="Q36" s="106">
        <f t="shared" si="5"/>
        <v>-3939259.74</v>
      </c>
    </row>
    <row r="37" spans="1:17" s="95" customFormat="1" ht="14.25" x14ac:dyDescent="0.2">
      <c r="A37" s="98">
        <v>18000000</v>
      </c>
      <c r="B37" s="99" t="s">
        <v>24</v>
      </c>
      <c r="C37" s="100">
        <f>C38+C49+C52</f>
        <v>129588100</v>
      </c>
      <c r="D37" s="101">
        <f>D38+D49+D52</f>
        <v>28387575</v>
      </c>
      <c r="E37" s="101">
        <f>E38+E49+E52</f>
        <v>33627199.780000001</v>
      </c>
      <c r="F37" s="102">
        <f t="shared" si="0"/>
        <v>1.184574581661167</v>
      </c>
      <c r="G37" s="103">
        <f t="shared" si="1"/>
        <v>5239624.7800000012</v>
      </c>
      <c r="H37" s="100">
        <f>H38+H49+H52</f>
        <v>0</v>
      </c>
      <c r="I37" s="101">
        <f>I38+I49+I52</f>
        <v>0</v>
      </c>
      <c r="J37" s="101">
        <f>J38+J49+J52</f>
        <v>0</v>
      </c>
      <c r="K37" s="102">
        <v>0</v>
      </c>
      <c r="L37" s="103">
        <f t="shared" si="2"/>
        <v>0</v>
      </c>
      <c r="M37" s="104">
        <f t="shared" si="3"/>
        <v>129588100</v>
      </c>
      <c r="N37" s="101">
        <f t="shared" si="3"/>
        <v>28387575</v>
      </c>
      <c r="O37" s="101">
        <f t="shared" si="3"/>
        <v>33627199.780000001</v>
      </c>
      <c r="P37" s="105">
        <f t="shared" si="4"/>
        <v>1.184574581661167</v>
      </c>
      <c r="Q37" s="106">
        <f t="shared" si="5"/>
        <v>5239624.7800000012</v>
      </c>
    </row>
    <row r="38" spans="1:17" s="95" customFormat="1" ht="14.25" x14ac:dyDescent="0.2">
      <c r="A38" s="98">
        <v>18010000</v>
      </c>
      <c r="B38" s="99" t="s">
        <v>25</v>
      </c>
      <c r="C38" s="100">
        <f>SUM(C39:C48)</f>
        <v>55356400</v>
      </c>
      <c r="D38" s="101">
        <f>SUM(D39:D48)</f>
        <v>10897675</v>
      </c>
      <c r="E38" s="101">
        <f>SUM(E39:E48)</f>
        <v>13134283.050000001</v>
      </c>
      <c r="F38" s="102">
        <f t="shared" si="0"/>
        <v>1.2052371767372398</v>
      </c>
      <c r="G38" s="103">
        <f t="shared" si="1"/>
        <v>2236608.0500000007</v>
      </c>
      <c r="H38" s="100">
        <f>SUM(H39:H48)</f>
        <v>0</v>
      </c>
      <c r="I38" s="101">
        <f>SUM(I39:I48)</f>
        <v>0</v>
      </c>
      <c r="J38" s="101">
        <f>SUM(J39:J48)</f>
        <v>0</v>
      </c>
      <c r="K38" s="102">
        <v>0</v>
      </c>
      <c r="L38" s="103">
        <f t="shared" si="2"/>
        <v>0</v>
      </c>
      <c r="M38" s="104">
        <f t="shared" si="3"/>
        <v>55356400</v>
      </c>
      <c r="N38" s="101">
        <f t="shared" si="3"/>
        <v>10897675</v>
      </c>
      <c r="O38" s="101">
        <f t="shared" si="3"/>
        <v>13134283.050000001</v>
      </c>
      <c r="P38" s="105">
        <f t="shared" si="4"/>
        <v>1.2052371767372398</v>
      </c>
      <c r="Q38" s="106">
        <f t="shared" si="5"/>
        <v>2236608.0500000007</v>
      </c>
    </row>
    <row r="39" spans="1:17" ht="45" x14ac:dyDescent="0.25">
      <c r="A39" s="107">
        <v>18010100</v>
      </c>
      <c r="B39" s="108" t="s">
        <v>26</v>
      </c>
      <c r="C39" s="109">
        <v>252200</v>
      </c>
      <c r="D39" s="110">
        <v>52175</v>
      </c>
      <c r="E39" s="110">
        <v>49448.15</v>
      </c>
      <c r="F39" s="111">
        <f t="shared" si="0"/>
        <v>0.94773646382367038</v>
      </c>
      <c r="G39" s="112">
        <f t="shared" si="1"/>
        <v>-2726.8499999999985</v>
      </c>
      <c r="H39" s="113">
        <v>0</v>
      </c>
      <c r="I39" s="114">
        <v>0</v>
      </c>
      <c r="J39" s="114">
        <v>0</v>
      </c>
      <c r="K39" s="111">
        <v>0</v>
      </c>
      <c r="L39" s="112">
        <f t="shared" si="2"/>
        <v>0</v>
      </c>
      <c r="M39" s="115">
        <f t="shared" si="3"/>
        <v>252200</v>
      </c>
      <c r="N39" s="114">
        <f t="shared" si="3"/>
        <v>52175</v>
      </c>
      <c r="O39" s="114">
        <f t="shared" si="3"/>
        <v>49448.15</v>
      </c>
      <c r="P39" s="116">
        <f t="shared" si="4"/>
        <v>0.94773646382367038</v>
      </c>
      <c r="Q39" s="117">
        <f t="shared" si="5"/>
        <v>-2726.8499999999985</v>
      </c>
    </row>
    <row r="40" spans="1:17" ht="45" x14ac:dyDescent="0.25">
      <c r="A40" s="107">
        <v>18010200</v>
      </c>
      <c r="B40" s="108" t="s">
        <v>27</v>
      </c>
      <c r="C40" s="109">
        <v>988600</v>
      </c>
      <c r="D40" s="110">
        <v>15000</v>
      </c>
      <c r="E40" s="110">
        <v>47461.61</v>
      </c>
      <c r="F40" s="111">
        <f t="shared" si="0"/>
        <v>3.1641073333333334</v>
      </c>
      <c r="G40" s="112">
        <f t="shared" si="1"/>
        <v>32461.61</v>
      </c>
      <c r="H40" s="113">
        <v>0</v>
      </c>
      <c r="I40" s="114">
        <v>0</v>
      </c>
      <c r="J40" s="114">
        <v>0</v>
      </c>
      <c r="K40" s="111">
        <v>0</v>
      </c>
      <c r="L40" s="112">
        <f t="shared" si="2"/>
        <v>0</v>
      </c>
      <c r="M40" s="115">
        <f t="shared" si="3"/>
        <v>988600</v>
      </c>
      <c r="N40" s="114">
        <f t="shared" si="3"/>
        <v>15000</v>
      </c>
      <c r="O40" s="114">
        <f t="shared" si="3"/>
        <v>47461.61</v>
      </c>
      <c r="P40" s="116">
        <f t="shared" si="4"/>
        <v>3.1641073333333334</v>
      </c>
      <c r="Q40" s="117">
        <f t="shared" si="5"/>
        <v>32461.61</v>
      </c>
    </row>
    <row r="41" spans="1:17" ht="45" x14ac:dyDescent="0.25">
      <c r="A41" s="107">
        <v>18010300</v>
      </c>
      <c r="B41" s="108" t="s">
        <v>28</v>
      </c>
      <c r="C41" s="109">
        <v>1570000</v>
      </c>
      <c r="D41" s="110">
        <v>30000</v>
      </c>
      <c r="E41" s="110">
        <v>153022.12</v>
      </c>
      <c r="F41" s="111">
        <f t="shared" si="0"/>
        <v>5.100737333333333</v>
      </c>
      <c r="G41" s="112">
        <f t="shared" si="1"/>
        <v>123022.12</v>
      </c>
      <c r="H41" s="113">
        <v>0</v>
      </c>
      <c r="I41" s="114">
        <v>0</v>
      </c>
      <c r="J41" s="114">
        <v>0</v>
      </c>
      <c r="K41" s="111">
        <v>0</v>
      </c>
      <c r="L41" s="112">
        <f t="shared" si="2"/>
        <v>0</v>
      </c>
      <c r="M41" s="115">
        <f t="shared" si="3"/>
        <v>1570000</v>
      </c>
      <c r="N41" s="114">
        <f t="shared" si="3"/>
        <v>30000</v>
      </c>
      <c r="O41" s="114">
        <f t="shared" si="3"/>
        <v>153022.12</v>
      </c>
      <c r="P41" s="116">
        <f t="shared" si="4"/>
        <v>5.100737333333333</v>
      </c>
      <c r="Q41" s="117">
        <f t="shared" si="5"/>
        <v>123022.12</v>
      </c>
    </row>
    <row r="42" spans="1:17" ht="56.25" customHeight="1" x14ac:dyDescent="0.25">
      <c r="A42" s="107">
        <v>18010400</v>
      </c>
      <c r="B42" s="108" t="s">
        <v>29</v>
      </c>
      <c r="C42" s="109">
        <v>3173700</v>
      </c>
      <c r="D42" s="110">
        <v>690000</v>
      </c>
      <c r="E42" s="110">
        <v>880049.34</v>
      </c>
      <c r="F42" s="111">
        <f t="shared" si="0"/>
        <v>1.2754338260869564</v>
      </c>
      <c r="G42" s="112">
        <f t="shared" si="1"/>
        <v>190049.33999999997</v>
      </c>
      <c r="H42" s="113">
        <v>0</v>
      </c>
      <c r="I42" s="114">
        <v>0</v>
      </c>
      <c r="J42" s="114">
        <v>0</v>
      </c>
      <c r="K42" s="111">
        <v>0</v>
      </c>
      <c r="L42" s="112">
        <f t="shared" si="2"/>
        <v>0</v>
      </c>
      <c r="M42" s="115">
        <f t="shared" si="3"/>
        <v>3173700</v>
      </c>
      <c r="N42" s="114">
        <f t="shared" si="3"/>
        <v>690000</v>
      </c>
      <c r="O42" s="114">
        <f t="shared" si="3"/>
        <v>880049.34</v>
      </c>
      <c r="P42" s="116">
        <f t="shared" si="4"/>
        <v>1.2754338260869564</v>
      </c>
      <c r="Q42" s="117">
        <f t="shared" si="5"/>
        <v>190049.33999999997</v>
      </c>
    </row>
    <row r="43" spans="1:17" x14ac:dyDescent="0.25">
      <c r="A43" s="107">
        <v>18010500</v>
      </c>
      <c r="B43" s="108" t="s">
        <v>30</v>
      </c>
      <c r="C43" s="109">
        <v>37561900</v>
      </c>
      <c r="D43" s="110">
        <v>7850000</v>
      </c>
      <c r="E43" s="110">
        <v>8807004.4399999995</v>
      </c>
      <c r="F43" s="111">
        <f t="shared" si="0"/>
        <v>1.1219113936305731</v>
      </c>
      <c r="G43" s="112">
        <f t="shared" si="1"/>
        <v>957004.43999999948</v>
      </c>
      <c r="H43" s="113">
        <v>0</v>
      </c>
      <c r="I43" s="114">
        <v>0</v>
      </c>
      <c r="J43" s="114">
        <v>0</v>
      </c>
      <c r="K43" s="111">
        <v>0</v>
      </c>
      <c r="L43" s="112">
        <f t="shared" si="2"/>
        <v>0</v>
      </c>
      <c r="M43" s="115">
        <f t="shared" si="3"/>
        <v>37561900</v>
      </c>
      <c r="N43" s="114">
        <f t="shared" si="3"/>
        <v>7850000</v>
      </c>
      <c r="O43" s="114">
        <f t="shared" si="3"/>
        <v>8807004.4399999995</v>
      </c>
      <c r="P43" s="116">
        <f t="shared" si="4"/>
        <v>1.1219113936305731</v>
      </c>
      <c r="Q43" s="117">
        <f t="shared" si="5"/>
        <v>957004.43999999948</v>
      </c>
    </row>
    <row r="44" spans="1:17" x14ac:dyDescent="0.25">
      <c r="A44" s="107">
        <v>18010600</v>
      </c>
      <c r="B44" s="108" t="s">
        <v>31</v>
      </c>
      <c r="C44" s="109">
        <v>7850000</v>
      </c>
      <c r="D44" s="110">
        <v>1650000</v>
      </c>
      <c r="E44" s="110">
        <v>2382788.7599999998</v>
      </c>
      <c r="F44" s="111">
        <f t="shared" si="0"/>
        <v>1.4441143999999999</v>
      </c>
      <c r="G44" s="112">
        <f t="shared" si="1"/>
        <v>732788.75999999978</v>
      </c>
      <c r="H44" s="113">
        <v>0</v>
      </c>
      <c r="I44" s="114">
        <v>0</v>
      </c>
      <c r="J44" s="114">
        <v>0</v>
      </c>
      <c r="K44" s="111">
        <v>0</v>
      </c>
      <c r="L44" s="112">
        <f t="shared" si="2"/>
        <v>0</v>
      </c>
      <c r="M44" s="115">
        <f t="shared" si="3"/>
        <v>7850000</v>
      </c>
      <c r="N44" s="114">
        <f t="shared" si="3"/>
        <v>1650000</v>
      </c>
      <c r="O44" s="114">
        <f t="shared" si="3"/>
        <v>2382788.7599999998</v>
      </c>
      <c r="P44" s="116">
        <f t="shared" si="4"/>
        <v>1.4441143999999999</v>
      </c>
      <c r="Q44" s="117">
        <f t="shared" si="5"/>
        <v>732788.75999999978</v>
      </c>
    </row>
    <row r="45" spans="1:17" x14ac:dyDescent="0.25">
      <c r="A45" s="107">
        <v>18010700</v>
      </c>
      <c r="B45" s="108" t="s">
        <v>32</v>
      </c>
      <c r="C45" s="109">
        <v>1620000</v>
      </c>
      <c r="D45" s="110">
        <v>223000</v>
      </c>
      <c r="E45" s="110">
        <v>197738.48</v>
      </c>
      <c r="F45" s="111">
        <f t="shared" si="0"/>
        <v>0.88671964125560543</v>
      </c>
      <c r="G45" s="112">
        <f t="shared" si="1"/>
        <v>-25261.51999999999</v>
      </c>
      <c r="H45" s="113">
        <v>0</v>
      </c>
      <c r="I45" s="114">
        <v>0</v>
      </c>
      <c r="J45" s="114">
        <v>0</v>
      </c>
      <c r="K45" s="111">
        <v>0</v>
      </c>
      <c r="L45" s="112">
        <f t="shared" si="2"/>
        <v>0</v>
      </c>
      <c r="M45" s="115">
        <f t="shared" si="3"/>
        <v>1620000</v>
      </c>
      <c r="N45" s="114">
        <f t="shared" si="3"/>
        <v>223000</v>
      </c>
      <c r="O45" s="114">
        <f t="shared" si="3"/>
        <v>197738.48</v>
      </c>
      <c r="P45" s="116">
        <f t="shared" si="4"/>
        <v>0.88671964125560543</v>
      </c>
      <c r="Q45" s="117">
        <f t="shared" si="5"/>
        <v>-25261.51999999999</v>
      </c>
    </row>
    <row r="46" spans="1:17" x14ac:dyDescent="0.25">
      <c r="A46" s="107">
        <v>18010900</v>
      </c>
      <c r="B46" s="108" t="s">
        <v>33</v>
      </c>
      <c r="C46" s="109">
        <v>1440000</v>
      </c>
      <c r="D46" s="110">
        <v>300000</v>
      </c>
      <c r="E46" s="110">
        <v>419686.82</v>
      </c>
      <c r="F46" s="111">
        <f t="shared" si="0"/>
        <v>1.3989560666666667</v>
      </c>
      <c r="G46" s="112">
        <f t="shared" si="1"/>
        <v>119686.82</v>
      </c>
      <c r="H46" s="113">
        <v>0</v>
      </c>
      <c r="I46" s="114">
        <v>0</v>
      </c>
      <c r="J46" s="114">
        <v>0</v>
      </c>
      <c r="K46" s="111">
        <v>0</v>
      </c>
      <c r="L46" s="112">
        <f t="shared" si="2"/>
        <v>0</v>
      </c>
      <c r="M46" s="115">
        <f t="shared" si="3"/>
        <v>1440000</v>
      </c>
      <c r="N46" s="114">
        <f t="shared" si="3"/>
        <v>300000</v>
      </c>
      <c r="O46" s="114">
        <f t="shared" si="3"/>
        <v>419686.82</v>
      </c>
      <c r="P46" s="116">
        <f t="shared" si="4"/>
        <v>1.3989560666666667</v>
      </c>
      <c r="Q46" s="117">
        <f t="shared" si="5"/>
        <v>119686.82</v>
      </c>
    </row>
    <row r="47" spans="1:17" x14ac:dyDescent="0.25">
      <c r="A47" s="107">
        <v>18011000</v>
      </c>
      <c r="B47" s="108" t="s">
        <v>34</v>
      </c>
      <c r="C47" s="109">
        <v>500000</v>
      </c>
      <c r="D47" s="110">
        <v>0</v>
      </c>
      <c r="E47" s="110">
        <v>50000</v>
      </c>
      <c r="F47" s="111">
        <v>0</v>
      </c>
      <c r="G47" s="112">
        <f t="shared" si="1"/>
        <v>50000</v>
      </c>
      <c r="H47" s="113">
        <v>0</v>
      </c>
      <c r="I47" s="114">
        <v>0</v>
      </c>
      <c r="J47" s="114">
        <v>0</v>
      </c>
      <c r="K47" s="111">
        <v>0</v>
      </c>
      <c r="L47" s="112">
        <f t="shared" si="2"/>
        <v>0</v>
      </c>
      <c r="M47" s="115">
        <f t="shared" si="3"/>
        <v>500000</v>
      </c>
      <c r="N47" s="114">
        <f t="shared" si="3"/>
        <v>0</v>
      </c>
      <c r="O47" s="114">
        <f t="shared" si="3"/>
        <v>50000</v>
      </c>
      <c r="P47" s="116">
        <v>0</v>
      </c>
      <c r="Q47" s="117">
        <f t="shared" si="5"/>
        <v>50000</v>
      </c>
    </row>
    <row r="48" spans="1:17" x14ac:dyDescent="0.25">
      <c r="A48" s="107">
        <v>18011100</v>
      </c>
      <c r="B48" s="108" t="s">
        <v>35</v>
      </c>
      <c r="C48" s="109">
        <v>400000</v>
      </c>
      <c r="D48" s="110">
        <v>87500</v>
      </c>
      <c r="E48" s="110">
        <v>147083.32999999999</v>
      </c>
      <c r="F48" s="111">
        <f t="shared" si="0"/>
        <v>1.6809523428571427</v>
      </c>
      <c r="G48" s="112">
        <f t="shared" si="1"/>
        <v>59583.329999999987</v>
      </c>
      <c r="H48" s="113">
        <v>0</v>
      </c>
      <c r="I48" s="114">
        <v>0</v>
      </c>
      <c r="J48" s="114">
        <v>0</v>
      </c>
      <c r="K48" s="111">
        <v>0</v>
      </c>
      <c r="L48" s="112">
        <f t="shared" si="2"/>
        <v>0</v>
      </c>
      <c r="M48" s="115">
        <f t="shared" si="3"/>
        <v>400000</v>
      </c>
      <c r="N48" s="114">
        <f t="shared" si="3"/>
        <v>87500</v>
      </c>
      <c r="O48" s="114">
        <f t="shared" si="3"/>
        <v>147083.32999999999</v>
      </c>
      <c r="P48" s="116">
        <f t="shared" si="4"/>
        <v>1.6809523428571427</v>
      </c>
      <c r="Q48" s="117">
        <f t="shared" si="5"/>
        <v>59583.329999999987</v>
      </c>
    </row>
    <row r="49" spans="1:17" s="95" customFormat="1" ht="14.25" x14ac:dyDescent="0.2">
      <c r="A49" s="98">
        <v>18030000</v>
      </c>
      <c r="B49" s="99" t="s">
        <v>36</v>
      </c>
      <c r="C49" s="100">
        <f>C50+C51</f>
        <v>140000</v>
      </c>
      <c r="D49" s="101">
        <f>D50+D51</f>
        <v>24700</v>
      </c>
      <c r="E49" s="101">
        <f>E50+E51</f>
        <v>29161.45</v>
      </c>
      <c r="F49" s="102">
        <f t="shared" si="0"/>
        <v>1.1806255060728745</v>
      </c>
      <c r="G49" s="103">
        <f t="shared" si="1"/>
        <v>4461.4500000000007</v>
      </c>
      <c r="H49" s="100">
        <f>H50+H51</f>
        <v>0</v>
      </c>
      <c r="I49" s="101">
        <f>I50+I51</f>
        <v>0</v>
      </c>
      <c r="J49" s="101">
        <f>J50+J51</f>
        <v>0</v>
      </c>
      <c r="K49" s="102" t="e">
        <f t="shared" si="6"/>
        <v>#DIV/0!</v>
      </c>
      <c r="L49" s="103">
        <f t="shared" si="2"/>
        <v>0</v>
      </c>
      <c r="M49" s="104">
        <f t="shared" si="3"/>
        <v>140000</v>
      </c>
      <c r="N49" s="101">
        <f t="shared" si="3"/>
        <v>24700</v>
      </c>
      <c r="O49" s="101">
        <f t="shared" si="3"/>
        <v>29161.45</v>
      </c>
      <c r="P49" s="105">
        <f t="shared" si="4"/>
        <v>1.1806255060728745</v>
      </c>
      <c r="Q49" s="106">
        <f t="shared" si="5"/>
        <v>4461.4500000000007</v>
      </c>
    </row>
    <row r="50" spans="1:17" x14ac:dyDescent="0.25">
      <c r="A50" s="107">
        <v>18030100</v>
      </c>
      <c r="B50" s="108" t="s">
        <v>37</v>
      </c>
      <c r="C50" s="109">
        <v>95000</v>
      </c>
      <c r="D50" s="110">
        <v>15400</v>
      </c>
      <c r="E50" s="110">
        <v>19464.52</v>
      </c>
      <c r="F50" s="111">
        <f t="shared" si="0"/>
        <v>1.2639298701298702</v>
      </c>
      <c r="G50" s="112">
        <f t="shared" si="1"/>
        <v>4064.5200000000004</v>
      </c>
      <c r="H50" s="113">
        <v>0</v>
      </c>
      <c r="I50" s="114">
        <v>0</v>
      </c>
      <c r="J50" s="114">
        <v>0</v>
      </c>
      <c r="K50" s="111">
        <v>0</v>
      </c>
      <c r="L50" s="112">
        <f t="shared" si="2"/>
        <v>0</v>
      </c>
      <c r="M50" s="115">
        <f t="shared" si="3"/>
        <v>95000</v>
      </c>
      <c r="N50" s="114">
        <f t="shared" si="3"/>
        <v>15400</v>
      </c>
      <c r="O50" s="114">
        <f t="shared" si="3"/>
        <v>19464.52</v>
      </c>
      <c r="P50" s="116">
        <f t="shared" si="4"/>
        <v>1.2639298701298702</v>
      </c>
      <c r="Q50" s="117">
        <f t="shared" si="5"/>
        <v>4064.5200000000004</v>
      </c>
    </row>
    <row r="51" spans="1:17" x14ac:dyDescent="0.25">
      <c r="A51" s="107">
        <v>18030200</v>
      </c>
      <c r="B51" s="108" t="s">
        <v>38</v>
      </c>
      <c r="C51" s="109">
        <v>45000</v>
      </c>
      <c r="D51" s="110">
        <v>9300</v>
      </c>
      <c r="E51" s="110">
        <v>9696.93</v>
      </c>
      <c r="F51" s="111">
        <f t="shared" si="0"/>
        <v>1.0426806451612904</v>
      </c>
      <c r="G51" s="112">
        <f t="shared" si="1"/>
        <v>396.93000000000029</v>
      </c>
      <c r="H51" s="113">
        <v>0</v>
      </c>
      <c r="I51" s="114">
        <v>0</v>
      </c>
      <c r="J51" s="114">
        <v>0</v>
      </c>
      <c r="K51" s="111">
        <v>0</v>
      </c>
      <c r="L51" s="112">
        <f t="shared" si="2"/>
        <v>0</v>
      </c>
      <c r="M51" s="115">
        <f t="shared" si="3"/>
        <v>45000</v>
      </c>
      <c r="N51" s="114">
        <f t="shared" si="3"/>
        <v>9300</v>
      </c>
      <c r="O51" s="114">
        <f t="shared" si="3"/>
        <v>9696.93</v>
      </c>
      <c r="P51" s="116">
        <f t="shared" si="4"/>
        <v>1.0426806451612904</v>
      </c>
      <c r="Q51" s="117">
        <f t="shared" si="5"/>
        <v>396.93000000000029</v>
      </c>
    </row>
    <row r="52" spans="1:17" s="95" customFormat="1" ht="14.25" x14ac:dyDescent="0.2">
      <c r="A52" s="98">
        <v>18050000</v>
      </c>
      <c r="B52" s="99" t="s">
        <v>39</v>
      </c>
      <c r="C52" s="100">
        <f>C53+C54+C55</f>
        <v>74091700</v>
      </c>
      <c r="D52" s="101">
        <f>D53+D54+D55</f>
        <v>17465200</v>
      </c>
      <c r="E52" s="101">
        <f>E53+E54+E55</f>
        <v>20463755.280000001</v>
      </c>
      <c r="F52" s="102">
        <f t="shared" si="0"/>
        <v>1.1716874287153884</v>
      </c>
      <c r="G52" s="103">
        <f t="shared" si="1"/>
        <v>2998555.2800000012</v>
      </c>
      <c r="H52" s="100">
        <f>H53+H54+H55</f>
        <v>0</v>
      </c>
      <c r="I52" s="101">
        <f>I53+I54+I55</f>
        <v>0</v>
      </c>
      <c r="J52" s="101">
        <f>J53+J54+J55</f>
        <v>0</v>
      </c>
      <c r="K52" s="102" t="e">
        <f t="shared" si="6"/>
        <v>#DIV/0!</v>
      </c>
      <c r="L52" s="103">
        <f t="shared" si="2"/>
        <v>0</v>
      </c>
      <c r="M52" s="104">
        <f t="shared" si="3"/>
        <v>74091700</v>
      </c>
      <c r="N52" s="101">
        <f t="shared" si="3"/>
        <v>17465200</v>
      </c>
      <c r="O52" s="101">
        <f t="shared" si="3"/>
        <v>20463755.280000001</v>
      </c>
      <c r="P52" s="105">
        <f t="shared" si="4"/>
        <v>1.1716874287153884</v>
      </c>
      <c r="Q52" s="106">
        <f t="shared" si="5"/>
        <v>2998555.2800000012</v>
      </c>
    </row>
    <row r="53" spans="1:17" ht="31.5" customHeight="1" x14ac:dyDescent="0.25">
      <c r="A53" s="107">
        <v>18050200</v>
      </c>
      <c r="B53" s="108" t="s">
        <v>40</v>
      </c>
      <c r="C53" s="109">
        <v>0</v>
      </c>
      <c r="D53" s="110">
        <v>0</v>
      </c>
      <c r="E53" s="110">
        <v>473</v>
      </c>
      <c r="F53" s="111">
        <v>0</v>
      </c>
      <c r="G53" s="112">
        <f t="shared" si="1"/>
        <v>473</v>
      </c>
      <c r="H53" s="113">
        <v>0</v>
      </c>
      <c r="I53" s="114">
        <v>0</v>
      </c>
      <c r="J53" s="114">
        <v>0</v>
      </c>
      <c r="K53" s="111">
        <v>0</v>
      </c>
      <c r="L53" s="112">
        <f t="shared" si="2"/>
        <v>0</v>
      </c>
      <c r="M53" s="115">
        <f t="shared" si="3"/>
        <v>0</v>
      </c>
      <c r="N53" s="114">
        <f t="shared" si="3"/>
        <v>0</v>
      </c>
      <c r="O53" s="114">
        <f t="shared" si="3"/>
        <v>473</v>
      </c>
      <c r="P53" s="116">
        <v>0</v>
      </c>
      <c r="Q53" s="117">
        <f t="shared" si="5"/>
        <v>473</v>
      </c>
    </row>
    <row r="54" spans="1:17" ht="18" customHeight="1" x14ac:dyDescent="0.25">
      <c r="A54" s="107">
        <v>18050300</v>
      </c>
      <c r="B54" s="108" t="s">
        <v>41</v>
      </c>
      <c r="C54" s="109">
        <v>12736500</v>
      </c>
      <c r="D54" s="110">
        <v>2850000</v>
      </c>
      <c r="E54" s="110">
        <v>4143423.6</v>
      </c>
      <c r="F54" s="111">
        <f t="shared" si="0"/>
        <v>1.4538328421052631</v>
      </c>
      <c r="G54" s="112">
        <f t="shared" si="1"/>
        <v>1293423.6000000001</v>
      </c>
      <c r="H54" s="113">
        <v>0</v>
      </c>
      <c r="I54" s="114">
        <v>0</v>
      </c>
      <c r="J54" s="114">
        <v>0</v>
      </c>
      <c r="K54" s="111">
        <v>0</v>
      </c>
      <c r="L54" s="112">
        <f t="shared" si="2"/>
        <v>0</v>
      </c>
      <c r="M54" s="115">
        <f t="shared" si="3"/>
        <v>12736500</v>
      </c>
      <c r="N54" s="114">
        <f t="shared" si="3"/>
        <v>2850000</v>
      </c>
      <c r="O54" s="114">
        <f t="shared" si="3"/>
        <v>4143423.6</v>
      </c>
      <c r="P54" s="116">
        <f t="shared" si="4"/>
        <v>1.4538328421052631</v>
      </c>
      <c r="Q54" s="117">
        <f t="shared" si="5"/>
        <v>1293423.6000000001</v>
      </c>
    </row>
    <row r="55" spans="1:17" ht="18" customHeight="1" x14ac:dyDescent="0.25">
      <c r="A55" s="107">
        <v>18050400</v>
      </c>
      <c r="B55" s="108" t="s">
        <v>42</v>
      </c>
      <c r="C55" s="109">
        <v>61355200</v>
      </c>
      <c r="D55" s="110">
        <v>14615200</v>
      </c>
      <c r="E55" s="110">
        <v>16319858.68</v>
      </c>
      <c r="F55" s="111">
        <f t="shared" si="0"/>
        <v>1.1166360145601839</v>
      </c>
      <c r="G55" s="112">
        <f t="shared" si="1"/>
        <v>1704658.6799999997</v>
      </c>
      <c r="H55" s="113">
        <v>0</v>
      </c>
      <c r="I55" s="114">
        <v>0</v>
      </c>
      <c r="J55" s="114">
        <v>0</v>
      </c>
      <c r="K55" s="111">
        <v>0</v>
      </c>
      <c r="L55" s="112">
        <f t="shared" si="2"/>
        <v>0</v>
      </c>
      <c r="M55" s="115">
        <f t="shared" si="3"/>
        <v>61355200</v>
      </c>
      <c r="N55" s="114">
        <f t="shared" si="3"/>
        <v>14615200</v>
      </c>
      <c r="O55" s="114">
        <f t="shared" si="3"/>
        <v>16319858.68</v>
      </c>
      <c r="P55" s="116">
        <f t="shared" si="4"/>
        <v>1.1166360145601839</v>
      </c>
      <c r="Q55" s="117">
        <f t="shared" si="5"/>
        <v>1704658.6799999997</v>
      </c>
    </row>
    <row r="56" spans="1:17" s="95" customFormat="1" ht="18" customHeight="1" x14ac:dyDescent="0.2">
      <c r="A56" s="98">
        <v>19000000</v>
      </c>
      <c r="B56" s="99" t="s">
        <v>43</v>
      </c>
      <c r="C56" s="100">
        <f>C57</f>
        <v>0</v>
      </c>
      <c r="D56" s="101">
        <f>D57</f>
        <v>0</v>
      </c>
      <c r="E56" s="101">
        <f>E57</f>
        <v>0</v>
      </c>
      <c r="F56" s="102">
        <v>0</v>
      </c>
      <c r="G56" s="103">
        <f t="shared" si="1"/>
        <v>0</v>
      </c>
      <c r="H56" s="100">
        <f>H57</f>
        <v>127200</v>
      </c>
      <c r="I56" s="101">
        <f>I57</f>
        <v>31800</v>
      </c>
      <c r="J56" s="101">
        <f>J57</f>
        <v>22588.87</v>
      </c>
      <c r="K56" s="102">
        <f t="shared" si="6"/>
        <v>0.71034182389937106</v>
      </c>
      <c r="L56" s="103">
        <f t="shared" si="2"/>
        <v>-9211.130000000001</v>
      </c>
      <c r="M56" s="104">
        <f t="shared" si="3"/>
        <v>127200</v>
      </c>
      <c r="N56" s="101">
        <f t="shared" si="3"/>
        <v>31800</v>
      </c>
      <c r="O56" s="101">
        <f t="shared" si="3"/>
        <v>22588.87</v>
      </c>
      <c r="P56" s="105">
        <f t="shared" si="4"/>
        <v>0.71034182389937106</v>
      </c>
      <c r="Q56" s="106">
        <f t="shared" si="5"/>
        <v>-9211.130000000001</v>
      </c>
    </row>
    <row r="57" spans="1:17" s="95" customFormat="1" ht="18.75" customHeight="1" x14ac:dyDescent="0.2">
      <c r="A57" s="98">
        <v>19010000</v>
      </c>
      <c r="B57" s="99" t="s">
        <v>44</v>
      </c>
      <c r="C57" s="100">
        <f>C58+C59+C60</f>
        <v>0</v>
      </c>
      <c r="D57" s="101">
        <f>D58+D59+D60</f>
        <v>0</v>
      </c>
      <c r="E57" s="101">
        <f>E58+E59+E60</f>
        <v>0</v>
      </c>
      <c r="F57" s="102">
        <v>0</v>
      </c>
      <c r="G57" s="103">
        <f t="shared" si="1"/>
        <v>0</v>
      </c>
      <c r="H57" s="100">
        <f>H58+H59+H60</f>
        <v>127200</v>
      </c>
      <c r="I57" s="101">
        <f>I58+I59+I60</f>
        <v>31800</v>
      </c>
      <c r="J57" s="101">
        <f>J58+J59+J60</f>
        <v>22588.87</v>
      </c>
      <c r="K57" s="102">
        <f t="shared" si="6"/>
        <v>0.71034182389937106</v>
      </c>
      <c r="L57" s="103">
        <f t="shared" si="2"/>
        <v>-9211.130000000001</v>
      </c>
      <c r="M57" s="104">
        <f t="shared" si="3"/>
        <v>127200</v>
      </c>
      <c r="N57" s="101">
        <f t="shared" si="3"/>
        <v>31800</v>
      </c>
      <c r="O57" s="101">
        <f t="shared" si="3"/>
        <v>22588.87</v>
      </c>
      <c r="P57" s="105">
        <f t="shared" si="4"/>
        <v>0.71034182389937106</v>
      </c>
      <c r="Q57" s="106">
        <f t="shared" si="5"/>
        <v>-9211.130000000001</v>
      </c>
    </row>
    <row r="58" spans="1:17" ht="45.75" customHeight="1" x14ac:dyDescent="0.25">
      <c r="A58" s="107">
        <v>19010100</v>
      </c>
      <c r="B58" s="108" t="s">
        <v>45</v>
      </c>
      <c r="C58" s="113">
        <v>0</v>
      </c>
      <c r="D58" s="114">
        <v>0</v>
      </c>
      <c r="E58" s="114">
        <v>0</v>
      </c>
      <c r="F58" s="111">
        <v>0</v>
      </c>
      <c r="G58" s="112">
        <f t="shared" si="1"/>
        <v>0</v>
      </c>
      <c r="H58" s="109">
        <v>85000</v>
      </c>
      <c r="I58" s="110">
        <v>21250</v>
      </c>
      <c r="J58" s="110">
        <v>11717.49</v>
      </c>
      <c r="K58" s="111">
        <f t="shared" si="6"/>
        <v>0.551411294117647</v>
      </c>
      <c r="L58" s="112">
        <f t="shared" si="2"/>
        <v>-9532.51</v>
      </c>
      <c r="M58" s="115">
        <f t="shared" si="3"/>
        <v>85000</v>
      </c>
      <c r="N58" s="114">
        <f t="shared" si="3"/>
        <v>21250</v>
      </c>
      <c r="O58" s="114">
        <f t="shared" si="3"/>
        <v>11717.49</v>
      </c>
      <c r="P58" s="116">
        <f t="shared" si="4"/>
        <v>0.551411294117647</v>
      </c>
      <c r="Q58" s="117">
        <f t="shared" si="5"/>
        <v>-9532.51</v>
      </c>
    </row>
    <row r="59" spans="1:17" ht="33" customHeight="1" x14ac:dyDescent="0.25">
      <c r="A59" s="107">
        <v>19010200</v>
      </c>
      <c r="B59" s="108" t="s">
        <v>46</v>
      </c>
      <c r="C59" s="113">
        <v>0</v>
      </c>
      <c r="D59" s="114">
        <v>0</v>
      </c>
      <c r="E59" s="114">
        <v>0</v>
      </c>
      <c r="F59" s="111">
        <v>0</v>
      </c>
      <c r="G59" s="112">
        <f t="shared" si="1"/>
        <v>0</v>
      </c>
      <c r="H59" s="109">
        <v>2100</v>
      </c>
      <c r="I59" s="110">
        <v>525</v>
      </c>
      <c r="J59" s="110">
        <v>4089.7</v>
      </c>
      <c r="K59" s="111">
        <f t="shared" si="6"/>
        <v>7.7899047619047614</v>
      </c>
      <c r="L59" s="112">
        <f t="shared" si="2"/>
        <v>3564.7</v>
      </c>
      <c r="M59" s="115">
        <f t="shared" si="3"/>
        <v>2100</v>
      </c>
      <c r="N59" s="114">
        <f t="shared" si="3"/>
        <v>525</v>
      </c>
      <c r="O59" s="114">
        <f t="shared" si="3"/>
        <v>4089.7</v>
      </c>
      <c r="P59" s="116">
        <f t="shared" si="4"/>
        <v>7.7899047619047614</v>
      </c>
      <c r="Q59" s="117">
        <f t="shared" si="5"/>
        <v>3564.7</v>
      </c>
    </row>
    <row r="60" spans="1:17" ht="56.25" customHeight="1" x14ac:dyDescent="0.25">
      <c r="A60" s="107">
        <v>19010300</v>
      </c>
      <c r="B60" s="108" t="s">
        <v>47</v>
      </c>
      <c r="C60" s="113">
        <v>0</v>
      </c>
      <c r="D60" s="114">
        <v>0</v>
      </c>
      <c r="E60" s="114">
        <v>0</v>
      </c>
      <c r="F60" s="111">
        <v>0</v>
      </c>
      <c r="G60" s="112">
        <f t="shared" si="1"/>
        <v>0</v>
      </c>
      <c r="H60" s="109">
        <v>40100</v>
      </c>
      <c r="I60" s="110">
        <v>10025</v>
      </c>
      <c r="J60" s="110">
        <v>6781.68</v>
      </c>
      <c r="K60" s="111">
        <f t="shared" si="6"/>
        <v>0.67647680798004994</v>
      </c>
      <c r="L60" s="112">
        <f t="shared" si="2"/>
        <v>-3243.3199999999997</v>
      </c>
      <c r="M60" s="115">
        <f t="shared" si="3"/>
        <v>40100</v>
      </c>
      <c r="N60" s="114">
        <f t="shared" si="3"/>
        <v>10025</v>
      </c>
      <c r="O60" s="114">
        <f t="shared" si="3"/>
        <v>6781.68</v>
      </c>
      <c r="P60" s="116">
        <f t="shared" si="4"/>
        <v>0.67647680798004994</v>
      </c>
      <c r="Q60" s="117">
        <f t="shared" si="5"/>
        <v>-3243.3199999999997</v>
      </c>
    </row>
    <row r="61" spans="1:17" s="95" customFormat="1" ht="14.25" x14ac:dyDescent="0.2">
      <c r="A61" s="98">
        <v>20000000</v>
      </c>
      <c r="B61" s="99" t="s">
        <v>48</v>
      </c>
      <c r="C61" s="100">
        <f>C62+C71+C83</f>
        <v>11266800</v>
      </c>
      <c r="D61" s="101">
        <f>D62+D71+D83</f>
        <v>2526820</v>
      </c>
      <c r="E61" s="101">
        <f>E62+E71+E83</f>
        <v>3706423.5400000005</v>
      </c>
      <c r="F61" s="102">
        <f t="shared" si="0"/>
        <v>1.4668332291180222</v>
      </c>
      <c r="G61" s="103">
        <f t="shared" si="1"/>
        <v>1179603.5400000005</v>
      </c>
      <c r="H61" s="100">
        <f>H62+H71+H83+H89</f>
        <v>40692890</v>
      </c>
      <c r="I61" s="101">
        <f t="shared" ref="I61:J61" si="8">I62+I71+I83+I89</f>
        <v>9748222.5</v>
      </c>
      <c r="J61" s="101">
        <f t="shared" si="8"/>
        <v>7086161.1699999999</v>
      </c>
      <c r="K61" s="102">
        <f t="shared" si="6"/>
        <v>0.72691828382046064</v>
      </c>
      <c r="L61" s="103">
        <f t="shared" si="2"/>
        <v>-2662061.33</v>
      </c>
      <c r="M61" s="104">
        <f t="shared" si="3"/>
        <v>51959690</v>
      </c>
      <c r="N61" s="101">
        <f t="shared" si="3"/>
        <v>12275042.5</v>
      </c>
      <c r="O61" s="101">
        <f t="shared" si="3"/>
        <v>10792584.710000001</v>
      </c>
      <c r="P61" s="105">
        <f t="shared" si="4"/>
        <v>0.87922992608783235</v>
      </c>
      <c r="Q61" s="106">
        <f t="shared" si="5"/>
        <v>-1482457.7899999991</v>
      </c>
    </row>
    <row r="62" spans="1:17" s="95" customFormat="1" ht="28.5" x14ac:dyDescent="0.2">
      <c r="A62" s="98">
        <v>21000000</v>
      </c>
      <c r="B62" s="99" t="s">
        <v>49</v>
      </c>
      <c r="C62" s="100">
        <f>C63+C65+C66</f>
        <v>3911400</v>
      </c>
      <c r="D62" s="101">
        <f>D63+D65+D66</f>
        <v>909300</v>
      </c>
      <c r="E62" s="101">
        <f>E63+E65+E66</f>
        <v>1322358.03</v>
      </c>
      <c r="F62" s="102">
        <f t="shared" si="0"/>
        <v>1.4542593533487298</v>
      </c>
      <c r="G62" s="103">
        <f t="shared" si="1"/>
        <v>413058.03</v>
      </c>
      <c r="H62" s="100">
        <f>H63+H65+H66</f>
        <v>0</v>
      </c>
      <c r="I62" s="101">
        <f>I63+I65+I66</f>
        <v>0</v>
      </c>
      <c r="J62" s="101">
        <f>J63+J65+J66</f>
        <v>0</v>
      </c>
      <c r="K62" s="102">
        <v>0</v>
      </c>
      <c r="L62" s="103">
        <f t="shared" si="2"/>
        <v>0</v>
      </c>
      <c r="M62" s="104">
        <f t="shared" si="3"/>
        <v>3911400</v>
      </c>
      <c r="N62" s="101">
        <f t="shared" si="3"/>
        <v>909300</v>
      </c>
      <c r="O62" s="101">
        <f t="shared" si="3"/>
        <v>1322358.03</v>
      </c>
      <c r="P62" s="105">
        <f t="shared" si="4"/>
        <v>1.4542593533487298</v>
      </c>
      <c r="Q62" s="106">
        <f t="shared" si="5"/>
        <v>413058.03</v>
      </c>
    </row>
    <row r="63" spans="1:17" s="95" customFormat="1" ht="99.75" x14ac:dyDescent="0.2">
      <c r="A63" s="98">
        <v>21010000</v>
      </c>
      <c r="B63" s="99" t="s">
        <v>50</v>
      </c>
      <c r="C63" s="100">
        <f>C64</f>
        <v>1411800</v>
      </c>
      <c r="D63" s="101">
        <f>D64</f>
        <v>411800</v>
      </c>
      <c r="E63" s="101">
        <f>E64</f>
        <v>432771.39</v>
      </c>
      <c r="F63" s="102">
        <f t="shared" si="0"/>
        <v>1.0509261534725596</v>
      </c>
      <c r="G63" s="103">
        <f t="shared" si="1"/>
        <v>20971.390000000014</v>
      </c>
      <c r="H63" s="100">
        <f>H64</f>
        <v>0</v>
      </c>
      <c r="I63" s="101">
        <f>I64</f>
        <v>0</v>
      </c>
      <c r="J63" s="101">
        <f>J64</f>
        <v>0</v>
      </c>
      <c r="K63" s="102">
        <v>0</v>
      </c>
      <c r="L63" s="103">
        <f t="shared" si="2"/>
        <v>0</v>
      </c>
      <c r="M63" s="104">
        <f t="shared" si="3"/>
        <v>1411800</v>
      </c>
      <c r="N63" s="101">
        <f t="shared" si="3"/>
        <v>411800</v>
      </c>
      <c r="O63" s="101">
        <f t="shared" si="3"/>
        <v>432771.39</v>
      </c>
      <c r="P63" s="105">
        <f t="shared" si="4"/>
        <v>1.0509261534725596</v>
      </c>
      <c r="Q63" s="106">
        <f t="shared" si="5"/>
        <v>20971.390000000014</v>
      </c>
    </row>
    <row r="64" spans="1:17" ht="45" x14ac:dyDescent="0.25">
      <c r="A64" s="107">
        <v>21010300</v>
      </c>
      <c r="B64" s="108" t="s">
        <v>51</v>
      </c>
      <c r="C64" s="113">
        <v>1411800</v>
      </c>
      <c r="D64" s="114">
        <v>411800</v>
      </c>
      <c r="E64" s="114">
        <v>432771.39</v>
      </c>
      <c r="F64" s="111">
        <f t="shared" si="0"/>
        <v>1.0509261534725596</v>
      </c>
      <c r="G64" s="112">
        <f t="shared" si="1"/>
        <v>20971.390000000014</v>
      </c>
      <c r="H64" s="113">
        <v>0</v>
      </c>
      <c r="I64" s="114">
        <v>0</v>
      </c>
      <c r="J64" s="114">
        <v>0</v>
      </c>
      <c r="K64" s="111">
        <v>0</v>
      </c>
      <c r="L64" s="112">
        <f t="shared" si="2"/>
        <v>0</v>
      </c>
      <c r="M64" s="115">
        <f t="shared" si="3"/>
        <v>1411800</v>
      </c>
      <c r="N64" s="114">
        <f t="shared" si="3"/>
        <v>411800</v>
      </c>
      <c r="O64" s="114">
        <f t="shared" si="3"/>
        <v>432771.39</v>
      </c>
      <c r="P64" s="116">
        <f t="shared" si="4"/>
        <v>1.0509261534725596</v>
      </c>
      <c r="Q64" s="117">
        <f t="shared" si="5"/>
        <v>20971.390000000014</v>
      </c>
    </row>
    <row r="65" spans="1:17" s="95" customFormat="1" ht="28.5" x14ac:dyDescent="0.25">
      <c r="A65" s="98">
        <v>21050000</v>
      </c>
      <c r="B65" s="99" t="s">
        <v>52</v>
      </c>
      <c r="C65" s="100">
        <v>1124600</v>
      </c>
      <c r="D65" s="101">
        <v>250000</v>
      </c>
      <c r="E65" s="101">
        <v>561698.64</v>
      </c>
      <c r="F65" s="102">
        <f t="shared" si="0"/>
        <v>2.2467945600000001</v>
      </c>
      <c r="G65" s="103">
        <f t="shared" si="1"/>
        <v>311698.64</v>
      </c>
      <c r="H65" s="113">
        <v>0</v>
      </c>
      <c r="I65" s="114">
        <v>0</v>
      </c>
      <c r="J65" s="114">
        <v>0</v>
      </c>
      <c r="K65" s="111">
        <v>0</v>
      </c>
      <c r="L65" s="103">
        <f t="shared" si="2"/>
        <v>0</v>
      </c>
      <c r="M65" s="104">
        <f t="shared" si="3"/>
        <v>1124600</v>
      </c>
      <c r="N65" s="101">
        <f t="shared" si="3"/>
        <v>250000</v>
      </c>
      <c r="O65" s="101">
        <f t="shared" si="3"/>
        <v>561698.64</v>
      </c>
      <c r="P65" s="105">
        <f t="shared" si="4"/>
        <v>2.2467945600000001</v>
      </c>
      <c r="Q65" s="106">
        <f t="shared" si="5"/>
        <v>311698.64</v>
      </c>
    </row>
    <row r="66" spans="1:17" s="95" customFormat="1" ht="14.25" x14ac:dyDescent="0.2">
      <c r="A66" s="98">
        <v>21080000</v>
      </c>
      <c r="B66" s="99" t="s">
        <v>53</v>
      </c>
      <c r="C66" s="100">
        <f>C67+C68+C69</f>
        <v>1375000</v>
      </c>
      <c r="D66" s="101">
        <f>D67+D68+D69</f>
        <v>247500</v>
      </c>
      <c r="E66" s="101">
        <f>E67+E68+E69</f>
        <v>327888</v>
      </c>
      <c r="F66" s="102">
        <f t="shared" si="0"/>
        <v>1.3248</v>
      </c>
      <c r="G66" s="103">
        <f t="shared" si="1"/>
        <v>80388</v>
      </c>
      <c r="H66" s="100">
        <f>H67+H68+H69</f>
        <v>0</v>
      </c>
      <c r="I66" s="101">
        <f>I67+I68+I69</f>
        <v>0</v>
      </c>
      <c r="J66" s="101">
        <f>J67+J68+J69</f>
        <v>0</v>
      </c>
      <c r="K66" s="102">
        <v>0</v>
      </c>
      <c r="L66" s="103">
        <f t="shared" si="2"/>
        <v>0</v>
      </c>
      <c r="M66" s="104">
        <f t="shared" si="3"/>
        <v>1375000</v>
      </c>
      <c r="N66" s="101">
        <f t="shared" si="3"/>
        <v>247500</v>
      </c>
      <c r="O66" s="101">
        <f t="shared" si="3"/>
        <v>327888</v>
      </c>
      <c r="P66" s="105">
        <f t="shared" si="4"/>
        <v>1.3248</v>
      </c>
      <c r="Q66" s="106">
        <f t="shared" si="5"/>
        <v>80388</v>
      </c>
    </row>
    <row r="67" spans="1:17" ht="22.5" customHeight="1" x14ac:dyDescent="0.25">
      <c r="A67" s="107">
        <v>21081100</v>
      </c>
      <c r="B67" s="108" t="s">
        <v>54</v>
      </c>
      <c r="C67" s="109">
        <v>475000</v>
      </c>
      <c r="D67" s="110">
        <v>45000</v>
      </c>
      <c r="E67" s="110">
        <v>45654.3</v>
      </c>
      <c r="F67" s="111">
        <f t="shared" si="0"/>
        <v>1.01454</v>
      </c>
      <c r="G67" s="112">
        <f t="shared" si="1"/>
        <v>654.30000000000291</v>
      </c>
      <c r="H67" s="113">
        <v>0</v>
      </c>
      <c r="I67" s="114">
        <v>0</v>
      </c>
      <c r="J67" s="114">
        <v>0</v>
      </c>
      <c r="K67" s="111">
        <v>0</v>
      </c>
      <c r="L67" s="112">
        <f t="shared" si="2"/>
        <v>0</v>
      </c>
      <c r="M67" s="115">
        <f t="shared" si="3"/>
        <v>475000</v>
      </c>
      <c r="N67" s="114">
        <f t="shared" si="3"/>
        <v>45000</v>
      </c>
      <c r="O67" s="114">
        <f t="shared" si="3"/>
        <v>45654.3</v>
      </c>
      <c r="P67" s="116">
        <f t="shared" si="4"/>
        <v>1.01454</v>
      </c>
      <c r="Q67" s="117">
        <f t="shared" si="5"/>
        <v>654.30000000000291</v>
      </c>
    </row>
    <row r="68" spans="1:17" ht="59.25" customHeight="1" x14ac:dyDescent="0.25">
      <c r="A68" s="107">
        <v>21081500</v>
      </c>
      <c r="B68" s="108" t="s">
        <v>55</v>
      </c>
      <c r="C68" s="109">
        <v>150000</v>
      </c>
      <c r="D68" s="110">
        <v>15000</v>
      </c>
      <c r="E68" s="110">
        <v>20070</v>
      </c>
      <c r="F68" s="111">
        <f t="shared" si="0"/>
        <v>1.3380000000000001</v>
      </c>
      <c r="G68" s="112">
        <f t="shared" si="1"/>
        <v>5070</v>
      </c>
      <c r="H68" s="113">
        <v>0</v>
      </c>
      <c r="I68" s="114">
        <v>0</v>
      </c>
      <c r="J68" s="114">
        <v>0</v>
      </c>
      <c r="K68" s="111">
        <v>0</v>
      </c>
      <c r="L68" s="112">
        <f t="shared" si="2"/>
        <v>0</v>
      </c>
      <c r="M68" s="115">
        <f t="shared" si="3"/>
        <v>150000</v>
      </c>
      <c r="N68" s="114">
        <f t="shared" si="3"/>
        <v>15000</v>
      </c>
      <c r="O68" s="114">
        <f t="shared" si="3"/>
        <v>20070</v>
      </c>
      <c r="P68" s="116">
        <f t="shared" si="4"/>
        <v>1.3380000000000001</v>
      </c>
      <c r="Q68" s="117">
        <f t="shared" si="5"/>
        <v>5070</v>
      </c>
    </row>
    <row r="69" spans="1:17" ht="24.75" customHeight="1" x14ac:dyDescent="0.25">
      <c r="A69" s="107">
        <v>21081700</v>
      </c>
      <c r="B69" s="108" t="s">
        <v>56</v>
      </c>
      <c r="C69" s="109">
        <v>750000</v>
      </c>
      <c r="D69" s="110">
        <v>187500</v>
      </c>
      <c r="E69" s="110">
        <v>262163.7</v>
      </c>
      <c r="F69" s="111">
        <f t="shared" si="0"/>
        <v>1.3982064000000001</v>
      </c>
      <c r="G69" s="112">
        <f t="shared" si="1"/>
        <v>74663.700000000012</v>
      </c>
      <c r="H69" s="113">
        <v>0</v>
      </c>
      <c r="I69" s="114">
        <v>0</v>
      </c>
      <c r="J69" s="114">
        <v>0</v>
      </c>
      <c r="K69" s="111">
        <v>0</v>
      </c>
      <c r="L69" s="112">
        <f t="shared" si="2"/>
        <v>0</v>
      </c>
      <c r="M69" s="115">
        <f t="shared" si="3"/>
        <v>750000</v>
      </c>
      <c r="N69" s="114">
        <f t="shared" si="3"/>
        <v>187500</v>
      </c>
      <c r="O69" s="114">
        <f t="shared" si="3"/>
        <v>262163.7</v>
      </c>
      <c r="P69" s="116">
        <f t="shared" si="4"/>
        <v>1.3982064000000001</v>
      </c>
      <c r="Q69" s="117">
        <f t="shared" si="5"/>
        <v>74663.700000000012</v>
      </c>
    </row>
    <row r="70" spans="1:17" s="95" customFormat="1" ht="47.25" customHeight="1" x14ac:dyDescent="0.2">
      <c r="A70" s="98">
        <v>21110000</v>
      </c>
      <c r="B70" s="99" t="s">
        <v>57</v>
      </c>
      <c r="C70" s="100">
        <v>0</v>
      </c>
      <c r="D70" s="101">
        <v>0</v>
      </c>
      <c r="E70" s="101">
        <v>0</v>
      </c>
      <c r="F70" s="102">
        <v>0</v>
      </c>
      <c r="G70" s="103">
        <f t="shared" si="1"/>
        <v>0</v>
      </c>
      <c r="H70" s="100">
        <v>0</v>
      </c>
      <c r="I70" s="101">
        <v>0</v>
      </c>
      <c r="J70" s="101">
        <v>0</v>
      </c>
      <c r="K70" s="102">
        <v>0</v>
      </c>
      <c r="L70" s="103">
        <f t="shared" si="2"/>
        <v>0</v>
      </c>
      <c r="M70" s="104">
        <f t="shared" si="3"/>
        <v>0</v>
      </c>
      <c r="N70" s="101">
        <f t="shared" si="3"/>
        <v>0</v>
      </c>
      <c r="O70" s="101">
        <f t="shared" si="3"/>
        <v>0</v>
      </c>
      <c r="P70" s="105">
        <v>0</v>
      </c>
      <c r="Q70" s="106">
        <f t="shared" si="5"/>
        <v>0</v>
      </c>
    </row>
    <row r="71" spans="1:17" s="95" customFormat="1" ht="28.5" x14ac:dyDescent="0.2">
      <c r="A71" s="98">
        <v>22000000</v>
      </c>
      <c r="B71" s="99" t="s">
        <v>58</v>
      </c>
      <c r="C71" s="100">
        <f>C72+C77+C79</f>
        <v>6915400</v>
      </c>
      <c r="D71" s="101">
        <f>D72+D77+D79</f>
        <v>1601520</v>
      </c>
      <c r="E71" s="101">
        <f>E72+E77+E79</f>
        <v>2150182.41</v>
      </c>
      <c r="F71" s="102">
        <f t="shared" si="0"/>
        <v>1.3425885471302264</v>
      </c>
      <c r="G71" s="103">
        <f t="shared" si="1"/>
        <v>548662.41000000015</v>
      </c>
      <c r="H71" s="100">
        <f>H72+H77+H79</f>
        <v>0</v>
      </c>
      <c r="I71" s="101">
        <f>I72+I77+I79</f>
        <v>0</v>
      </c>
      <c r="J71" s="101">
        <f>J72+J77+J79</f>
        <v>0</v>
      </c>
      <c r="K71" s="102">
        <v>0</v>
      </c>
      <c r="L71" s="103">
        <f t="shared" si="2"/>
        <v>0</v>
      </c>
      <c r="M71" s="104">
        <f t="shared" si="3"/>
        <v>6915400</v>
      </c>
      <c r="N71" s="101">
        <f t="shared" si="3"/>
        <v>1601520</v>
      </c>
      <c r="O71" s="101">
        <f t="shared" si="3"/>
        <v>2150182.41</v>
      </c>
      <c r="P71" s="105">
        <f t="shared" si="4"/>
        <v>1.3425885471302264</v>
      </c>
      <c r="Q71" s="106">
        <f t="shared" si="5"/>
        <v>548662.41000000015</v>
      </c>
    </row>
    <row r="72" spans="1:17" s="95" customFormat="1" ht="34.5" customHeight="1" x14ac:dyDescent="0.2">
      <c r="A72" s="98">
        <v>22010000</v>
      </c>
      <c r="B72" s="99" t="s">
        <v>59</v>
      </c>
      <c r="C72" s="100">
        <f>C73+C74+C75+C76</f>
        <v>6144500</v>
      </c>
      <c r="D72" s="101">
        <f>D73+D74+D75+D76</f>
        <v>1427400</v>
      </c>
      <c r="E72" s="101">
        <f>E73+E74+E75+E76</f>
        <v>1901888.5</v>
      </c>
      <c r="F72" s="102">
        <f t="shared" si="0"/>
        <v>1.33241452991453</v>
      </c>
      <c r="G72" s="103">
        <f t="shared" si="1"/>
        <v>474488.5</v>
      </c>
      <c r="H72" s="100">
        <f>H73+H74+H75+H76</f>
        <v>0</v>
      </c>
      <c r="I72" s="101">
        <f>I73+I74+I75+I76</f>
        <v>0</v>
      </c>
      <c r="J72" s="101">
        <f>J73+J74+J75+J76</f>
        <v>0</v>
      </c>
      <c r="K72" s="102">
        <v>0</v>
      </c>
      <c r="L72" s="103">
        <f t="shared" si="2"/>
        <v>0</v>
      </c>
      <c r="M72" s="104">
        <f t="shared" si="3"/>
        <v>6144500</v>
      </c>
      <c r="N72" s="101">
        <f t="shared" si="3"/>
        <v>1427400</v>
      </c>
      <c r="O72" s="101">
        <f t="shared" si="3"/>
        <v>1901888.5</v>
      </c>
      <c r="P72" s="105">
        <f t="shared" si="4"/>
        <v>1.33241452991453</v>
      </c>
      <c r="Q72" s="106">
        <f t="shared" si="5"/>
        <v>474488.5</v>
      </c>
    </row>
    <row r="73" spans="1:17" ht="54.75" customHeight="1" x14ac:dyDescent="0.25">
      <c r="A73" s="107">
        <v>22010300</v>
      </c>
      <c r="B73" s="108" t="s">
        <v>60</v>
      </c>
      <c r="C73" s="109">
        <v>214200</v>
      </c>
      <c r="D73" s="110">
        <v>45000</v>
      </c>
      <c r="E73" s="110">
        <v>81830</v>
      </c>
      <c r="F73" s="111">
        <f t="shared" si="0"/>
        <v>1.8184444444444445</v>
      </c>
      <c r="G73" s="112">
        <f t="shared" si="1"/>
        <v>36830</v>
      </c>
      <c r="H73" s="113">
        <v>0</v>
      </c>
      <c r="I73" s="114">
        <v>0</v>
      </c>
      <c r="J73" s="114">
        <v>0</v>
      </c>
      <c r="K73" s="111">
        <v>0</v>
      </c>
      <c r="L73" s="112">
        <f t="shared" si="2"/>
        <v>0</v>
      </c>
      <c r="M73" s="115">
        <f t="shared" si="3"/>
        <v>214200</v>
      </c>
      <c r="N73" s="114">
        <f t="shared" si="3"/>
        <v>45000</v>
      </c>
      <c r="O73" s="114">
        <f t="shared" si="3"/>
        <v>81830</v>
      </c>
      <c r="P73" s="116">
        <f t="shared" si="4"/>
        <v>1.8184444444444445</v>
      </c>
      <c r="Q73" s="117">
        <f t="shared" si="5"/>
        <v>36830</v>
      </c>
    </row>
    <row r="74" spans="1:17" x14ac:dyDescent="0.25">
      <c r="A74" s="107">
        <v>22012500</v>
      </c>
      <c r="B74" s="108" t="s">
        <v>61</v>
      </c>
      <c r="C74" s="109">
        <v>5106600</v>
      </c>
      <c r="D74" s="110">
        <v>1200000</v>
      </c>
      <c r="E74" s="110">
        <v>1547542.5</v>
      </c>
      <c r="F74" s="111">
        <f t="shared" si="0"/>
        <v>1.28961875</v>
      </c>
      <c r="G74" s="112">
        <f t="shared" si="1"/>
        <v>347542.5</v>
      </c>
      <c r="H74" s="113">
        <v>0</v>
      </c>
      <c r="I74" s="114">
        <v>0</v>
      </c>
      <c r="J74" s="114">
        <v>0</v>
      </c>
      <c r="K74" s="111">
        <v>0</v>
      </c>
      <c r="L74" s="112">
        <f t="shared" si="2"/>
        <v>0</v>
      </c>
      <c r="M74" s="115">
        <f t="shared" si="3"/>
        <v>5106600</v>
      </c>
      <c r="N74" s="114">
        <f t="shared" si="3"/>
        <v>1200000</v>
      </c>
      <c r="O74" s="114">
        <f t="shared" si="3"/>
        <v>1547542.5</v>
      </c>
      <c r="P74" s="116">
        <f t="shared" si="4"/>
        <v>1.28961875</v>
      </c>
      <c r="Q74" s="117">
        <f t="shared" si="5"/>
        <v>347542.5</v>
      </c>
    </row>
    <row r="75" spans="1:17" ht="30" x14ac:dyDescent="0.25">
      <c r="A75" s="107">
        <v>22012600</v>
      </c>
      <c r="B75" s="108" t="s">
        <v>62</v>
      </c>
      <c r="C75" s="109">
        <v>806600</v>
      </c>
      <c r="D75" s="110">
        <v>180000</v>
      </c>
      <c r="E75" s="110">
        <v>271748</v>
      </c>
      <c r="F75" s="111">
        <f t="shared" si="0"/>
        <v>1.509711111111111</v>
      </c>
      <c r="G75" s="112">
        <f t="shared" si="1"/>
        <v>91748</v>
      </c>
      <c r="H75" s="113">
        <v>0</v>
      </c>
      <c r="I75" s="114">
        <v>0</v>
      </c>
      <c r="J75" s="114">
        <v>0</v>
      </c>
      <c r="K75" s="111">
        <v>0</v>
      </c>
      <c r="L75" s="112">
        <f t="shared" si="2"/>
        <v>0</v>
      </c>
      <c r="M75" s="115">
        <f t="shared" si="3"/>
        <v>806600</v>
      </c>
      <c r="N75" s="114">
        <f t="shared" si="3"/>
        <v>180000</v>
      </c>
      <c r="O75" s="114">
        <f t="shared" si="3"/>
        <v>271748</v>
      </c>
      <c r="P75" s="116">
        <f t="shared" si="4"/>
        <v>1.509711111111111</v>
      </c>
      <c r="Q75" s="117">
        <f t="shared" si="5"/>
        <v>91748</v>
      </c>
    </row>
    <row r="76" spans="1:17" ht="100.5" customHeight="1" x14ac:dyDescent="0.25">
      <c r="A76" s="107">
        <v>22012900</v>
      </c>
      <c r="B76" s="108" t="s">
        <v>107</v>
      </c>
      <c r="C76" s="109">
        <v>17100</v>
      </c>
      <c r="D76" s="110">
        <v>2400</v>
      </c>
      <c r="E76" s="110">
        <v>768</v>
      </c>
      <c r="F76" s="111">
        <f t="shared" si="0"/>
        <v>0.32</v>
      </c>
      <c r="G76" s="112">
        <f t="shared" si="1"/>
        <v>-1632</v>
      </c>
      <c r="H76" s="113">
        <v>0</v>
      </c>
      <c r="I76" s="114">
        <v>0</v>
      </c>
      <c r="J76" s="114">
        <v>0</v>
      </c>
      <c r="K76" s="111">
        <v>0</v>
      </c>
      <c r="L76" s="112">
        <f t="shared" si="2"/>
        <v>0</v>
      </c>
      <c r="M76" s="115">
        <f t="shared" si="3"/>
        <v>17100</v>
      </c>
      <c r="N76" s="114">
        <f t="shared" si="3"/>
        <v>2400</v>
      </c>
      <c r="O76" s="114">
        <f t="shared" si="3"/>
        <v>768</v>
      </c>
      <c r="P76" s="116">
        <f t="shared" si="4"/>
        <v>0.32</v>
      </c>
      <c r="Q76" s="117">
        <f t="shared" si="5"/>
        <v>-1632</v>
      </c>
    </row>
    <row r="77" spans="1:17" s="95" customFormat="1" ht="53.25" customHeight="1" x14ac:dyDescent="0.2">
      <c r="A77" s="98">
        <v>22080000</v>
      </c>
      <c r="B77" s="99" t="s">
        <v>63</v>
      </c>
      <c r="C77" s="100">
        <f>C78</f>
        <v>612500</v>
      </c>
      <c r="D77" s="101">
        <f>D78</f>
        <v>153120</v>
      </c>
      <c r="E77" s="101">
        <f>E78</f>
        <v>182141.42</v>
      </c>
      <c r="F77" s="102">
        <f t="shared" si="0"/>
        <v>1.1895338296760711</v>
      </c>
      <c r="G77" s="103">
        <f t="shared" si="1"/>
        <v>29021.420000000013</v>
      </c>
      <c r="H77" s="100">
        <f>H78</f>
        <v>0</v>
      </c>
      <c r="I77" s="101">
        <f>I78</f>
        <v>0</v>
      </c>
      <c r="J77" s="101">
        <f>J78</f>
        <v>0</v>
      </c>
      <c r="K77" s="102">
        <v>0</v>
      </c>
      <c r="L77" s="103">
        <f t="shared" si="2"/>
        <v>0</v>
      </c>
      <c r="M77" s="104">
        <f t="shared" ref="M77:O117" si="9">C77+H77</f>
        <v>612500</v>
      </c>
      <c r="N77" s="101">
        <f t="shared" si="9"/>
        <v>153120</v>
      </c>
      <c r="O77" s="101">
        <f t="shared" si="9"/>
        <v>182141.42</v>
      </c>
      <c r="P77" s="105">
        <f t="shared" si="4"/>
        <v>1.1895338296760711</v>
      </c>
      <c r="Q77" s="106">
        <f t="shared" si="5"/>
        <v>29021.420000000013</v>
      </c>
    </row>
    <row r="78" spans="1:17" ht="45" x14ac:dyDescent="0.25">
      <c r="A78" s="107">
        <v>22080400</v>
      </c>
      <c r="B78" s="108" t="s">
        <v>64</v>
      </c>
      <c r="C78" s="109">
        <v>612500</v>
      </c>
      <c r="D78" s="110">
        <v>153120</v>
      </c>
      <c r="E78" s="110">
        <v>182141.42</v>
      </c>
      <c r="F78" s="111">
        <f t="shared" ref="F78:F117" si="10">E78/D78</f>
        <v>1.1895338296760711</v>
      </c>
      <c r="G78" s="112">
        <f t="shared" ref="G78:G117" si="11">E78-D78</f>
        <v>29021.420000000013</v>
      </c>
      <c r="H78" s="113"/>
      <c r="I78" s="114"/>
      <c r="J78" s="114"/>
      <c r="K78" s="111">
        <v>0</v>
      </c>
      <c r="L78" s="112">
        <f t="shared" ref="L78:L117" si="12">J78-I78</f>
        <v>0</v>
      </c>
      <c r="M78" s="115">
        <f t="shared" si="9"/>
        <v>612500</v>
      </c>
      <c r="N78" s="114">
        <f t="shared" si="9"/>
        <v>153120</v>
      </c>
      <c r="O78" s="114">
        <f t="shared" si="9"/>
        <v>182141.42</v>
      </c>
      <c r="P78" s="116">
        <f t="shared" ref="P78:P117" si="13">O78/N78</f>
        <v>1.1895338296760711</v>
      </c>
      <c r="Q78" s="117">
        <f t="shared" ref="Q78:Q117" si="14">O78-N78</f>
        <v>29021.420000000013</v>
      </c>
    </row>
    <row r="79" spans="1:17" s="95" customFormat="1" ht="19.5" customHeight="1" x14ac:dyDescent="0.2">
      <c r="A79" s="98">
        <v>22090000</v>
      </c>
      <c r="B79" s="99" t="s">
        <v>65</v>
      </c>
      <c r="C79" s="100">
        <f>C80+C81+C82</f>
        <v>158400</v>
      </c>
      <c r="D79" s="101">
        <f>D80+D81+D82</f>
        <v>21000</v>
      </c>
      <c r="E79" s="101">
        <f>E80+E81+E82</f>
        <v>66152.489999999991</v>
      </c>
      <c r="F79" s="102">
        <f t="shared" si="10"/>
        <v>3.1501185714285711</v>
      </c>
      <c r="G79" s="103">
        <f t="shared" si="11"/>
        <v>45152.489999999991</v>
      </c>
      <c r="H79" s="100">
        <f>H80+H81+H82</f>
        <v>0</v>
      </c>
      <c r="I79" s="101">
        <f>I80+I81+I82</f>
        <v>0</v>
      </c>
      <c r="J79" s="101">
        <f>J80+J81+J82</f>
        <v>0</v>
      </c>
      <c r="K79" s="102">
        <v>0</v>
      </c>
      <c r="L79" s="103">
        <f t="shared" si="12"/>
        <v>0</v>
      </c>
      <c r="M79" s="104">
        <f t="shared" si="9"/>
        <v>158400</v>
      </c>
      <c r="N79" s="101">
        <f t="shared" si="9"/>
        <v>21000</v>
      </c>
      <c r="O79" s="101">
        <f t="shared" si="9"/>
        <v>66152.489999999991</v>
      </c>
      <c r="P79" s="105">
        <f t="shared" si="13"/>
        <v>3.1501185714285711</v>
      </c>
      <c r="Q79" s="106">
        <f t="shared" si="14"/>
        <v>45152.489999999991</v>
      </c>
    </row>
    <row r="80" spans="1:17" ht="69.75" customHeight="1" x14ac:dyDescent="0.25">
      <c r="A80" s="107">
        <v>22090100</v>
      </c>
      <c r="B80" s="108" t="s">
        <v>66</v>
      </c>
      <c r="C80" s="109">
        <v>108400</v>
      </c>
      <c r="D80" s="110">
        <v>12000</v>
      </c>
      <c r="E80" s="110">
        <v>46408.99</v>
      </c>
      <c r="F80" s="111">
        <f t="shared" si="10"/>
        <v>3.8674158333333333</v>
      </c>
      <c r="G80" s="112">
        <f t="shared" si="11"/>
        <v>34408.99</v>
      </c>
      <c r="H80" s="113">
        <v>0</v>
      </c>
      <c r="I80" s="114">
        <v>0</v>
      </c>
      <c r="J80" s="114">
        <v>0</v>
      </c>
      <c r="K80" s="111">
        <v>0</v>
      </c>
      <c r="L80" s="112">
        <f t="shared" si="12"/>
        <v>0</v>
      </c>
      <c r="M80" s="115">
        <f t="shared" si="9"/>
        <v>108400</v>
      </c>
      <c r="N80" s="114">
        <f t="shared" si="9"/>
        <v>12000</v>
      </c>
      <c r="O80" s="114">
        <f t="shared" si="9"/>
        <v>46408.99</v>
      </c>
      <c r="P80" s="116">
        <f t="shared" si="13"/>
        <v>3.8674158333333333</v>
      </c>
      <c r="Q80" s="117">
        <f t="shared" si="14"/>
        <v>34408.99</v>
      </c>
    </row>
    <row r="81" spans="1:17" hidden="1" x14ac:dyDescent="0.25">
      <c r="A81" s="107">
        <v>22090200</v>
      </c>
      <c r="B81" s="108" t="s">
        <v>67</v>
      </c>
      <c r="C81" s="113"/>
      <c r="D81" s="114"/>
      <c r="E81" s="114"/>
      <c r="F81" s="111" t="e">
        <f t="shared" si="10"/>
        <v>#DIV/0!</v>
      </c>
      <c r="G81" s="112">
        <f t="shared" si="11"/>
        <v>0</v>
      </c>
      <c r="H81" s="113"/>
      <c r="I81" s="114"/>
      <c r="J81" s="114"/>
      <c r="K81" s="111" t="e">
        <f t="shared" ref="K81:K117" si="15">J81/I81</f>
        <v>#DIV/0!</v>
      </c>
      <c r="L81" s="112">
        <f t="shared" si="12"/>
        <v>0</v>
      </c>
      <c r="M81" s="115">
        <f t="shared" si="9"/>
        <v>0</v>
      </c>
      <c r="N81" s="114">
        <f t="shared" si="9"/>
        <v>0</v>
      </c>
      <c r="O81" s="114">
        <f t="shared" si="9"/>
        <v>0</v>
      </c>
      <c r="P81" s="116" t="e">
        <f t="shared" si="13"/>
        <v>#DIV/0!</v>
      </c>
      <c r="Q81" s="117">
        <f t="shared" si="14"/>
        <v>0</v>
      </c>
    </row>
    <row r="82" spans="1:17" ht="45.75" customHeight="1" x14ac:dyDescent="0.25">
      <c r="A82" s="107">
        <v>22090400</v>
      </c>
      <c r="B82" s="108" t="s">
        <v>68</v>
      </c>
      <c r="C82" s="109">
        <v>50000</v>
      </c>
      <c r="D82" s="110">
        <v>9000</v>
      </c>
      <c r="E82" s="110">
        <v>19743.5</v>
      </c>
      <c r="F82" s="111">
        <f t="shared" si="10"/>
        <v>2.1937222222222221</v>
      </c>
      <c r="G82" s="112">
        <f t="shared" si="11"/>
        <v>10743.5</v>
      </c>
      <c r="H82" s="113">
        <v>0</v>
      </c>
      <c r="I82" s="114">
        <v>0</v>
      </c>
      <c r="J82" s="114">
        <v>0</v>
      </c>
      <c r="K82" s="111">
        <v>0</v>
      </c>
      <c r="L82" s="112">
        <f t="shared" si="12"/>
        <v>0</v>
      </c>
      <c r="M82" s="115">
        <f t="shared" si="9"/>
        <v>50000</v>
      </c>
      <c r="N82" s="114">
        <f t="shared" si="9"/>
        <v>9000</v>
      </c>
      <c r="O82" s="114">
        <f t="shared" si="9"/>
        <v>19743.5</v>
      </c>
      <c r="P82" s="116">
        <f t="shared" si="13"/>
        <v>2.1937222222222221</v>
      </c>
      <c r="Q82" s="117">
        <f t="shared" si="14"/>
        <v>10743.5</v>
      </c>
    </row>
    <row r="83" spans="1:17" s="95" customFormat="1" ht="15.75" customHeight="1" x14ac:dyDescent="0.2">
      <c r="A83" s="98">
        <v>24000000</v>
      </c>
      <c r="B83" s="99" t="s">
        <v>69</v>
      </c>
      <c r="C83" s="100">
        <f>C84+C88</f>
        <v>440000</v>
      </c>
      <c r="D83" s="101">
        <f>D84+D88</f>
        <v>16000</v>
      </c>
      <c r="E83" s="101">
        <f>E84+E88</f>
        <v>233883.1</v>
      </c>
      <c r="F83" s="102">
        <f t="shared" si="10"/>
        <v>14.617693750000001</v>
      </c>
      <c r="G83" s="103">
        <f t="shared" si="11"/>
        <v>217883.1</v>
      </c>
      <c r="H83" s="100">
        <f>H84+H88</f>
        <v>3502000</v>
      </c>
      <c r="I83" s="101">
        <f>I84+I88</f>
        <v>450500</v>
      </c>
      <c r="J83" s="101">
        <f>J84+J88</f>
        <v>818734.41</v>
      </c>
      <c r="K83" s="102">
        <f t="shared" si="15"/>
        <v>1.8173904772475029</v>
      </c>
      <c r="L83" s="103">
        <f t="shared" si="12"/>
        <v>368234.41000000003</v>
      </c>
      <c r="M83" s="104">
        <f t="shared" si="9"/>
        <v>3942000</v>
      </c>
      <c r="N83" s="101">
        <f t="shared" si="9"/>
        <v>466500</v>
      </c>
      <c r="O83" s="101">
        <f t="shared" si="9"/>
        <v>1052617.51</v>
      </c>
      <c r="P83" s="105">
        <f t="shared" si="13"/>
        <v>2.2564148124330119</v>
      </c>
      <c r="Q83" s="106">
        <f t="shared" si="14"/>
        <v>586117.51</v>
      </c>
    </row>
    <row r="84" spans="1:17" s="95" customFormat="1" ht="18.75" customHeight="1" x14ac:dyDescent="0.2">
      <c r="A84" s="98">
        <v>24060000</v>
      </c>
      <c r="B84" s="99" t="s">
        <v>70</v>
      </c>
      <c r="C84" s="100">
        <f>C85+C86+C87</f>
        <v>440000</v>
      </c>
      <c r="D84" s="101">
        <f>D85+D86+D87</f>
        <v>16000</v>
      </c>
      <c r="E84" s="101">
        <f>E85+E86+E87</f>
        <v>233883.1</v>
      </c>
      <c r="F84" s="102">
        <f t="shared" si="10"/>
        <v>14.617693750000001</v>
      </c>
      <c r="G84" s="103">
        <f t="shared" si="11"/>
        <v>217883.1</v>
      </c>
      <c r="H84" s="100">
        <f>H85+H86+H87</f>
        <v>2000</v>
      </c>
      <c r="I84" s="101">
        <f>I85+I86+I87</f>
        <v>500</v>
      </c>
      <c r="J84" s="101">
        <f>J85+J86+J87</f>
        <v>17</v>
      </c>
      <c r="K84" s="102">
        <f t="shared" si="15"/>
        <v>3.4000000000000002E-2</v>
      </c>
      <c r="L84" s="103">
        <f t="shared" si="12"/>
        <v>-483</v>
      </c>
      <c r="M84" s="104">
        <f t="shared" si="9"/>
        <v>442000</v>
      </c>
      <c r="N84" s="101">
        <f t="shared" si="9"/>
        <v>16500</v>
      </c>
      <c r="O84" s="101">
        <f t="shared" si="9"/>
        <v>233900.1</v>
      </c>
      <c r="P84" s="105">
        <f t="shared" si="13"/>
        <v>14.175763636363637</v>
      </c>
      <c r="Q84" s="106">
        <f t="shared" si="14"/>
        <v>217400.1</v>
      </c>
    </row>
    <row r="85" spans="1:17" ht="22.5" customHeight="1" x14ac:dyDescent="0.25">
      <c r="A85" s="107">
        <v>24060300</v>
      </c>
      <c r="B85" s="108" t="s">
        <v>70</v>
      </c>
      <c r="C85" s="109">
        <v>340000</v>
      </c>
      <c r="D85" s="110">
        <v>16000</v>
      </c>
      <c r="E85" s="110">
        <v>233883.1</v>
      </c>
      <c r="F85" s="111">
        <f t="shared" si="10"/>
        <v>14.617693750000001</v>
      </c>
      <c r="G85" s="112">
        <f t="shared" si="11"/>
        <v>217883.1</v>
      </c>
      <c r="H85" s="113">
        <v>0</v>
      </c>
      <c r="I85" s="114">
        <v>0</v>
      </c>
      <c r="J85" s="114">
        <v>0</v>
      </c>
      <c r="K85" s="111">
        <v>0</v>
      </c>
      <c r="L85" s="112">
        <f t="shared" si="12"/>
        <v>0</v>
      </c>
      <c r="M85" s="115">
        <f t="shared" si="9"/>
        <v>340000</v>
      </c>
      <c r="N85" s="114">
        <f t="shared" si="9"/>
        <v>16000</v>
      </c>
      <c r="O85" s="114">
        <f t="shared" si="9"/>
        <v>233883.1</v>
      </c>
      <c r="P85" s="116">
        <f t="shared" si="13"/>
        <v>14.617693750000001</v>
      </c>
      <c r="Q85" s="117">
        <f t="shared" si="14"/>
        <v>217883.1</v>
      </c>
    </row>
    <row r="86" spans="1:17" ht="60" x14ac:dyDescent="0.25">
      <c r="A86" s="107">
        <v>24062100</v>
      </c>
      <c r="B86" s="108" t="s">
        <v>71</v>
      </c>
      <c r="C86" s="113">
        <v>0</v>
      </c>
      <c r="D86" s="114">
        <v>0</v>
      </c>
      <c r="E86" s="114">
        <v>0</v>
      </c>
      <c r="F86" s="111">
        <v>0</v>
      </c>
      <c r="G86" s="112">
        <f t="shared" si="11"/>
        <v>0</v>
      </c>
      <c r="H86" s="113">
        <v>2000</v>
      </c>
      <c r="I86" s="114">
        <v>500</v>
      </c>
      <c r="J86" s="114">
        <v>17</v>
      </c>
      <c r="K86" s="111">
        <f t="shared" si="15"/>
        <v>3.4000000000000002E-2</v>
      </c>
      <c r="L86" s="112">
        <f t="shared" si="12"/>
        <v>-483</v>
      </c>
      <c r="M86" s="115">
        <f t="shared" si="9"/>
        <v>2000</v>
      </c>
      <c r="N86" s="114">
        <f t="shared" si="9"/>
        <v>500</v>
      </c>
      <c r="O86" s="114">
        <f t="shared" si="9"/>
        <v>17</v>
      </c>
      <c r="P86" s="116">
        <f t="shared" si="13"/>
        <v>3.4000000000000002E-2</v>
      </c>
      <c r="Q86" s="117">
        <f t="shared" si="14"/>
        <v>-483</v>
      </c>
    </row>
    <row r="87" spans="1:17" ht="162.75" customHeight="1" x14ac:dyDescent="0.25">
      <c r="A87" s="107">
        <v>24062200</v>
      </c>
      <c r="B87" s="108" t="s">
        <v>109</v>
      </c>
      <c r="C87" s="109">
        <v>100000</v>
      </c>
      <c r="D87" s="110">
        <v>0</v>
      </c>
      <c r="E87" s="110">
        <v>0</v>
      </c>
      <c r="F87" s="111">
        <v>0</v>
      </c>
      <c r="G87" s="112">
        <f t="shared" si="11"/>
        <v>0</v>
      </c>
      <c r="H87" s="113">
        <v>0</v>
      </c>
      <c r="I87" s="114">
        <v>0</v>
      </c>
      <c r="J87" s="114">
        <v>0</v>
      </c>
      <c r="K87" s="114">
        <v>0</v>
      </c>
      <c r="L87" s="112">
        <f t="shared" si="12"/>
        <v>0</v>
      </c>
      <c r="M87" s="115">
        <f t="shared" si="9"/>
        <v>100000</v>
      </c>
      <c r="N87" s="114">
        <f t="shared" si="9"/>
        <v>0</v>
      </c>
      <c r="O87" s="114">
        <f t="shared" si="9"/>
        <v>0</v>
      </c>
      <c r="P87" s="116">
        <v>0</v>
      </c>
      <c r="Q87" s="117">
        <f t="shared" si="14"/>
        <v>0</v>
      </c>
    </row>
    <row r="88" spans="1:17" s="95" customFormat="1" ht="30" customHeight="1" x14ac:dyDescent="0.2">
      <c r="A88" s="98">
        <v>24170000</v>
      </c>
      <c r="B88" s="99" t="s">
        <v>72</v>
      </c>
      <c r="C88" s="100">
        <v>0</v>
      </c>
      <c r="D88" s="101">
        <v>0</v>
      </c>
      <c r="E88" s="101">
        <v>0</v>
      </c>
      <c r="F88" s="102">
        <v>0</v>
      </c>
      <c r="G88" s="103">
        <f t="shared" si="11"/>
        <v>0</v>
      </c>
      <c r="H88" s="100">
        <v>3500000</v>
      </c>
      <c r="I88" s="101">
        <v>450000</v>
      </c>
      <c r="J88" s="101">
        <v>818717.41</v>
      </c>
      <c r="K88" s="102">
        <f t="shared" si="15"/>
        <v>1.8193720222222223</v>
      </c>
      <c r="L88" s="103">
        <f t="shared" si="12"/>
        <v>368717.41000000003</v>
      </c>
      <c r="M88" s="104">
        <f t="shared" si="9"/>
        <v>3500000</v>
      </c>
      <c r="N88" s="101">
        <f t="shared" si="9"/>
        <v>450000</v>
      </c>
      <c r="O88" s="101">
        <f t="shared" si="9"/>
        <v>818717.41</v>
      </c>
      <c r="P88" s="105">
        <f t="shared" si="13"/>
        <v>1.8193720222222223</v>
      </c>
      <c r="Q88" s="106">
        <f t="shared" si="14"/>
        <v>368717.41000000003</v>
      </c>
    </row>
    <row r="89" spans="1:17" s="95" customFormat="1" ht="26.25" customHeight="1" x14ac:dyDescent="0.2">
      <c r="A89" s="98">
        <v>25000000</v>
      </c>
      <c r="B89" s="99" t="s">
        <v>73</v>
      </c>
      <c r="C89" s="100">
        <f>C90+C91</f>
        <v>0</v>
      </c>
      <c r="D89" s="101">
        <f>D90+D91</f>
        <v>0</v>
      </c>
      <c r="E89" s="101">
        <f>E90+E91</f>
        <v>0</v>
      </c>
      <c r="F89" s="102">
        <v>0</v>
      </c>
      <c r="G89" s="103">
        <f t="shared" si="11"/>
        <v>0</v>
      </c>
      <c r="H89" s="100">
        <f>H90+H91</f>
        <v>37190890</v>
      </c>
      <c r="I89" s="101">
        <f>I90+I91</f>
        <v>9297722.5</v>
      </c>
      <c r="J89" s="101">
        <f>J90+J91</f>
        <v>6267426.7599999998</v>
      </c>
      <c r="K89" s="102">
        <f t="shared" si="15"/>
        <v>0.67408193350575907</v>
      </c>
      <c r="L89" s="103">
        <f t="shared" si="12"/>
        <v>-3030295.74</v>
      </c>
      <c r="M89" s="104">
        <f t="shared" si="9"/>
        <v>37190890</v>
      </c>
      <c r="N89" s="101">
        <f t="shared" si="9"/>
        <v>9297722.5</v>
      </c>
      <c r="O89" s="101">
        <f t="shared" si="9"/>
        <v>6267426.7599999998</v>
      </c>
      <c r="P89" s="105">
        <f t="shared" si="13"/>
        <v>0.67408193350575907</v>
      </c>
      <c r="Q89" s="106">
        <f t="shared" si="14"/>
        <v>-3030295.74</v>
      </c>
    </row>
    <row r="90" spans="1:17" ht="46.5" customHeight="1" x14ac:dyDescent="0.25">
      <c r="A90" s="107">
        <v>25010000</v>
      </c>
      <c r="B90" s="108" t="s">
        <v>74</v>
      </c>
      <c r="C90" s="113">
        <v>0</v>
      </c>
      <c r="D90" s="114">
        <v>0</v>
      </c>
      <c r="E90" s="114">
        <v>0</v>
      </c>
      <c r="F90" s="111">
        <v>0</v>
      </c>
      <c r="G90" s="112">
        <f t="shared" si="11"/>
        <v>0</v>
      </c>
      <c r="H90" s="113">
        <v>37190890</v>
      </c>
      <c r="I90" s="114">
        <v>9297722.5</v>
      </c>
      <c r="J90" s="114">
        <v>5355797.49</v>
      </c>
      <c r="K90" s="111">
        <f t="shared" si="15"/>
        <v>0.57603326943775746</v>
      </c>
      <c r="L90" s="112">
        <f t="shared" si="12"/>
        <v>-3941925.01</v>
      </c>
      <c r="M90" s="115">
        <f t="shared" si="9"/>
        <v>37190890</v>
      </c>
      <c r="N90" s="114">
        <f t="shared" si="9"/>
        <v>9297722.5</v>
      </c>
      <c r="O90" s="114">
        <f t="shared" si="9"/>
        <v>5355797.49</v>
      </c>
      <c r="P90" s="116">
        <f t="shared" si="13"/>
        <v>0.57603326943775746</v>
      </c>
      <c r="Q90" s="117">
        <f t="shared" si="14"/>
        <v>-3941925.01</v>
      </c>
    </row>
    <row r="91" spans="1:17" ht="39" customHeight="1" x14ac:dyDescent="0.25">
      <c r="A91" s="107">
        <v>25020000</v>
      </c>
      <c r="B91" s="108" t="s">
        <v>75</v>
      </c>
      <c r="C91" s="113">
        <v>0</v>
      </c>
      <c r="D91" s="114">
        <v>0</v>
      </c>
      <c r="E91" s="114">
        <v>0</v>
      </c>
      <c r="F91" s="111">
        <v>0</v>
      </c>
      <c r="G91" s="112">
        <f t="shared" si="11"/>
        <v>0</v>
      </c>
      <c r="H91" s="113">
        <v>0</v>
      </c>
      <c r="I91" s="114">
        <v>0</v>
      </c>
      <c r="J91" s="114">
        <v>911629.27</v>
      </c>
      <c r="K91" s="111">
        <v>0</v>
      </c>
      <c r="L91" s="112">
        <f t="shared" si="12"/>
        <v>911629.27</v>
      </c>
      <c r="M91" s="115">
        <f t="shared" si="9"/>
        <v>0</v>
      </c>
      <c r="N91" s="114">
        <f t="shared" si="9"/>
        <v>0</v>
      </c>
      <c r="O91" s="114">
        <f t="shared" si="9"/>
        <v>911629.27</v>
      </c>
      <c r="P91" s="116">
        <v>0</v>
      </c>
      <c r="Q91" s="117">
        <f t="shared" si="14"/>
        <v>911629.27</v>
      </c>
    </row>
    <row r="92" spans="1:17" s="95" customFormat="1" ht="27" customHeight="1" x14ac:dyDescent="0.2">
      <c r="A92" s="98">
        <v>30000000</v>
      </c>
      <c r="B92" s="99" t="s">
        <v>76</v>
      </c>
      <c r="C92" s="100">
        <f>C93+C95</f>
        <v>0</v>
      </c>
      <c r="D92" s="101">
        <f>D93+D95</f>
        <v>0</v>
      </c>
      <c r="E92" s="101">
        <f>E93+E95</f>
        <v>0</v>
      </c>
      <c r="F92" s="102">
        <v>0</v>
      </c>
      <c r="G92" s="103">
        <f t="shared" si="11"/>
        <v>0</v>
      </c>
      <c r="H92" s="100">
        <f>H93+H95</f>
        <v>50000000</v>
      </c>
      <c r="I92" s="101">
        <f>I93+I95</f>
        <v>6000000</v>
      </c>
      <c r="J92" s="101">
        <f>J93+J95</f>
        <v>4049593.21</v>
      </c>
      <c r="K92" s="102">
        <f t="shared" si="15"/>
        <v>0.67493220166666668</v>
      </c>
      <c r="L92" s="103">
        <f t="shared" si="12"/>
        <v>-1950406.79</v>
      </c>
      <c r="M92" s="104">
        <f t="shared" si="9"/>
        <v>50000000</v>
      </c>
      <c r="N92" s="101">
        <f t="shared" si="9"/>
        <v>6000000</v>
      </c>
      <c r="O92" s="101">
        <f t="shared" si="9"/>
        <v>4049593.21</v>
      </c>
      <c r="P92" s="105">
        <f t="shared" si="13"/>
        <v>0.67493220166666668</v>
      </c>
      <c r="Q92" s="106">
        <f t="shared" si="14"/>
        <v>-1950406.79</v>
      </c>
    </row>
    <row r="93" spans="1:17" s="95" customFormat="1" ht="23.25" customHeight="1" x14ac:dyDescent="0.2">
      <c r="A93" s="98">
        <v>31000000</v>
      </c>
      <c r="B93" s="99" t="s">
        <v>77</v>
      </c>
      <c r="C93" s="100">
        <f>C94</f>
        <v>0</v>
      </c>
      <c r="D93" s="101">
        <f>D94</f>
        <v>0</v>
      </c>
      <c r="E93" s="101">
        <f>E94</f>
        <v>0</v>
      </c>
      <c r="F93" s="102">
        <v>0</v>
      </c>
      <c r="G93" s="103">
        <f t="shared" si="11"/>
        <v>0</v>
      </c>
      <c r="H93" s="100">
        <f>H94</f>
        <v>20000000</v>
      </c>
      <c r="I93" s="101">
        <f>I94</f>
        <v>5500000</v>
      </c>
      <c r="J93" s="101">
        <f>J94</f>
        <v>1966667.5</v>
      </c>
      <c r="K93" s="102">
        <f t="shared" si="15"/>
        <v>0.35757590909090908</v>
      </c>
      <c r="L93" s="103">
        <f t="shared" si="12"/>
        <v>-3533332.5</v>
      </c>
      <c r="M93" s="104">
        <f t="shared" si="9"/>
        <v>20000000</v>
      </c>
      <c r="N93" s="101">
        <f t="shared" si="9"/>
        <v>5500000</v>
      </c>
      <c r="O93" s="101">
        <f t="shared" si="9"/>
        <v>1966667.5</v>
      </c>
      <c r="P93" s="105">
        <f t="shared" si="13"/>
        <v>0.35757590909090908</v>
      </c>
      <c r="Q93" s="106">
        <f t="shared" si="14"/>
        <v>-3533332.5</v>
      </c>
    </row>
    <row r="94" spans="1:17" ht="60.75" customHeight="1" x14ac:dyDescent="0.25">
      <c r="A94" s="107">
        <v>31030000</v>
      </c>
      <c r="B94" s="108" t="s">
        <v>78</v>
      </c>
      <c r="C94" s="113">
        <v>0</v>
      </c>
      <c r="D94" s="114">
        <v>0</v>
      </c>
      <c r="E94" s="114">
        <v>0</v>
      </c>
      <c r="F94" s="111">
        <v>0</v>
      </c>
      <c r="G94" s="112">
        <f t="shared" si="11"/>
        <v>0</v>
      </c>
      <c r="H94" s="113">
        <v>20000000</v>
      </c>
      <c r="I94" s="114">
        <v>5500000</v>
      </c>
      <c r="J94" s="114">
        <v>1966667.5</v>
      </c>
      <c r="K94" s="111">
        <f t="shared" si="15"/>
        <v>0.35757590909090908</v>
      </c>
      <c r="L94" s="112">
        <f t="shared" si="12"/>
        <v>-3533332.5</v>
      </c>
      <c r="M94" s="115">
        <f t="shared" si="9"/>
        <v>20000000</v>
      </c>
      <c r="N94" s="114">
        <f t="shared" si="9"/>
        <v>5500000</v>
      </c>
      <c r="O94" s="114">
        <f t="shared" si="9"/>
        <v>1966667.5</v>
      </c>
      <c r="P94" s="116">
        <f t="shared" si="13"/>
        <v>0.35757590909090908</v>
      </c>
      <c r="Q94" s="117">
        <f t="shared" si="14"/>
        <v>-3533332.5</v>
      </c>
    </row>
    <row r="95" spans="1:17" s="95" customFormat="1" ht="39.75" customHeight="1" x14ac:dyDescent="0.2">
      <c r="A95" s="98">
        <v>33000000</v>
      </c>
      <c r="B95" s="99" t="s">
        <v>79</v>
      </c>
      <c r="C95" s="100">
        <f t="shared" ref="C95:E96" si="16">C96</f>
        <v>0</v>
      </c>
      <c r="D95" s="101">
        <f t="shared" si="16"/>
        <v>0</v>
      </c>
      <c r="E95" s="101">
        <f t="shared" si="16"/>
        <v>0</v>
      </c>
      <c r="F95" s="102">
        <v>0</v>
      </c>
      <c r="G95" s="103">
        <f t="shared" si="11"/>
        <v>0</v>
      </c>
      <c r="H95" s="100">
        <f t="shared" ref="H95:J96" si="17">H96</f>
        <v>30000000</v>
      </c>
      <c r="I95" s="101">
        <f t="shared" si="17"/>
        <v>500000</v>
      </c>
      <c r="J95" s="101">
        <f t="shared" si="17"/>
        <v>2082925.71</v>
      </c>
      <c r="K95" s="102">
        <f t="shared" si="15"/>
        <v>4.1658514200000001</v>
      </c>
      <c r="L95" s="103">
        <f t="shared" si="12"/>
        <v>1582925.71</v>
      </c>
      <c r="M95" s="104">
        <f t="shared" si="9"/>
        <v>30000000</v>
      </c>
      <c r="N95" s="101">
        <f t="shared" si="9"/>
        <v>500000</v>
      </c>
      <c r="O95" s="101">
        <f t="shared" si="9"/>
        <v>2082925.71</v>
      </c>
      <c r="P95" s="105">
        <f t="shared" si="13"/>
        <v>4.1658514200000001</v>
      </c>
      <c r="Q95" s="106">
        <f t="shared" si="14"/>
        <v>1582925.71</v>
      </c>
    </row>
    <row r="96" spans="1:17" s="95" customFormat="1" ht="20.25" customHeight="1" x14ac:dyDescent="0.2">
      <c r="A96" s="98">
        <v>33010000</v>
      </c>
      <c r="B96" s="99" t="s">
        <v>80</v>
      </c>
      <c r="C96" s="100">
        <f t="shared" si="16"/>
        <v>0</v>
      </c>
      <c r="D96" s="101">
        <f t="shared" si="16"/>
        <v>0</v>
      </c>
      <c r="E96" s="101">
        <f t="shared" si="16"/>
        <v>0</v>
      </c>
      <c r="F96" s="102">
        <v>0</v>
      </c>
      <c r="G96" s="103">
        <f t="shared" si="11"/>
        <v>0</v>
      </c>
      <c r="H96" s="100">
        <f t="shared" si="17"/>
        <v>30000000</v>
      </c>
      <c r="I96" s="101">
        <f t="shared" si="17"/>
        <v>500000</v>
      </c>
      <c r="J96" s="101">
        <f t="shared" si="17"/>
        <v>2082925.71</v>
      </c>
      <c r="K96" s="102">
        <f t="shared" si="15"/>
        <v>4.1658514200000001</v>
      </c>
      <c r="L96" s="103">
        <f t="shared" si="12"/>
        <v>1582925.71</v>
      </c>
      <c r="M96" s="104">
        <f t="shared" si="9"/>
        <v>30000000</v>
      </c>
      <c r="N96" s="101">
        <f t="shared" si="9"/>
        <v>500000</v>
      </c>
      <c r="O96" s="101">
        <f t="shared" si="9"/>
        <v>2082925.71</v>
      </c>
      <c r="P96" s="105">
        <f t="shared" si="13"/>
        <v>4.1658514200000001</v>
      </c>
      <c r="Q96" s="106">
        <f t="shared" si="14"/>
        <v>1582925.71</v>
      </c>
    </row>
    <row r="97" spans="1:17" ht="84" customHeight="1" x14ac:dyDescent="0.25">
      <c r="A97" s="107">
        <v>33010100</v>
      </c>
      <c r="B97" s="108" t="s">
        <v>81</v>
      </c>
      <c r="C97" s="113"/>
      <c r="D97" s="114"/>
      <c r="E97" s="114"/>
      <c r="F97" s="111">
        <v>0</v>
      </c>
      <c r="G97" s="112">
        <f t="shared" si="11"/>
        <v>0</v>
      </c>
      <c r="H97" s="113">
        <v>30000000</v>
      </c>
      <c r="I97" s="114">
        <v>500000</v>
      </c>
      <c r="J97" s="114">
        <v>2082925.71</v>
      </c>
      <c r="K97" s="111">
        <f t="shared" si="15"/>
        <v>4.1658514200000001</v>
      </c>
      <c r="L97" s="112">
        <f t="shared" si="12"/>
        <v>1582925.71</v>
      </c>
      <c r="M97" s="115">
        <f t="shared" si="9"/>
        <v>30000000</v>
      </c>
      <c r="N97" s="114">
        <f t="shared" si="9"/>
        <v>500000</v>
      </c>
      <c r="O97" s="114">
        <f t="shared" si="9"/>
        <v>2082925.71</v>
      </c>
      <c r="P97" s="116">
        <f t="shared" si="13"/>
        <v>4.1658514200000001</v>
      </c>
      <c r="Q97" s="117">
        <f t="shared" si="14"/>
        <v>1582925.71</v>
      </c>
    </row>
    <row r="98" spans="1:17" s="95" customFormat="1" ht="18.75" customHeight="1" x14ac:dyDescent="0.2">
      <c r="A98" s="98">
        <v>50000000</v>
      </c>
      <c r="B98" s="99" t="s">
        <v>82</v>
      </c>
      <c r="C98" s="100">
        <f>C99</f>
        <v>0</v>
      </c>
      <c r="D98" s="101">
        <f>D99</f>
        <v>0</v>
      </c>
      <c r="E98" s="101">
        <f>E99</f>
        <v>0</v>
      </c>
      <c r="F98" s="102">
        <v>0</v>
      </c>
      <c r="G98" s="103">
        <f t="shared" si="11"/>
        <v>0</v>
      </c>
      <c r="H98" s="100">
        <f>H99</f>
        <v>300000</v>
      </c>
      <c r="I98" s="101">
        <f>I99</f>
        <v>75000</v>
      </c>
      <c r="J98" s="101">
        <f>J99</f>
        <v>107879.93</v>
      </c>
      <c r="K98" s="102">
        <f t="shared" si="15"/>
        <v>1.4383990666666666</v>
      </c>
      <c r="L98" s="103">
        <f t="shared" si="12"/>
        <v>32879.929999999993</v>
      </c>
      <c r="M98" s="104">
        <f t="shared" si="9"/>
        <v>300000</v>
      </c>
      <c r="N98" s="101">
        <f t="shared" si="9"/>
        <v>75000</v>
      </c>
      <c r="O98" s="101">
        <f t="shared" si="9"/>
        <v>107879.93</v>
      </c>
      <c r="P98" s="105">
        <f t="shared" si="13"/>
        <v>1.4383990666666666</v>
      </c>
      <c r="Q98" s="106">
        <f t="shared" si="14"/>
        <v>32879.929999999993</v>
      </c>
    </row>
    <row r="99" spans="1:17" ht="57" customHeight="1" x14ac:dyDescent="0.25">
      <c r="A99" s="107">
        <v>50110000</v>
      </c>
      <c r="B99" s="108" t="s">
        <v>83</v>
      </c>
      <c r="C99" s="113">
        <v>0</v>
      </c>
      <c r="D99" s="114">
        <v>0</v>
      </c>
      <c r="E99" s="114">
        <v>0</v>
      </c>
      <c r="F99" s="111">
        <v>0</v>
      </c>
      <c r="G99" s="112">
        <f t="shared" si="11"/>
        <v>0</v>
      </c>
      <c r="H99" s="113">
        <v>300000</v>
      </c>
      <c r="I99" s="114">
        <v>75000</v>
      </c>
      <c r="J99" s="114">
        <v>107879.93</v>
      </c>
      <c r="K99" s="111">
        <f t="shared" si="15"/>
        <v>1.4383990666666666</v>
      </c>
      <c r="L99" s="112">
        <f t="shared" si="12"/>
        <v>32879.929999999993</v>
      </c>
      <c r="M99" s="115">
        <f t="shared" si="9"/>
        <v>300000</v>
      </c>
      <c r="N99" s="114">
        <f t="shared" si="9"/>
        <v>75000</v>
      </c>
      <c r="O99" s="114">
        <f t="shared" si="9"/>
        <v>107879.93</v>
      </c>
      <c r="P99" s="116">
        <f t="shared" si="13"/>
        <v>1.4383990666666666</v>
      </c>
      <c r="Q99" s="117">
        <f t="shared" si="14"/>
        <v>32879.929999999993</v>
      </c>
    </row>
    <row r="100" spans="1:17" s="7" customFormat="1" ht="34.5" customHeight="1" x14ac:dyDescent="0.25">
      <c r="A100" s="122"/>
      <c r="B100" s="123" t="s">
        <v>105</v>
      </c>
      <c r="C100" s="1">
        <f>C13+C61+C92+C98</f>
        <v>648600000</v>
      </c>
      <c r="D100" s="2">
        <f>D13+D61+D92+D98</f>
        <v>137326295</v>
      </c>
      <c r="E100" s="2">
        <f>E13+E61+E92+E98</f>
        <v>148480038.10999998</v>
      </c>
      <c r="F100" s="3">
        <f t="shared" si="10"/>
        <v>1.0812207386065429</v>
      </c>
      <c r="G100" s="4">
        <f t="shared" si="11"/>
        <v>11153743.109999985</v>
      </c>
      <c r="H100" s="1">
        <f>H13+H61+H92+H98</f>
        <v>91120090</v>
      </c>
      <c r="I100" s="2">
        <f>I13+I61+I92+I98</f>
        <v>15855022.5</v>
      </c>
      <c r="J100" s="2">
        <f>J13+J61+J92+J98</f>
        <v>11266223.18</v>
      </c>
      <c r="K100" s="3">
        <f t="shared" si="15"/>
        <v>0.71057755862535044</v>
      </c>
      <c r="L100" s="4">
        <f t="shared" si="12"/>
        <v>-4588799.32</v>
      </c>
      <c r="M100" s="124">
        <f t="shared" si="9"/>
        <v>739720090</v>
      </c>
      <c r="N100" s="2">
        <f t="shared" si="9"/>
        <v>153181317.5</v>
      </c>
      <c r="O100" s="2">
        <f t="shared" si="9"/>
        <v>159746261.28999999</v>
      </c>
      <c r="P100" s="5">
        <f t="shared" si="13"/>
        <v>1.0428573398972103</v>
      </c>
      <c r="Q100" s="6">
        <f t="shared" si="14"/>
        <v>6564943.7899999917</v>
      </c>
    </row>
    <row r="101" spans="1:17" s="95" customFormat="1" ht="27.75" customHeight="1" x14ac:dyDescent="0.2">
      <c r="A101" s="98">
        <v>40000000</v>
      </c>
      <c r="B101" s="99" t="s">
        <v>84</v>
      </c>
      <c r="C101" s="100">
        <f>C102</f>
        <v>485217800</v>
      </c>
      <c r="D101" s="101">
        <f>D102</f>
        <v>135821125</v>
      </c>
      <c r="E101" s="101">
        <f>E102</f>
        <v>121404943.09999999</v>
      </c>
      <c r="F101" s="102">
        <f t="shared" si="10"/>
        <v>0.89385905984801695</v>
      </c>
      <c r="G101" s="103">
        <f t="shared" si="11"/>
        <v>-14416181.900000006</v>
      </c>
      <c r="H101" s="100">
        <f>H102</f>
        <v>0</v>
      </c>
      <c r="I101" s="101">
        <f>I102</f>
        <v>0</v>
      </c>
      <c r="J101" s="101">
        <f>J102</f>
        <v>0</v>
      </c>
      <c r="K101" s="102">
        <v>0</v>
      </c>
      <c r="L101" s="103">
        <f t="shared" si="12"/>
        <v>0</v>
      </c>
      <c r="M101" s="104">
        <f t="shared" si="9"/>
        <v>485217800</v>
      </c>
      <c r="N101" s="101">
        <f t="shared" si="9"/>
        <v>135821125</v>
      </c>
      <c r="O101" s="101">
        <f t="shared" si="9"/>
        <v>121404943.09999999</v>
      </c>
      <c r="P101" s="105">
        <f t="shared" si="13"/>
        <v>0.89385905984801695</v>
      </c>
      <c r="Q101" s="106">
        <f t="shared" si="14"/>
        <v>-14416181.900000006</v>
      </c>
    </row>
    <row r="102" spans="1:17" s="95" customFormat="1" ht="29.25" customHeight="1" x14ac:dyDescent="0.2">
      <c r="A102" s="98">
        <v>41000000</v>
      </c>
      <c r="B102" s="99" t="s">
        <v>85</v>
      </c>
      <c r="C102" s="100">
        <f>C103+C106</f>
        <v>485217800</v>
      </c>
      <c r="D102" s="101">
        <f>D103+D106</f>
        <v>135821125</v>
      </c>
      <c r="E102" s="101">
        <f>E103+E106</f>
        <v>121404943.09999999</v>
      </c>
      <c r="F102" s="102">
        <f t="shared" si="10"/>
        <v>0.89385905984801695</v>
      </c>
      <c r="G102" s="103">
        <f t="shared" si="11"/>
        <v>-14416181.900000006</v>
      </c>
      <c r="H102" s="100">
        <f>H103+H106</f>
        <v>0</v>
      </c>
      <c r="I102" s="101">
        <f>I103+I106</f>
        <v>0</v>
      </c>
      <c r="J102" s="101">
        <f>J103+J106</f>
        <v>0</v>
      </c>
      <c r="K102" s="102">
        <v>0</v>
      </c>
      <c r="L102" s="103">
        <f t="shared" si="12"/>
        <v>0</v>
      </c>
      <c r="M102" s="104">
        <f t="shared" si="9"/>
        <v>485217800</v>
      </c>
      <c r="N102" s="101">
        <f t="shared" si="9"/>
        <v>135821125</v>
      </c>
      <c r="O102" s="101">
        <f t="shared" si="9"/>
        <v>121404943.09999999</v>
      </c>
      <c r="P102" s="105">
        <f t="shared" si="13"/>
        <v>0.89385905984801695</v>
      </c>
      <c r="Q102" s="106">
        <f t="shared" si="14"/>
        <v>-14416181.900000006</v>
      </c>
    </row>
    <row r="103" spans="1:17" s="95" customFormat="1" ht="38.25" customHeight="1" x14ac:dyDescent="0.2">
      <c r="A103" s="98">
        <v>41030000</v>
      </c>
      <c r="B103" s="99" t="s">
        <v>86</v>
      </c>
      <c r="C103" s="100">
        <f>C104+C105</f>
        <v>190161400</v>
      </c>
      <c r="D103" s="101">
        <f>D104+D105</f>
        <v>45084200</v>
      </c>
      <c r="E103" s="101">
        <f>E104+E105</f>
        <v>45084200</v>
      </c>
      <c r="F103" s="102">
        <f t="shared" si="10"/>
        <v>1</v>
      </c>
      <c r="G103" s="103">
        <f t="shared" si="11"/>
        <v>0</v>
      </c>
      <c r="H103" s="100">
        <f>H104+H105</f>
        <v>0</v>
      </c>
      <c r="I103" s="101">
        <f>I104+I105</f>
        <v>0</v>
      </c>
      <c r="J103" s="101">
        <f>J104+J105</f>
        <v>0</v>
      </c>
      <c r="K103" s="102">
        <v>0</v>
      </c>
      <c r="L103" s="103">
        <f t="shared" si="12"/>
        <v>0</v>
      </c>
      <c r="M103" s="104">
        <f t="shared" si="9"/>
        <v>190161400</v>
      </c>
      <c r="N103" s="101">
        <f t="shared" si="9"/>
        <v>45084200</v>
      </c>
      <c r="O103" s="101">
        <f t="shared" si="9"/>
        <v>45084200</v>
      </c>
      <c r="P103" s="105">
        <f t="shared" si="13"/>
        <v>1</v>
      </c>
      <c r="Q103" s="106">
        <f t="shared" si="14"/>
        <v>0</v>
      </c>
    </row>
    <row r="104" spans="1:17" ht="39.75" customHeight="1" x14ac:dyDescent="0.25">
      <c r="A104" s="107">
        <v>41033900</v>
      </c>
      <c r="B104" s="108" t="s">
        <v>87</v>
      </c>
      <c r="C104" s="109">
        <v>129267500</v>
      </c>
      <c r="D104" s="110">
        <v>29860800</v>
      </c>
      <c r="E104" s="110">
        <v>29860800</v>
      </c>
      <c r="F104" s="111">
        <f t="shared" si="10"/>
        <v>1</v>
      </c>
      <c r="G104" s="112">
        <f t="shared" si="11"/>
        <v>0</v>
      </c>
      <c r="H104" s="113">
        <v>0</v>
      </c>
      <c r="I104" s="114">
        <v>0</v>
      </c>
      <c r="J104" s="114">
        <v>0</v>
      </c>
      <c r="K104" s="111">
        <v>0</v>
      </c>
      <c r="L104" s="112">
        <f t="shared" si="12"/>
        <v>0</v>
      </c>
      <c r="M104" s="115">
        <f t="shared" si="9"/>
        <v>129267500</v>
      </c>
      <c r="N104" s="114">
        <f t="shared" si="9"/>
        <v>29860800</v>
      </c>
      <c r="O104" s="114">
        <f t="shared" si="9"/>
        <v>29860800</v>
      </c>
      <c r="P104" s="116">
        <f t="shared" si="13"/>
        <v>1</v>
      </c>
      <c r="Q104" s="117">
        <f t="shared" si="14"/>
        <v>0</v>
      </c>
    </row>
    <row r="105" spans="1:17" ht="36" customHeight="1" x14ac:dyDescent="0.25">
      <c r="A105" s="107">
        <v>41034200</v>
      </c>
      <c r="B105" s="108" t="s">
        <v>88</v>
      </c>
      <c r="C105" s="109">
        <v>60893900</v>
      </c>
      <c r="D105" s="110">
        <v>15223400</v>
      </c>
      <c r="E105" s="110">
        <v>15223400</v>
      </c>
      <c r="F105" s="111">
        <f t="shared" si="10"/>
        <v>1</v>
      </c>
      <c r="G105" s="112">
        <f t="shared" si="11"/>
        <v>0</v>
      </c>
      <c r="H105" s="113">
        <v>0</v>
      </c>
      <c r="I105" s="114">
        <v>0</v>
      </c>
      <c r="J105" s="114">
        <v>0</v>
      </c>
      <c r="K105" s="111">
        <v>0</v>
      </c>
      <c r="L105" s="112">
        <f t="shared" si="12"/>
        <v>0</v>
      </c>
      <c r="M105" s="115">
        <f t="shared" si="9"/>
        <v>60893900</v>
      </c>
      <c r="N105" s="114">
        <f t="shared" si="9"/>
        <v>15223400</v>
      </c>
      <c r="O105" s="114">
        <f t="shared" si="9"/>
        <v>15223400</v>
      </c>
      <c r="P105" s="116">
        <f t="shared" si="13"/>
        <v>1</v>
      </c>
      <c r="Q105" s="117">
        <f t="shared" si="14"/>
        <v>0</v>
      </c>
    </row>
    <row r="106" spans="1:17" s="95" customFormat="1" ht="37.5" customHeight="1" x14ac:dyDescent="0.2">
      <c r="A106" s="98">
        <v>41050000</v>
      </c>
      <c r="B106" s="99" t="s">
        <v>89</v>
      </c>
      <c r="C106" s="100">
        <f>SUM(C107:C116)</f>
        <v>295056400</v>
      </c>
      <c r="D106" s="101">
        <f>SUM(D107:D116)</f>
        <v>90736925</v>
      </c>
      <c r="E106" s="101">
        <f>SUM(E107:E116)</f>
        <v>76320743.099999994</v>
      </c>
      <c r="F106" s="102">
        <f t="shared" si="10"/>
        <v>0.84112111028668868</v>
      </c>
      <c r="G106" s="103">
        <f t="shared" si="11"/>
        <v>-14416181.900000006</v>
      </c>
      <c r="H106" s="100">
        <f>SUM(H107:H116)</f>
        <v>0</v>
      </c>
      <c r="I106" s="101">
        <f>SUM(I107:I116)</f>
        <v>0</v>
      </c>
      <c r="J106" s="101">
        <f>SUM(J107:J116)</f>
        <v>0</v>
      </c>
      <c r="K106" s="102">
        <v>0</v>
      </c>
      <c r="L106" s="103">
        <f t="shared" si="12"/>
        <v>0</v>
      </c>
      <c r="M106" s="104">
        <f t="shared" si="9"/>
        <v>295056400</v>
      </c>
      <c r="N106" s="101">
        <f t="shared" si="9"/>
        <v>90736925</v>
      </c>
      <c r="O106" s="101">
        <f t="shared" si="9"/>
        <v>76320743.099999994</v>
      </c>
      <c r="P106" s="105">
        <f t="shared" si="13"/>
        <v>0.84112111028668868</v>
      </c>
      <c r="Q106" s="106">
        <f t="shared" si="14"/>
        <v>-14416181.900000006</v>
      </c>
    </row>
    <row r="107" spans="1:17" ht="141.75" customHeight="1" x14ac:dyDescent="0.25">
      <c r="A107" s="107">
        <v>41050100</v>
      </c>
      <c r="B107" s="108" t="s">
        <v>90</v>
      </c>
      <c r="C107" s="109">
        <v>64403700</v>
      </c>
      <c r="D107" s="110">
        <v>34866800</v>
      </c>
      <c r="E107" s="110">
        <v>22512886.649999999</v>
      </c>
      <c r="F107" s="111">
        <f t="shared" si="10"/>
        <v>0.64568261641446878</v>
      </c>
      <c r="G107" s="112">
        <f t="shared" si="11"/>
        <v>-12353913.350000001</v>
      </c>
      <c r="H107" s="113">
        <v>0</v>
      </c>
      <c r="I107" s="114">
        <v>0</v>
      </c>
      <c r="J107" s="114">
        <v>0</v>
      </c>
      <c r="K107" s="111">
        <v>0</v>
      </c>
      <c r="L107" s="112">
        <f t="shared" si="12"/>
        <v>0</v>
      </c>
      <c r="M107" s="115">
        <f t="shared" si="9"/>
        <v>64403700</v>
      </c>
      <c r="N107" s="114">
        <f t="shared" si="9"/>
        <v>34866800</v>
      </c>
      <c r="O107" s="114">
        <f t="shared" si="9"/>
        <v>22512886.649999999</v>
      </c>
      <c r="P107" s="116">
        <f t="shared" si="13"/>
        <v>0.64568261641446878</v>
      </c>
      <c r="Q107" s="117">
        <f t="shared" si="14"/>
        <v>-12353913.350000001</v>
      </c>
    </row>
    <row r="108" spans="1:17" ht="85.5" customHeight="1" x14ac:dyDescent="0.25">
      <c r="A108" s="107">
        <v>41050200</v>
      </c>
      <c r="B108" s="108" t="s">
        <v>91</v>
      </c>
      <c r="C108" s="109">
        <v>227700</v>
      </c>
      <c r="D108" s="110">
        <v>83725</v>
      </c>
      <c r="E108" s="110">
        <v>83682.92</v>
      </c>
      <c r="F108" s="111">
        <f t="shared" si="10"/>
        <v>0.9994974022096148</v>
      </c>
      <c r="G108" s="112">
        <f t="shared" si="11"/>
        <v>-42.080000000001746</v>
      </c>
      <c r="H108" s="113">
        <v>0</v>
      </c>
      <c r="I108" s="114">
        <v>0</v>
      </c>
      <c r="J108" s="114">
        <v>0</v>
      </c>
      <c r="K108" s="111">
        <v>0</v>
      </c>
      <c r="L108" s="112">
        <f t="shared" si="12"/>
        <v>0</v>
      </c>
      <c r="M108" s="115">
        <f t="shared" si="9"/>
        <v>227700</v>
      </c>
      <c r="N108" s="114">
        <f t="shared" si="9"/>
        <v>83725</v>
      </c>
      <c r="O108" s="114">
        <f t="shared" si="9"/>
        <v>83682.92</v>
      </c>
      <c r="P108" s="116">
        <f t="shared" si="13"/>
        <v>0.9994974022096148</v>
      </c>
      <c r="Q108" s="117">
        <f t="shared" si="14"/>
        <v>-42.080000000001746</v>
      </c>
    </row>
    <row r="109" spans="1:17" ht="195" x14ac:dyDescent="0.25">
      <c r="A109" s="107">
        <v>41050300</v>
      </c>
      <c r="B109" s="108" t="s">
        <v>92</v>
      </c>
      <c r="C109" s="109">
        <v>152648800</v>
      </c>
      <c r="D109" s="110">
        <v>36179000</v>
      </c>
      <c r="E109" s="110">
        <v>34532580</v>
      </c>
      <c r="F109" s="111">
        <f t="shared" si="10"/>
        <v>0.95449238508527046</v>
      </c>
      <c r="G109" s="112">
        <f t="shared" si="11"/>
        <v>-1646420</v>
      </c>
      <c r="H109" s="113">
        <v>0</v>
      </c>
      <c r="I109" s="114">
        <v>0</v>
      </c>
      <c r="J109" s="114">
        <v>0</v>
      </c>
      <c r="K109" s="111">
        <v>0</v>
      </c>
      <c r="L109" s="112">
        <f t="shared" si="12"/>
        <v>0</v>
      </c>
      <c r="M109" s="115">
        <f t="shared" si="9"/>
        <v>152648800</v>
      </c>
      <c r="N109" s="114">
        <f t="shared" si="9"/>
        <v>36179000</v>
      </c>
      <c r="O109" s="114">
        <f t="shared" si="9"/>
        <v>34532580</v>
      </c>
      <c r="P109" s="116">
        <f t="shared" si="13"/>
        <v>0.95449238508527046</v>
      </c>
      <c r="Q109" s="117">
        <f t="shared" si="14"/>
        <v>-1646420</v>
      </c>
    </row>
    <row r="110" spans="1:17" ht="91.5" customHeight="1" x14ac:dyDescent="0.25">
      <c r="A110" s="118">
        <v>41050700</v>
      </c>
      <c r="B110" s="119" t="s">
        <v>331</v>
      </c>
      <c r="C110" s="109">
        <v>4437300</v>
      </c>
      <c r="D110" s="110">
        <v>1083900</v>
      </c>
      <c r="E110" s="110">
        <v>762393.53</v>
      </c>
      <c r="F110" s="111">
        <f t="shared" si="10"/>
        <v>0.70337995202509462</v>
      </c>
      <c r="G110" s="112">
        <f t="shared" si="11"/>
        <v>-321506.46999999997</v>
      </c>
      <c r="H110" s="113">
        <v>0</v>
      </c>
      <c r="I110" s="114">
        <v>0</v>
      </c>
      <c r="J110" s="114">
        <v>0</v>
      </c>
      <c r="K110" s="111">
        <v>0</v>
      </c>
      <c r="L110" s="112">
        <f t="shared" si="12"/>
        <v>0</v>
      </c>
      <c r="M110" s="115">
        <f t="shared" si="9"/>
        <v>4437300</v>
      </c>
      <c r="N110" s="114">
        <f t="shared" si="9"/>
        <v>1083900</v>
      </c>
      <c r="O110" s="114">
        <f t="shared" si="9"/>
        <v>762393.53</v>
      </c>
      <c r="P110" s="116">
        <f t="shared" si="13"/>
        <v>0.70337995202509462</v>
      </c>
      <c r="Q110" s="117">
        <f t="shared" si="14"/>
        <v>-321506.46999999997</v>
      </c>
    </row>
    <row r="111" spans="1:17" ht="51.75" customHeight="1" x14ac:dyDescent="0.25">
      <c r="A111" s="118">
        <v>41051000</v>
      </c>
      <c r="B111" s="119" t="s">
        <v>332</v>
      </c>
      <c r="C111" s="109">
        <v>2146400</v>
      </c>
      <c r="D111" s="110">
        <v>495900</v>
      </c>
      <c r="E111" s="110">
        <v>495900</v>
      </c>
      <c r="F111" s="111">
        <f t="shared" si="10"/>
        <v>1</v>
      </c>
      <c r="G111" s="112">
        <f t="shared" si="11"/>
        <v>0</v>
      </c>
      <c r="H111" s="113">
        <v>0</v>
      </c>
      <c r="I111" s="114">
        <v>0</v>
      </c>
      <c r="J111" s="114">
        <v>0</v>
      </c>
      <c r="K111" s="111">
        <v>0</v>
      </c>
      <c r="L111" s="112">
        <f t="shared" si="12"/>
        <v>0</v>
      </c>
      <c r="M111" s="115">
        <f t="shared" si="9"/>
        <v>2146400</v>
      </c>
      <c r="N111" s="114">
        <f t="shared" si="9"/>
        <v>495900</v>
      </c>
      <c r="O111" s="114">
        <f t="shared" si="9"/>
        <v>495900</v>
      </c>
      <c r="P111" s="116">
        <f t="shared" si="13"/>
        <v>1</v>
      </c>
      <c r="Q111" s="117">
        <f t="shared" si="14"/>
        <v>0</v>
      </c>
    </row>
    <row r="112" spans="1:17" ht="57.75" customHeight="1" x14ac:dyDescent="0.25">
      <c r="A112" s="107">
        <v>41051200</v>
      </c>
      <c r="B112" s="108" t="s">
        <v>93</v>
      </c>
      <c r="C112" s="109">
        <v>1753800</v>
      </c>
      <c r="D112" s="110">
        <v>404600</v>
      </c>
      <c r="E112" s="110">
        <v>343600</v>
      </c>
      <c r="F112" s="111">
        <f t="shared" si="10"/>
        <v>0.84923381117152741</v>
      </c>
      <c r="G112" s="112">
        <f t="shared" si="11"/>
        <v>-61000</v>
      </c>
      <c r="H112" s="113">
        <v>0</v>
      </c>
      <c r="I112" s="114">
        <v>0</v>
      </c>
      <c r="J112" s="114">
        <v>0</v>
      </c>
      <c r="K112" s="111">
        <v>0</v>
      </c>
      <c r="L112" s="112">
        <f t="shared" si="12"/>
        <v>0</v>
      </c>
      <c r="M112" s="115">
        <f t="shared" si="9"/>
        <v>1753800</v>
      </c>
      <c r="N112" s="114">
        <f t="shared" si="9"/>
        <v>404600</v>
      </c>
      <c r="O112" s="114">
        <f t="shared" si="9"/>
        <v>343600</v>
      </c>
      <c r="P112" s="116">
        <f t="shared" si="13"/>
        <v>0.84923381117152741</v>
      </c>
      <c r="Q112" s="117">
        <f t="shared" si="14"/>
        <v>-61000</v>
      </c>
    </row>
    <row r="113" spans="1:17" ht="58.5" customHeight="1" x14ac:dyDescent="0.25">
      <c r="A113" s="107">
        <v>41051400</v>
      </c>
      <c r="B113" s="108" t="s">
        <v>94</v>
      </c>
      <c r="C113" s="109">
        <v>1898500</v>
      </c>
      <c r="D113" s="110">
        <v>296400</v>
      </c>
      <c r="E113" s="110">
        <v>296400</v>
      </c>
      <c r="F113" s="111">
        <f t="shared" si="10"/>
        <v>1</v>
      </c>
      <c r="G113" s="112">
        <f t="shared" si="11"/>
        <v>0</v>
      </c>
      <c r="H113" s="113">
        <v>0</v>
      </c>
      <c r="I113" s="114">
        <v>0</v>
      </c>
      <c r="J113" s="114">
        <v>0</v>
      </c>
      <c r="K113" s="111">
        <v>0</v>
      </c>
      <c r="L113" s="112">
        <f t="shared" si="12"/>
        <v>0</v>
      </c>
      <c r="M113" s="115">
        <f t="shared" si="9"/>
        <v>1898500</v>
      </c>
      <c r="N113" s="114">
        <f t="shared" si="9"/>
        <v>296400</v>
      </c>
      <c r="O113" s="114">
        <f t="shared" si="9"/>
        <v>296400</v>
      </c>
      <c r="P113" s="116">
        <f t="shared" si="13"/>
        <v>1</v>
      </c>
      <c r="Q113" s="117">
        <f t="shared" si="14"/>
        <v>0</v>
      </c>
    </row>
    <row r="114" spans="1:17" ht="54" customHeight="1" x14ac:dyDescent="0.25">
      <c r="A114" s="107">
        <v>41051500</v>
      </c>
      <c r="B114" s="108" t="s">
        <v>95</v>
      </c>
      <c r="C114" s="109">
        <v>66951200</v>
      </c>
      <c r="D114" s="110">
        <v>16737600</v>
      </c>
      <c r="E114" s="110">
        <v>16737600</v>
      </c>
      <c r="F114" s="111">
        <f t="shared" si="10"/>
        <v>1</v>
      </c>
      <c r="G114" s="112">
        <f t="shared" si="11"/>
        <v>0</v>
      </c>
      <c r="H114" s="113">
        <v>0</v>
      </c>
      <c r="I114" s="114">
        <v>0</v>
      </c>
      <c r="J114" s="114">
        <v>0</v>
      </c>
      <c r="K114" s="111">
        <v>0</v>
      </c>
      <c r="L114" s="112">
        <f t="shared" si="12"/>
        <v>0</v>
      </c>
      <c r="M114" s="115">
        <f t="shared" si="9"/>
        <v>66951200</v>
      </c>
      <c r="N114" s="114">
        <f t="shared" si="9"/>
        <v>16737600</v>
      </c>
      <c r="O114" s="114">
        <f t="shared" si="9"/>
        <v>16737600</v>
      </c>
      <c r="P114" s="116">
        <f t="shared" si="13"/>
        <v>1</v>
      </c>
      <c r="Q114" s="117">
        <f t="shared" si="14"/>
        <v>0</v>
      </c>
    </row>
    <row r="115" spans="1:17" ht="66.75" customHeight="1" x14ac:dyDescent="0.25">
      <c r="A115" s="107">
        <v>41052000</v>
      </c>
      <c r="B115" s="108" t="s">
        <v>96</v>
      </c>
      <c r="C115" s="109">
        <v>555700</v>
      </c>
      <c r="D115" s="110">
        <v>555700</v>
      </c>
      <c r="E115" s="110">
        <v>555700</v>
      </c>
      <c r="F115" s="111">
        <f t="shared" si="10"/>
        <v>1</v>
      </c>
      <c r="G115" s="112">
        <f t="shared" si="11"/>
        <v>0</v>
      </c>
      <c r="H115" s="113">
        <v>0</v>
      </c>
      <c r="I115" s="114">
        <v>0</v>
      </c>
      <c r="J115" s="114">
        <v>0</v>
      </c>
      <c r="K115" s="111">
        <v>0</v>
      </c>
      <c r="L115" s="112">
        <f t="shared" si="12"/>
        <v>0</v>
      </c>
      <c r="M115" s="115">
        <f t="shared" si="9"/>
        <v>555700</v>
      </c>
      <c r="N115" s="114">
        <f t="shared" si="9"/>
        <v>555700</v>
      </c>
      <c r="O115" s="114">
        <f t="shared" si="9"/>
        <v>555700</v>
      </c>
      <c r="P115" s="116">
        <f t="shared" si="13"/>
        <v>1</v>
      </c>
      <c r="Q115" s="117">
        <f t="shared" si="14"/>
        <v>0</v>
      </c>
    </row>
    <row r="116" spans="1:17" ht="38.25" customHeight="1" thickBot="1" x14ac:dyDescent="0.3">
      <c r="A116" s="125">
        <v>41053900</v>
      </c>
      <c r="B116" s="126" t="s">
        <v>97</v>
      </c>
      <c r="C116" s="127">
        <v>33300</v>
      </c>
      <c r="D116" s="128">
        <v>33300</v>
      </c>
      <c r="E116" s="128">
        <v>0</v>
      </c>
      <c r="F116" s="129">
        <f t="shared" si="10"/>
        <v>0</v>
      </c>
      <c r="G116" s="130">
        <f t="shared" si="11"/>
        <v>-33300</v>
      </c>
      <c r="H116" s="131">
        <v>0</v>
      </c>
      <c r="I116" s="132">
        <v>0</v>
      </c>
      <c r="J116" s="132">
        <v>0</v>
      </c>
      <c r="K116" s="129">
        <v>0</v>
      </c>
      <c r="L116" s="130">
        <f t="shared" si="12"/>
        <v>0</v>
      </c>
      <c r="M116" s="133">
        <f t="shared" si="9"/>
        <v>33300</v>
      </c>
      <c r="N116" s="132">
        <f t="shared" si="9"/>
        <v>33300</v>
      </c>
      <c r="O116" s="132">
        <f t="shared" si="9"/>
        <v>0</v>
      </c>
      <c r="P116" s="134">
        <f t="shared" si="13"/>
        <v>0</v>
      </c>
      <c r="Q116" s="135">
        <f t="shared" si="14"/>
        <v>-33300</v>
      </c>
    </row>
    <row r="117" spans="1:17" s="95" customFormat="1" ht="40.5" customHeight="1" thickBot="1" x14ac:dyDescent="0.3">
      <c r="A117" s="136"/>
      <c r="B117" s="137" t="s">
        <v>106</v>
      </c>
      <c r="C117" s="138">
        <f>C100+C101</f>
        <v>1133817800</v>
      </c>
      <c r="D117" s="139">
        <f>D100+D101</f>
        <v>273147420</v>
      </c>
      <c r="E117" s="139">
        <f>E100+E101</f>
        <v>269884981.20999998</v>
      </c>
      <c r="F117" s="140">
        <f t="shared" si="10"/>
        <v>0.98805612445469915</v>
      </c>
      <c r="G117" s="141">
        <f t="shared" si="11"/>
        <v>-3262438.7900000215</v>
      </c>
      <c r="H117" s="138">
        <f>H100+H101</f>
        <v>91120090</v>
      </c>
      <c r="I117" s="139">
        <f>I100+I101</f>
        <v>15855022.5</v>
      </c>
      <c r="J117" s="139">
        <f>J100+J101</f>
        <v>11266223.18</v>
      </c>
      <c r="K117" s="140">
        <f t="shared" si="15"/>
        <v>0.71057755862535044</v>
      </c>
      <c r="L117" s="141">
        <f t="shared" si="12"/>
        <v>-4588799.32</v>
      </c>
      <c r="M117" s="142">
        <f t="shared" si="9"/>
        <v>1224937890</v>
      </c>
      <c r="N117" s="139">
        <f t="shared" si="9"/>
        <v>289002442.5</v>
      </c>
      <c r="O117" s="139">
        <f t="shared" si="9"/>
        <v>281151204.38999999</v>
      </c>
      <c r="P117" s="143">
        <f t="shared" si="13"/>
        <v>0.97283331572535059</v>
      </c>
      <c r="Q117" s="144">
        <f t="shared" si="14"/>
        <v>-7851238.1100000143</v>
      </c>
    </row>
    <row r="118" spans="1:17" x14ac:dyDescent="0.25"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7"/>
      <c r="N118" s="146"/>
      <c r="O118" s="146"/>
    </row>
  </sheetData>
  <sheetProtection selectLockedCells="1" selectUnlockedCells="1"/>
  <mergeCells count="24">
    <mergeCell ref="N11:N12"/>
    <mergeCell ref="O11:O12"/>
    <mergeCell ref="P11:Q11"/>
    <mergeCell ref="O1:Q1"/>
    <mergeCell ref="O2:Q2"/>
    <mergeCell ref="O3:Q3"/>
    <mergeCell ref="O4:Q4"/>
    <mergeCell ref="A5:Q5"/>
    <mergeCell ref="A6:Q6"/>
    <mergeCell ref="A7:Q7"/>
    <mergeCell ref="C10:G10"/>
    <mergeCell ref="H10:L10"/>
    <mergeCell ref="M10:Q10"/>
    <mergeCell ref="E11:E12"/>
    <mergeCell ref="F11:G11"/>
    <mergeCell ref="I11:I12"/>
    <mergeCell ref="J11:J12"/>
    <mergeCell ref="K11:L11"/>
    <mergeCell ref="M11:M12"/>
    <mergeCell ref="A10:A12"/>
    <mergeCell ref="B10:B12"/>
    <mergeCell ref="C11:C12"/>
    <mergeCell ref="D11:D12"/>
    <mergeCell ref="H11:H12"/>
  </mergeCells>
  <printOptions horizontalCentered="1"/>
  <pageMargins left="3.937007874015748E-2" right="3.937007874015748E-2" top="0.39370078740157483" bottom="0.39370078740157483" header="0.51181102362204722" footer="0.19685039370078741"/>
  <pageSetup paperSize="9" scale="60" firstPageNumber="0" fitToHeight="100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27BF-DCF5-4946-9DEC-059A4D8236DD}">
  <sheetPr>
    <pageSetUpPr fitToPage="1"/>
  </sheetPr>
  <dimension ref="A1:P122"/>
  <sheetViews>
    <sheetView tabSelected="1" view="pageBreakPreview" topLeftCell="D1" zoomScaleNormal="100" zoomScaleSheetLayoutView="100" workbookViewId="0">
      <selection activeCell="M7" sqref="M7"/>
    </sheetView>
  </sheetViews>
  <sheetFormatPr defaultRowHeight="15.75" x14ac:dyDescent="0.25"/>
  <cols>
    <col min="1" max="1" width="21.140625" style="8" customWidth="1"/>
    <col min="2" max="2" width="56.7109375" style="36" customWidth="1"/>
    <col min="3" max="3" width="21.5703125" style="55" customWidth="1"/>
    <col min="4" max="4" width="22.42578125" style="55" customWidth="1"/>
    <col min="5" max="5" width="22.28515625" style="55" customWidth="1"/>
    <col min="6" max="6" width="12" style="55" customWidth="1"/>
    <col min="7" max="7" width="19.7109375" style="55" customWidth="1"/>
    <col min="8" max="8" width="22.7109375" style="8" customWidth="1"/>
    <col min="9" max="9" width="24.7109375" style="8" customWidth="1"/>
    <col min="10" max="10" width="18.28515625" style="8" customWidth="1"/>
    <col min="11" max="11" width="11.140625" style="8" customWidth="1"/>
    <col min="12" max="12" width="20.28515625" style="8" customWidth="1"/>
    <col min="13" max="13" width="25.140625" style="8" customWidth="1"/>
    <col min="14" max="14" width="20.28515625" style="8" customWidth="1"/>
    <col min="15" max="15" width="12.28515625" style="8" customWidth="1"/>
    <col min="16" max="16" width="19.42578125" style="8" customWidth="1"/>
    <col min="17" max="16384" width="9.140625" style="8"/>
  </cols>
  <sheetData>
    <row r="1" spans="1:16" x14ac:dyDescent="0.25">
      <c r="B1" s="9" t="s">
        <v>110</v>
      </c>
    </row>
    <row r="2" spans="1:16" ht="16.5" thickBot="1" x14ac:dyDescent="0.3">
      <c r="B2" s="9"/>
      <c r="P2" s="10" t="s">
        <v>98</v>
      </c>
    </row>
    <row r="3" spans="1:16" ht="29.25" customHeight="1" x14ac:dyDescent="0.25">
      <c r="A3" s="180" t="s">
        <v>111</v>
      </c>
      <c r="B3" s="182" t="s">
        <v>112</v>
      </c>
      <c r="C3" s="178" t="s">
        <v>0</v>
      </c>
      <c r="D3" s="179"/>
      <c r="E3" s="179"/>
      <c r="F3" s="179"/>
      <c r="G3" s="179"/>
      <c r="H3" s="178" t="s">
        <v>1</v>
      </c>
      <c r="I3" s="179"/>
      <c r="J3" s="179"/>
      <c r="K3" s="179"/>
      <c r="L3" s="179"/>
      <c r="M3" s="170" t="s">
        <v>113</v>
      </c>
      <c r="N3" s="170"/>
      <c r="O3" s="170"/>
      <c r="P3" s="171"/>
    </row>
    <row r="4" spans="1:16" ht="56.25" customHeight="1" x14ac:dyDescent="0.25">
      <c r="A4" s="181"/>
      <c r="B4" s="183"/>
      <c r="C4" s="172" t="s">
        <v>323</v>
      </c>
      <c r="D4" s="172" t="s">
        <v>316</v>
      </c>
      <c r="E4" s="175" t="s">
        <v>311</v>
      </c>
      <c r="F4" s="173" t="s">
        <v>114</v>
      </c>
      <c r="G4" s="173"/>
      <c r="H4" s="172" t="s">
        <v>310</v>
      </c>
      <c r="I4" s="174" t="s">
        <v>315</v>
      </c>
      <c r="J4" s="175" t="s">
        <v>324</v>
      </c>
      <c r="K4" s="173" t="s">
        <v>114</v>
      </c>
      <c r="L4" s="173"/>
      <c r="M4" s="172" t="s">
        <v>333</v>
      </c>
      <c r="N4" s="172" t="s">
        <v>309</v>
      </c>
      <c r="O4" s="173" t="s">
        <v>114</v>
      </c>
      <c r="P4" s="177"/>
    </row>
    <row r="5" spans="1:16" ht="42" customHeight="1" x14ac:dyDescent="0.25">
      <c r="A5" s="181"/>
      <c r="B5" s="183"/>
      <c r="C5" s="172"/>
      <c r="D5" s="172"/>
      <c r="E5" s="176"/>
      <c r="F5" s="11" t="s">
        <v>102</v>
      </c>
      <c r="G5" s="11" t="s">
        <v>115</v>
      </c>
      <c r="H5" s="172"/>
      <c r="I5" s="174"/>
      <c r="J5" s="176"/>
      <c r="K5" s="11" t="s">
        <v>102</v>
      </c>
      <c r="L5" s="11" t="s">
        <v>115</v>
      </c>
      <c r="M5" s="172"/>
      <c r="N5" s="172"/>
      <c r="O5" s="11" t="s">
        <v>102</v>
      </c>
      <c r="P5" s="40" t="s">
        <v>115</v>
      </c>
    </row>
    <row r="6" spans="1:16" ht="27" customHeight="1" thickBot="1" x14ac:dyDescent="0.3">
      <c r="A6" s="41" t="s">
        <v>116</v>
      </c>
      <c r="B6" s="61" t="s">
        <v>117</v>
      </c>
      <c r="C6" s="12">
        <f>SUM(C7:C17)</f>
        <v>51444031</v>
      </c>
      <c r="D6" s="12">
        <f>SUM(D7:D17)</f>
        <v>10971727</v>
      </c>
      <c r="E6" s="12">
        <f>SUM(E7:E17)</f>
        <v>8547730.8599999994</v>
      </c>
      <c r="F6" s="13">
        <f>E6/D6</f>
        <v>0.77906886126495856</v>
      </c>
      <c r="G6" s="52">
        <f t="shared" ref="G6:G26" si="0">D6-E6</f>
        <v>2423996.1400000006</v>
      </c>
      <c r="H6" s="15">
        <f>SUM(H7:H17)</f>
        <v>3167390</v>
      </c>
      <c r="I6" s="15">
        <f>SUM(I7:I17)</f>
        <v>3202740</v>
      </c>
      <c r="J6" s="15">
        <f>SUM(J7:J17)</f>
        <v>322230.94000000006</v>
      </c>
      <c r="K6" s="16">
        <f>J6/I6</f>
        <v>0.10061102056364241</v>
      </c>
      <c r="L6" s="14">
        <f>I6-J6</f>
        <v>2880509.06</v>
      </c>
      <c r="M6" s="14">
        <f t="shared" ref="M6:M12" si="1">C6+I6</f>
        <v>54646771</v>
      </c>
      <c r="N6" s="14">
        <f t="shared" ref="N6:N12" si="2">E6+J6</f>
        <v>8869961.7999999989</v>
      </c>
      <c r="O6" s="13">
        <f>N6/M6</f>
        <v>0.16231447234091834</v>
      </c>
      <c r="P6" s="42">
        <f>M6-N6</f>
        <v>45776809.200000003</v>
      </c>
    </row>
    <row r="7" spans="1:16" ht="47.25" x14ac:dyDescent="0.25">
      <c r="A7" s="43" t="s">
        <v>118</v>
      </c>
      <c r="B7" s="24" t="s">
        <v>119</v>
      </c>
      <c r="C7" s="56">
        <v>45642131</v>
      </c>
      <c r="D7" s="57">
        <v>9290426</v>
      </c>
      <c r="E7" s="56">
        <v>7907083</v>
      </c>
      <c r="F7" s="18">
        <f>E7/D7</f>
        <v>0.85110015407259043</v>
      </c>
      <c r="G7" s="19">
        <f t="shared" si="0"/>
        <v>1383343</v>
      </c>
      <c r="H7" s="57">
        <v>2937390</v>
      </c>
      <c r="I7" s="20">
        <f>1987390+950000+5350</f>
        <v>2942740</v>
      </c>
      <c r="J7" s="64">
        <v>235627.34000000003</v>
      </c>
      <c r="K7" s="21">
        <f>J7/I7</f>
        <v>8.0070729999932047E-2</v>
      </c>
      <c r="L7" s="19">
        <f t="shared" ref="L7:L68" si="3">I7-J7</f>
        <v>2707112.66</v>
      </c>
      <c r="M7" s="19">
        <f t="shared" si="1"/>
        <v>48584871</v>
      </c>
      <c r="N7" s="19">
        <f t="shared" si="2"/>
        <v>8142710.3399999999</v>
      </c>
      <c r="O7" s="18">
        <f t="shared" ref="O7:O68" si="4">N7/M7</f>
        <v>0.16759765277549055</v>
      </c>
      <c r="P7" s="44">
        <f t="shared" ref="P7:P68" si="5">M7-N7</f>
        <v>40442160.659999996</v>
      </c>
    </row>
    <row r="8" spans="1:16" x14ac:dyDescent="0.25">
      <c r="A8" s="43" t="s">
        <v>120</v>
      </c>
      <c r="B8" s="24" t="s">
        <v>121</v>
      </c>
      <c r="C8" s="56">
        <v>852000</v>
      </c>
      <c r="D8" s="57">
        <v>220301</v>
      </c>
      <c r="E8" s="56">
        <v>195368</v>
      </c>
      <c r="F8" s="18">
        <f t="shared" ref="F8:F15" si="6">E8/D8</f>
        <v>0.88682302849283479</v>
      </c>
      <c r="G8" s="19">
        <f t="shared" si="0"/>
        <v>24933</v>
      </c>
      <c r="H8" s="57"/>
      <c r="I8" s="20"/>
      <c r="J8" s="17"/>
      <c r="K8" s="23"/>
      <c r="L8" s="19">
        <f t="shared" si="3"/>
        <v>0</v>
      </c>
      <c r="M8" s="19">
        <f t="shared" si="1"/>
        <v>852000</v>
      </c>
      <c r="N8" s="19">
        <f t="shared" si="2"/>
        <v>195368</v>
      </c>
      <c r="O8" s="18">
        <f t="shared" si="4"/>
        <v>0.22930516431924883</v>
      </c>
      <c r="P8" s="44">
        <f t="shared" si="5"/>
        <v>656632</v>
      </c>
    </row>
    <row r="9" spans="1:16" ht="31.5" x14ac:dyDescent="0.25">
      <c r="A9" s="43" t="s">
        <v>122</v>
      </c>
      <c r="B9" s="24" t="s">
        <v>123</v>
      </c>
      <c r="C9" s="56">
        <v>400000</v>
      </c>
      <c r="D9" s="57">
        <v>0</v>
      </c>
      <c r="E9" s="56">
        <v>0</v>
      </c>
      <c r="F9" s="18">
        <v>0</v>
      </c>
      <c r="G9" s="19">
        <f t="shared" si="0"/>
        <v>0</v>
      </c>
      <c r="H9" s="57"/>
      <c r="I9" s="20"/>
      <c r="J9" s="17"/>
      <c r="K9" s="23"/>
      <c r="L9" s="19">
        <f t="shared" si="3"/>
        <v>0</v>
      </c>
      <c r="M9" s="19">
        <f t="shared" si="1"/>
        <v>400000</v>
      </c>
      <c r="N9" s="19">
        <f t="shared" si="2"/>
        <v>0</v>
      </c>
      <c r="O9" s="18">
        <f t="shared" si="4"/>
        <v>0</v>
      </c>
      <c r="P9" s="44">
        <f t="shared" si="5"/>
        <v>400000</v>
      </c>
    </row>
    <row r="10" spans="1:16" x14ac:dyDescent="0.25">
      <c r="A10" s="43" t="s">
        <v>124</v>
      </c>
      <c r="B10" s="24" t="s">
        <v>125</v>
      </c>
      <c r="C10" s="56">
        <v>75900</v>
      </c>
      <c r="D10" s="57">
        <v>30000</v>
      </c>
      <c r="E10" s="56">
        <v>13527.6</v>
      </c>
      <c r="F10" s="18">
        <f t="shared" si="6"/>
        <v>0.45091999999999999</v>
      </c>
      <c r="G10" s="19">
        <f t="shared" si="0"/>
        <v>16472.400000000001</v>
      </c>
      <c r="H10" s="22"/>
      <c r="I10" s="20">
        <v>30000</v>
      </c>
      <c r="J10" s="64">
        <v>13527.6</v>
      </c>
      <c r="K10" s="21">
        <f>J10/I10</f>
        <v>0.45091999999999999</v>
      </c>
      <c r="L10" s="19">
        <f t="shared" si="3"/>
        <v>16472.400000000001</v>
      </c>
      <c r="M10" s="19">
        <f t="shared" si="1"/>
        <v>105900</v>
      </c>
      <c r="N10" s="19">
        <f t="shared" si="2"/>
        <v>27055.200000000001</v>
      </c>
      <c r="O10" s="18">
        <f t="shared" si="4"/>
        <v>0.25547875354107652</v>
      </c>
      <c r="P10" s="44">
        <f t="shared" si="5"/>
        <v>78844.800000000003</v>
      </c>
    </row>
    <row r="11" spans="1:16" ht="31.5" x14ac:dyDescent="0.25">
      <c r="A11" s="43" t="s">
        <v>126</v>
      </c>
      <c r="B11" s="24" t="s">
        <v>127</v>
      </c>
      <c r="C11" s="56">
        <v>2764000</v>
      </c>
      <c r="D11" s="57">
        <v>1041000</v>
      </c>
      <c r="E11" s="56">
        <v>420000</v>
      </c>
      <c r="F11" s="18">
        <f t="shared" si="6"/>
        <v>0.40345821325648418</v>
      </c>
      <c r="G11" s="19">
        <f t="shared" si="0"/>
        <v>621000</v>
      </c>
      <c r="H11" s="22"/>
      <c r="I11" s="20"/>
      <c r="J11" s="17"/>
      <c r="K11" s="23"/>
      <c r="L11" s="19">
        <f t="shared" si="3"/>
        <v>0</v>
      </c>
      <c r="M11" s="19">
        <f t="shared" si="1"/>
        <v>2764000</v>
      </c>
      <c r="N11" s="19">
        <f t="shared" si="2"/>
        <v>420000</v>
      </c>
      <c r="O11" s="18">
        <f t="shared" si="4"/>
        <v>0.15195369030390737</v>
      </c>
      <c r="P11" s="44">
        <f t="shared" si="5"/>
        <v>2344000</v>
      </c>
    </row>
    <row r="12" spans="1:16" ht="113.25" customHeight="1" x14ac:dyDescent="0.25">
      <c r="A12" s="45" t="s">
        <v>129</v>
      </c>
      <c r="B12" s="25" t="s">
        <v>130</v>
      </c>
      <c r="C12" s="22"/>
      <c r="D12" s="17"/>
      <c r="E12" s="17"/>
      <c r="F12" s="18">
        <v>0</v>
      </c>
      <c r="G12" s="19">
        <f t="shared" si="0"/>
        <v>0</v>
      </c>
      <c r="H12" s="57">
        <v>190000</v>
      </c>
      <c r="I12" s="20">
        <v>190000</v>
      </c>
      <c r="J12" s="64">
        <v>48276</v>
      </c>
      <c r="K12" s="21">
        <f>J12/I12</f>
        <v>0.2540842105263158</v>
      </c>
      <c r="L12" s="19">
        <f t="shared" si="3"/>
        <v>141724</v>
      </c>
      <c r="M12" s="19">
        <f t="shared" si="1"/>
        <v>190000</v>
      </c>
      <c r="N12" s="19">
        <f t="shared" si="2"/>
        <v>48276</v>
      </c>
      <c r="O12" s="18">
        <f t="shared" si="4"/>
        <v>0.2540842105263158</v>
      </c>
      <c r="P12" s="44">
        <f t="shared" si="5"/>
        <v>141724</v>
      </c>
    </row>
    <row r="13" spans="1:16" ht="41.25" customHeight="1" x14ac:dyDescent="0.25">
      <c r="A13" s="73" t="s">
        <v>317</v>
      </c>
      <c r="B13" s="74" t="s">
        <v>318</v>
      </c>
      <c r="C13" s="22"/>
      <c r="D13" s="17"/>
      <c r="E13" s="17"/>
      <c r="F13" s="18"/>
      <c r="G13" s="19"/>
      <c r="H13" s="57"/>
      <c r="I13" s="20"/>
      <c r="J13" s="64"/>
      <c r="K13" s="21"/>
      <c r="L13" s="19"/>
      <c r="M13" s="19"/>
      <c r="N13" s="19"/>
      <c r="O13" s="18"/>
      <c r="P13" s="44"/>
    </row>
    <row r="14" spans="1:16" x14ac:dyDescent="0.25">
      <c r="A14" s="43" t="s">
        <v>131</v>
      </c>
      <c r="B14" s="24" t="s">
        <v>132</v>
      </c>
      <c r="C14" s="56">
        <v>1500000</v>
      </c>
      <c r="D14" s="57">
        <v>300000</v>
      </c>
      <c r="E14" s="56">
        <v>11752.26</v>
      </c>
      <c r="F14" s="18">
        <f t="shared" si="6"/>
        <v>3.9174199999999999E-2</v>
      </c>
      <c r="G14" s="19">
        <f t="shared" si="0"/>
        <v>288247.74</v>
      </c>
      <c r="H14" s="22"/>
      <c r="I14" s="20"/>
      <c r="J14" s="17"/>
      <c r="K14" s="23"/>
      <c r="L14" s="19">
        <f t="shared" si="3"/>
        <v>0</v>
      </c>
      <c r="M14" s="19">
        <f>C14+I14</f>
        <v>1500000</v>
      </c>
      <c r="N14" s="19">
        <f>E14+J14</f>
        <v>11752.26</v>
      </c>
      <c r="O14" s="18">
        <f t="shared" si="4"/>
        <v>7.8348400000000009E-3</v>
      </c>
      <c r="P14" s="44">
        <f t="shared" si="5"/>
        <v>1488247.74</v>
      </c>
    </row>
    <row r="15" spans="1:16" ht="31.5" x14ac:dyDescent="0.25">
      <c r="A15" s="43" t="s">
        <v>133</v>
      </c>
      <c r="B15" s="24" t="s">
        <v>134</v>
      </c>
      <c r="C15" s="56">
        <v>210000</v>
      </c>
      <c r="D15" s="57">
        <v>90000</v>
      </c>
      <c r="E15" s="56">
        <v>0</v>
      </c>
      <c r="F15" s="18">
        <f t="shared" si="6"/>
        <v>0</v>
      </c>
      <c r="G15" s="19">
        <f t="shared" si="0"/>
        <v>90000</v>
      </c>
      <c r="H15" s="57">
        <v>40000</v>
      </c>
      <c r="I15" s="20">
        <v>40000</v>
      </c>
      <c r="J15" s="64">
        <v>24800</v>
      </c>
      <c r="K15" s="21">
        <f>J15/I15</f>
        <v>0.62</v>
      </c>
      <c r="L15" s="19">
        <f t="shared" si="3"/>
        <v>15200</v>
      </c>
      <c r="M15" s="19">
        <f>C15+I15</f>
        <v>250000</v>
      </c>
      <c r="N15" s="19">
        <f>E15+J15</f>
        <v>24800</v>
      </c>
      <c r="O15" s="18">
        <f t="shared" si="4"/>
        <v>9.9199999999999997E-2</v>
      </c>
      <c r="P15" s="44">
        <f t="shared" si="5"/>
        <v>225200</v>
      </c>
    </row>
    <row r="16" spans="1:16" x14ac:dyDescent="0.25">
      <c r="A16" s="75" t="s">
        <v>319</v>
      </c>
      <c r="B16" s="76" t="s">
        <v>320</v>
      </c>
      <c r="C16" s="56"/>
      <c r="D16" s="57"/>
      <c r="E16" s="56"/>
      <c r="F16" s="18"/>
      <c r="G16" s="19"/>
      <c r="H16" s="57"/>
      <c r="I16" s="20"/>
      <c r="J16" s="64"/>
      <c r="K16" s="21"/>
      <c r="L16" s="19"/>
      <c r="M16" s="19"/>
      <c r="N16" s="19"/>
      <c r="O16" s="18"/>
      <c r="P16" s="44"/>
    </row>
    <row r="17" spans="1:16" ht="47.25" x14ac:dyDescent="0.25">
      <c r="A17" s="43" t="s">
        <v>135</v>
      </c>
      <c r="B17" s="24" t="s">
        <v>136</v>
      </c>
      <c r="C17" s="17"/>
      <c r="D17" s="17"/>
      <c r="E17" s="17"/>
      <c r="F17" s="18">
        <v>0</v>
      </c>
      <c r="G17" s="19">
        <f t="shared" si="0"/>
        <v>0</v>
      </c>
      <c r="H17" s="17"/>
      <c r="I17" s="20"/>
      <c r="J17" s="17"/>
      <c r="K17" s="21"/>
      <c r="L17" s="19">
        <f t="shared" si="3"/>
        <v>0</v>
      </c>
      <c r="M17" s="19">
        <f t="shared" ref="M17:M24" si="7">C17+I17</f>
        <v>0</v>
      </c>
      <c r="N17" s="19">
        <f t="shared" ref="N17:N48" si="8">E17+J17</f>
        <v>0</v>
      </c>
      <c r="O17" s="18"/>
      <c r="P17" s="44">
        <f t="shared" si="5"/>
        <v>0</v>
      </c>
    </row>
    <row r="18" spans="1:16" ht="32.25" thickBot="1" x14ac:dyDescent="0.3">
      <c r="A18" s="41" t="s">
        <v>137</v>
      </c>
      <c r="B18" s="61" t="s">
        <v>138</v>
      </c>
      <c r="C18" s="12">
        <f>SUM(C19:C30)</f>
        <v>338049050</v>
      </c>
      <c r="D18" s="12">
        <f>SUM(D19:D30)</f>
        <v>81350400</v>
      </c>
      <c r="E18" s="12">
        <f>SUM(E19:E30)</f>
        <v>69988096.590000004</v>
      </c>
      <c r="F18" s="13">
        <f>E18/D18</f>
        <v>0.86032885628097711</v>
      </c>
      <c r="G18" s="52">
        <f t="shared" si="0"/>
        <v>11362303.409999996</v>
      </c>
      <c r="H18" s="15">
        <f>SUM(H19:H30)</f>
        <v>18241610</v>
      </c>
      <c r="I18" s="15">
        <f>SUM(I19:I30)</f>
        <v>19115903.810000002</v>
      </c>
      <c r="J18" s="15">
        <f>SUM(J19:J30)</f>
        <v>2971194.05</v>
      </c>
      <c r="K18" s="16">
        <f>J18/I18</f>
        <v>0.15543047713211941</v>
      </c>
      <c r="L18" s="14">
        <f t="shared" si="3"/>
        <v>16144709.760000002</v>
      </c>
      <c r="M18" s="14">
        <f t="shared" si="7"/>
        <v>357164953.81</v>
      </c>
      <c r="N18" s="14">
        <f t="shared" si="8"/>
        <v>72959290.640000001</v>
      </c>
      <c r="O18" s="13">
        <f t="shared" si="4"/>
        <v>0.20427337526181794</v>
      </c>
      <c r="P18" s="42">
        <f t="shared" si="5"/>
        <v>284205663.17000002</v>
      </c>
    </row>
    <row r="19" spans="1:16" x14ac:dyDescent="0.25">
      <c r="A19" s="43" t="s">
        <v>139</v>
      </c>
      <c r="B19" s="24" t="s">
        <v>140</v>
      </c>
      <c r="C19" s="56">
        <v>92607798</v>
      </c>
      <c r="D19" s="57">
        <v>22138104</v>
      </c>
      <c r="E19" s="56">
        <v>19984820.609999999</v>
      </c>
      <c r="F19" s="18">
        <f t="shared" ref="F19:F30" si="9">E19/D19</f>
        <v>0.90273406476001739</v>
      </c>
      <c r="G19" s="19">
        <f t="shared" si="0"/>
        <v>2153283.3900000006</v>
      </c>
      <c r="H19" s="57">
        <v>9410310</v>
      </c>
      <c r="I19" s="20">
        <f>114000+9296310+30306.32</f>
        <v>9440616.3200000003</v>
      </c>
      <c r="J19" s="64">
        <v>1304494.2400000002</v>
      </c>
      <c r="K19" s="21">
        <f>J19/I19</f>
        <v>0.13817892770797408</v>
      </c>
      <c r="L19" s="19">
        <f t="shared" si="3"/>
        <v>8136122.0800000001</v>
      </c>
      <c r="M19" s="19">
        <f t="shared" si="7"/>
        <v>102048414.31999999</v>
      </c>
      <c r="N19" s="19">
        <f t="shared" si="8"/>
        <v>21289314.850000001</v>
      </c>
      <c r="O19" s="18">
        <f t="shared" si="4"/>
        <v>0.20861975163319718</v>
      </c>
      <c r="P19" s="44">
        <f t="shared" si="5"/>
        <v>80759099.469999999</v>
      </c>
    </row>
    <row r="20" spans="1:16" ht="63" x14ac:dyDescent="0.25">
      <c r="A20" s="43" t="s">
        <v>141</v>
      </c>
      <c r="B20" s="24" t="s">
        <v>142</v>
      </c>
      <c r="C20" s="56">
        <v>211460457</v>
      </c>
      <c r="D20" s="57">
        <v>51907167</v>
      </c>
      <c r="E20" s="56">
        <v>44142379.909999996</v>
      </c>
      <c r="F20" s="18">
        <f t="shared" si="9"/>
        <v>0.850410116005753</v>
      </c>
      <c r="G20" s="19">
        <f t="shared" si="0"/>
        <v>7764787.0900000036</v>
      </c>
      <c r="H20" s="57">
        <v>3738000</v>
      </c>
      <c r="I20" s="20">
        <f>539100+3222829+795535.61</f>
        <v>4557464.6100000003</v>
      </c>
      <c r="J20" s="64">
        <v>1400727.9</v>
      </c>
      <c r="K20" s="21">
        <f>J20/I20</f>
        <v>0.30734805859523717</v>
      </c>
      <c r="L20" s="19">
        <f t="shared" si="3"/>
        <v>3156736.7100000004</v>
      </c>
      <c r="M20" s="19">
        <f t="shared" si="7"/>
        <v>216017921.61000001</v>
      </c>
      <c r="N20" s="19">
        <f t="shared" si="8"/>
        <v>45543107.809999995</v>
      </c>
      <c r="O20" s="18">
        <f t="shared" si="4"/>
        <v>0.21083022867067383</v>
      </c>
      <c r="P20" s="44">
        <f t="shared" si="5"/>
        <v>170474813.80000001</v>
      </c>
    </row>
    <row r="21" spans="1:16" ht="31.5" x14ac:dyDescent="0.25">
      <c r="A21" s="43" t="s">
        <v>143</v>
      </c>
      <c r="B21" s="24" t="s">
        <v>144</v>
      </c>
      <c r="C21" s="56">
        <v>7861829</v>
      </c>
      <c r="D21" s="57">
        <v>1865857</v>
      </c>
      <c r="E21" s="56">
        <v>1730943.28</v>
      </c>
      <c r="F21" s="18">
        <f t="shared" si="9"/>
        <v>0.92769342988235437</v>
      </c>
      <c r="G21" s="19">
        <f t="shared" si="0"/>
        <v>134913.71999999997</v>
      </c>
      <c r="H21" s="57">
        <v>170600</v>
      </c>
      <c r="I21" s="20">
        <f>170600+7522.88</f>
        <v>178122.88</v>
      </c>
      <c r="J21" s="64">
        <v>10872.61</v>
      </c>
      <c r="K21" s="21">
        <f>J21/I21</f>
        <v>6.1039940517467493E-2</v>
      </c>
      <c r="L21" s="19">
        <f t="shared" si="3"/>
        <v>167250.27000000002</v>
      </c>
      <c r="M21" s="19">
        <f t="shared" si="7"/>
        <v>8039951.8799999999</v>
      </c>
      <c r="N21" s="19">
        <f t="shared" si="8"/>
        <v>1741815.8900000001</v>
      </c>
      <c r="O21" s="18">
        <f t="shared" si="4"/>
        <v>0.21664506404981121</v>
      </c>
      <c r="P21" s="44">
        <f t="shared" si="5"/>
        <v>6298135.9900000002</v>
      </c>
    </row>
    <row r="22" spans="1:16" ht="31.5" x14ac:dyDescent="0.25">
      <c r="A22" s="43" t="s">
        <v>145</v>
      </c>
      <c r="B22" s="24" t="s">
        <v>146</v>
      </c>
      <c r="C22" s="56">
        <v>1299246</v>
      </c>
      <c r="D22" s="57">
        <v>312558</v>
      </c>
      <c r="E22" s="56">
        <v>298693.58999999997</v>
      </c>
      <c r="F22" s="18">
        <f t="shared" si="9"/>
        <v>0.95564212082237532</v>
      </c>
      <c r="G22" s="19">
        <f t="shared" si="0"/>
        <v>13864.410000000033</v>
      </c>
      <c r="H22" s="22"/>
      <c r="I22" s="20"/>
      <c r="J22" s="17"/>
      <c r="K22" s="23"/>
      <c r="L22" s="19">
        <f t="shared" si="3"/>
        <v>0</v>
      </c>
      <c r="M22" s="19">
        <f t="shared" si="7"/>
        <v>1299246</v>
      </c>
      <c r="N22" s="19">
        <f t="shared" si="8"/>
        <v>298693.58999999997</v>
      </c>
      <c r="O22" s="18">
        <f t="shared" si="4"/>
        <v>0.22989764063156629</v>
      </c>
      <c r="P22" s="44">
        <f t="shared" si="5"/>
        <v>1000552.41</v>
      </c>
    </row>
    <row r="23" spans="1:16" x14ac:dyDescent="0.25">
      <c r="A23" s="43" t="s">
        <v>147</v>
      </c>
      <c r="B23" s="24" t="s">
        <v>148</v>
      </c>
      <c r="C23" s="56">
        <v>9456745</v>
      </c>
      <c r="D23" s="57">
        <v>2102334</v>
      </c>
      <c r="E23" s="56">
        <v>1905952.9799999997</v>
      </c>
      <c r="F23" s="18">
        <f t="shared" si="9"/>
        <v>0.90658904817217423</v>
      </c>
      <c r="G23" s="19">
        <f t="shared" si="0"/>
        <v>196381.02000000025</v>
      </c>
      <c r="H23" s="57">
        <v>200000</v>
      </c>
      <c r="I23" s="20">
        <v>200000</v>
      </c>
      <c r="J23" s="64">
        <v>199500</v>
      </c>
      <c r="K23" s="21">
        <f>J23/I23</f>
        <v>0.99750000000000005</v>
      </c>
      <c r="L23" s="19">
        <f t="shared" si="3"/>
        <v>500</v>
      </c>
      <c r="M23" s="19">
        <f t="shared" si="7"/>
        <v>9656745</v>
      </c>
      <c r="N23" s="19">
        <f t="shared" si="8"/>
        <v>2105452.9799999995</v>
      </c>
      <c r="O23" s="18">
        <f t="shared" si="4"/>
        <v>0.2180292614126188</v>
      </c>
      <c r="P23" s="44">
        <f t="shared" si="5"/>
        <v>7551292.0200000005</v>
      </c>
    </row>
    <row r="24" spans="1:16" x14ac:dyDescent="0.25">
      <c r="A24" s="43" t="s">
        <v>149</v>
      </c>
      <c r="B24" s="24" t="s">
        <v>150</v>
      </c>
      <c r="C24" s="56">
        <v>7592170</v>
      </c>
      <c r="D24" s="57">
        <v>1121260</v>
      </c>
      <c r="E24" s="56">
        <v>524929.91999999993</v>
      </c>
      <c r="F24" s="18">
        <f t="shared" si="9"/>
        <v>0.46816074773023197</v>
      </c>
      <c r="G24" s="19">
        <f t="shared" si="0"/>
        <v>596330.08000000007</v>
      </c>
      <c r="H24" s="57">
        <v>4142800</v>
      </c>
      <c r="I24" s="20">
        <v>4142800</v>
      </c>
      <c r="J24" s="17"/>
      <c r="K24" s="23">
        <f>J24/I24*100</f>
        <v>0</v>
      </c>
      <c r="L24" s="19">
        <f t="shared" si="3"/>
        <v>4142800</v>
      </c>
      <c r="M24" s="19">
        <f t="shared" si="7"/>
        <v>11734970</v>
      </c>
      <c r="N24" s="19">
        <f t="shared" si="8"/>
        <v>524929.91999999993</v>
      </c>
      <c r="O24" s="18">
        <f t="shared" si="4"/>
        <v>4.4732105834100977E-2</v>
      </c>
      <c r="P24" s="44">
        <f t="shared" si="5"/>
        <v>11210040.08</v>
      </c>
    </row>
    <row r="25" spans="1:16" x14ac:dyDescent="0.25">
      <c r="A25" s="72" t="s">
        <v>307</v>
      </c>
      <c r="B25" s="77" t="s">
        <v>308</v>
      </c>
      <c r="C25" s="56">
        <v>199980</v>
      </c>
      <c r="D25" s="57">
        <v>199980</v>
      </c>
      <c r="E25" s="56">
        <v>0</v>
      </c>
      <c r="F25" s="18">
        <f t="shared" si="9"/>
        <v>0</v>
      </c>
      <c r="G25" s="19">
        <f t="shared" si="0"/>
        <v>199980</v>
      </c>
      <c r="H25" s="22"/>
      <c r="I25" s="20"/>
      <c r="J25" s="17"/>
      <c r="K25" s="23"/>
      <c r="L25" s="19"/>
      <c r="M25" s="19"/>
      <c r="N25" s="19">
        <f t="shared" si="8"/>
        <v>0</v>
      </c>
      <c r="O25" s="18"/>
      <c r="P25" s="44"/>
    </row>
    <row r="26" spans="1:16" ht="47.25" x14ac:dyDescent="0.25">
      <c r="A26" s="43" t="s">
        <v>152</v>
      </c>
      <c r="B26" s="24" t="s">
        <v>153</v>
      </c>
      <c r="C26" s="56">
        <v>280000</v>
      </c>
      <c r="D26" s="57">
        <v>70000</v>
      </c>
      <c r="E26" s="56">
        <v>67917.7</v>
      </c>
      <c r="F26" s="18">
        <f t="shared" si="9"/>
        <v>0.97025285714285714</v>
      </c>
      <c r="G26" s="19">
        <f t="shared" si="0"/>
        <v>2082.3000000000029</v>
      </c>
      <c r="H26" s="22"/>
      <c r="I26" s="20"/>
      <c r="J26" s="17"/>
      <c r="K26" s="23"/>
      <c r="L26" s="19">
        <f t="shared" si="3"/>
        <v>0</v>
      </c>
      <c r="M26" s="19">
        <f t="shared" ref="M26:M68" si="10">C26+I26</f>
        <v>280000</v>
      </c>
      <c r="N26" s="19">
        <f t="shared" si="8"/>
        <v>67917.7</v>
      </c>
      <c r="O26" s="18">
        <f t="shared" si="4"/>
        <v>0.24256321428571428</v>
      </c>
      <c r="P26" s="44">
        <f t="shared" si="5"/>
        <v>212082.3</v>
      </c>
    </row>
    <row r="27" spans="1:16" ht="63" x14ac:dyDescent="0.25">
      <c r="A27" s="43" t="s">
        <v>154</v>
      </c>
      <c r="B27" s="24" t="s">
        <v>155</v>
      </c>
      <c r="C27" s="56">
        <v>198000</v>
      </c>
      <c r="D27" s="57">
        <v>0</v>
      </c>
      <c r="E27" s="56">
        <v>0</v>
      </c>
      <c r="F27" s="18">
        <v>0</v>
      </c>
      <c r="G27" s="19">
        <f t="shared" ref="G27:G30" si="11">D27-E27</f>
        <v>0</v>
      </c>
      <c r="H27" s="22"/>
      <c r="I27" s="20"/>
      <c r="J27" s="17"/>
      <c r="K27" s="23"/>
      <c r="L27" s="19">
        <f t="shared" si="3"/>
        <v>0</v>
      </c>
      <c r="M27" s="19">
        <f t="shared" si="10"/>
        <v>198000</v>
      </c>
      <c r="N27" s="19">
        <f t="shared" si="8"/>
        <v>0</v>
      </c>
      <c r="O27" s="18">
        <f t="shared" si="4"/>
        <v>0</v>
      </c>
      <c r="P27" s="44">
        <f t="shared" si="5"/>
        <v>198000</v>
      </c>
    </row>
    <row r="28" spans="1:16" ht="31.5" x14ac:dyDescent="0.25">
      <c r="A28" s="43" t="s">
        <v>156</v>
      </c>
      <c r="B28" s="24" t="s">
        <v>157</v>
      </c>
      <c r="C28" s="56">
        <v>568000</v>
      </c>
      <c r="D28" s="57">
        <v>137000</v>
      </c>
      <c r="E28" s="56">
        <v>61464</v>
      </c>
      <c r="F28" s="18">
        <f t="shared" si="9"/>
        <v>0.44864233576642337</v>
      </c>
      <c r="G28" s="19">
        <f t="shared" si="11"/>
        <v>75536</v>
      </c>
      <c r="H28" s="22"/>
      <c r="I28" s="20"/>
      <c r="J28" s="17"/>
      <c r="K28" s="23"/>
      <c r="L28" s="19">
        <f t="shared" si="3"/>
        <v>0</v>
      </c>
      <c r="M28" s="19">
        <f t="shared" si="10"/>
        <v>568000</v>
      </c>
      <c r="N28" s="19">
        <f t="shared" si="8"/>
        <v>61464</v>
      </c>
      <c r="O28" s="18">
        <f t="shared" si="4"/>
        <v>0.10821126760563381</v>
      </c>
      <c r="P28" s="44">
        <f t="shared" si="5"/>
        <v>506536</v>
      </c>
    </row>
    <row r="29" spans="1:16" ht="31.5" x14ac:dyDescent="0.25">
      <c r="A29" s="43" t="s">
        <v>158</v>
      </c>
      <c r="B29" s="24" t="s">
        <v>159</v>
      </c>
      <c r="C29" s="56">
        <v>947000</v>
      </c>
      <c r="D29" s="57">
        <v>242100</v>
      </c>
      <c r="E29" s="56">
        <v>162825.91</v>
      </c>
      <c r="F29" s="18">
        <f t="shared" si="9"/>
        <v>0.67255642296571672</v>
      </c>
      <c r="G29" s="19">
        <f t="shared" si="11"/>
        <v>79274.09</v>
      </c>
      <c r="H29" s="22"/>
      <c r="I29" s="20"/>
      <c r="J29" s="17"/>
      <c r="K29" s="23"/>
      <c r="L29" s="19">
        <f t="shared" si="3"/>
        <v>0</v>
      </c>
      <c r="M29" s="19">
        <f t="shared" si="10"/>
        <v>947000</v>
      </c>
      <c r="N29" s="19">
        <f t="shared" si="8"/>
        <v>162825.91</v>
      </c>
      <c r="O29" s="18">
        <f t="shared" si="4"/>
        <v>0.17193865892291446</v>
      </c>
      <c r="P29" s="44">
        <f t="shared" si="5"/>
        <v>784174.09</v>
      </c>
    </row>
    <row r="30" spans="1:16" ht="31.5" x14ac:dyDescent="0.25">
      <c r="A30" s="43" t="s">
        <v>160</v>
      </c>
      <c r="B30" s="24" t="s">
        <v>161</v>
      </c>
      <c r="C30" s="56">
        <v>5577825</v>
      </c>
      <c r="D30" s="57">
        <v>1254040</v>
      </c>
      <c r="E30" s="56">
        <v>1108168.69</v>
      </c>
      <c r="F30" s="18">
        <f t="shared" si="9"/>
        <v>0.88367890178941655</v>
      </c>
      <c r="G30" s="19">
        <f t="shared" si="11"/>
        <v>145871.31000000006</v>
      </c>
      <c r="H30" s="57">
        <v>579900</v>
      </c>
      <c r="I30" s="20">
        <f>140000+439900+17000</f>
        <v>596900</v>
      </c>
      <c r="J30" s="64">
        <v>55599.3</v>
      </c>
      <c r="K30" s="21">
        <f>J30/I30</f>
        <v>9.3146758250963316E-2</v>
      </c>
      <c r="L30" s="19">
        <f t="shared" si="3"/>
        <v>541300.69999999995</v>
      </c>
      <c r="M30" s="19">
        <f t="shared" si="10"/>
        <v>6174725</v>
      </c>
      <c r="N30" s="19">
        <f t="shared" si="8"/>
        <v>1163767.99</v>
      </c>
      <c r="O30" s="18">
        <f t="shared" si="4"/>
        <v>0.18847284534938802</v>
      </c>
      <c r="P30" s="44">
        <f t="shared" si="5"/>
        <v>5010957.01</v>
      </c>
    </row>
    <row r="31" spans="1:16" ht="32.25" thickBot="1" x14ac:dyDescent="0.3">
      <c r="A31" s="41" t="s">
        <v>162</v>
      </c>
      <c r="B31" s="61" t="s">
        <v>163</v>
      </c>
      <c r="C31" s="12">
        <f>SUM(C32:C37)</f>
        <v>169609020</v>
      </c>
      <c r="D31" s="12">
        <f>SUM(D32:D37)</f>
        <v>44590811</v>
      </c>
      <c r="E31" s="12">
        <f>SUM(E32:E37)</f>
        <v>32556230.750000004</v>
      </c>
      <c r="F31" s="13">
        <f>E31/D31</f>
        <v>0.73011075645159274</v>
      </c>
      <c r="G31" s="52">
        <f>D31-E31</f>
        <v>12034580.249999996</v>
      </c>
      <c r="H31" s="15">
        <f>SUM(H32:H37)</f>
        <v>7438649</v>
      </c>
      <c r="I31" s="15">
        <f>SUM(I32:I37)</f>
        <v>1000000</v>
      </c>
      <c r="J31" s="15">
        <f>SUM(J32:J37)</f>
        <v>0</v>
      </c>
      <c r="K31" s="16">
        <f>J31/I31</f>
        <v>0</v>
      </c>
      <c r="L31" s="14">
        <f t="shared" si="3"/>
        <v>1000000</v>
      </c>
      <c r="M31" s="14">
        <f t="shared" si="10"/>
        <v>170609020</v>
      </c>
      <c r="N31" s="14">
        <f t="shared" si="8"/>
        <v>32556230.750000004</v>
      </c>
      <c r="O31" s="13">
        <f t="shared" si="4"/>
        <v>0.19082361970076378</v>
      </c>
      <c r="P31" s="42">
        <f t="shared" si="5"/>
        <v>138052789.25</v>
      </c>
    </row>
    <row r="32" spans="1:16" ht="31.5" x14ac:dyDescent="0.25">
      <c r="A32" s="43" t="s">
        <v>164</v>
      </c>
      <c r="B32" s="24" t="s">
        <v>165</v>
      </c>
      <c r="C32" s="56">
        <v>142979952</v>
      </c>
      <c r="D32" s="57">
        <v>37633379</v>
      </c>
      <c r="E32" s="56">
        <v>27660644.48</v>
      </c>
      <c r="F32" s="18">
        <f t="shared" ref="F32:F37" si="12">E32/D32</f>
        <v>0.73500294725063087</v>
      </c>
      <c r="G32" s="19">
        <f t="shared" ref="G32:G37" si="13">D32-E32</f>
        <v>9972734.5199999996</v>
      </c>
      <c r="H32" s="57">
        <v>7438649</v>
      </c>
      <c r="I32" s="20">
        <v>1000000</v>
      </c>
      <c r="J32" s="17"/>
      <c r="K32" s="21">
        <f>J32/I32</f>
        <v>0</v>
      </c>
      <c r="L32" s="19">
        <f t="shared" si="3"/>
        <v>1000000</v>
      </c>
      <c r="M32" s="19">
        <f t="shared" si="10"/>
        <v>143979952</v>
      </c>
      <c r="N32" s="19">
        <f t="shared" si="8"/>
        <v>27660644.48</v>
      </c>
      <c r="O32" s="18">
        <f t="shared" si="4"/>
        <v>0.19211455550422743</v>
      </c>
      <c r="P32" s="44">
        <f t="shared" si="5"/>
        <v>116319307.52</v>
      </c>
    </row>
    <row r="33" spans="1:16" ht="47.25" x14ac:dyDescent="0.25">
      <c r="A33" s="43" t="s">
        <v>166</v>
      </c>
      <c r="B33" s="24" t="s">
        <v>167</v>
      </c>
      <c r="C33" s="56">
        <v>513950</v>
      </c>
      <c r="D33" s="57">
        <v>213913</v>
      </c>
      <c r="E33" s="56">
        <v>72646.06</v>
      </c>
      <c r="F33" s="18">
        <f t="shared" si="12"/>
        <v>0.33960563406618577</v>
      </c>
      <c r="G33" s="19">
        <f t="shared" si="13"/>
        <v>141266.94</v>
      </c>
      <c r="H33" s="22"/>
      <c r="I33" s="20"/>
      <c r="J33" s="17"/>
      <c r="K33" s="23"/>
      <c r="L33" s="19">
        <f t="shared" si="3"/>
        <v>0</v>
      </c>
      <c r="M33" s="19">
        <f t="shared" si="10"/>
        <v>513950</v>
      </c>
      <c r="N33" s="19">
        <f t="shared" si="8"/>
        <v>72646.06</v>
      </c>
      <c r="O33" s="18">
        <f t="shared" si="4"/>
        <v>0.14134849693549956</v>
      </c>
      <c r="P33" s="44">
        <f t="shared" si="5"/>
        <v>441303.94</v>
      </c>
    </row>
    <row r="34" spans="1:16" ht="31.5" x14ac:dyDescent="0.25">
      <c r="A34" s="43" t="s">
        <v>168</v>
      </c>
      <c r="B34" s="24" t="s">
        <v>169</v>
      </c>
      <c r="C34" s="56">
        <v>8393200</v>
      </c>
      <c r="D34" s="57">
        <v>2093100</v>
      </c>
      <c r="E34" s="56">
        <v>881074.26</v>
      </c>
      <c r="F34" s="18">
        <f t="shared" si="12"/>
        <v>0.42094226745019347</v>
      </c>
      <c r="G34" s="19">
        <f t="shared" si="13"/>
        <v>1212025.74</v>
      </c>
      <c r="H34" s="22"/>
      <c r="I34" s="20"/>
      <c r="J34" s="17"/>
      <c r="K34" s="23"/>
      <c r="L34" s="19">
        <f t="shared" si="3"/>
        <v>0</v>
      </c>
      <c r="M34" s="19">
        <f t="shared" si="10"/>
        <v>8393200</v>
      </c>
      <c r="N34" s="19">
        <f t="shared" si="8"/>
        <v>881074.26</v>
      </c>
      <c r="O34" s="18">
        <f t="shared" si="4"/>
        <v>0.1049747724348282</v>
      </c>
      <c r="P34" s="44">
        <f t="shared" si="5"/>
        <v>7512125.7400000002</v>
      </c>
    </row>
    <row r="35" spans="1:16" ht="31.5" x14ac:dyDescent="0.25">
      <c r="A35" s="43" t="s">
        <v>170</v>
      </c>
      <c r="B35" s="24" t="s">
        <v>171</v>
      </c>
      <c r="C35" s="56">
        <v>555700</v>
      </c>
      <c r="D35" s="57">
        <v>555700</v>
      </c>
      <c r="E35" s="56">
        <v>555694.21</v>
      </c>
      <c r="F35" s="18">
        <f t="shared" si="12"/>
        <v>0.99998958070901556</v>
      </c>
      <c r="G35" s="19">
        <f t="shared" si="13"/>
        <v>5.7900000000372529</v>
      </c>
      <c r="H35" s="22"/>
      <c r="I35" s="20"/>
      <c r="J35" s="17"/>
      <c r="K35" s="23"/>
      <c r="L35" s="19">
        <f t="shared" si="3"/>
        <v>0</v>
      </c>
      <c r="M35" s="19">
        <f t="shared" si="10"/>
        <v>555700</v>
      </c>
      <c r="N35" s="19">
        <f t="shared" si="8"/>
        <v>555694.21</v>
      </c>
      <c r="O35" s="18">
        <f t="shared" si="4"/>
        <v>0.99998958070901556</v>
      </c>
      <c r="P35" s="44">
        <f t="shared" si="5"/>
        <v>5.7900000000372529</v>
      </c>
    </row>
    <row r="36" spans="1:16" ht="31.5" x14ac:dyDescent="0.25">
      <c r="A36" s="43" t="s">
        <v>172</v>
      </c>
      <c r="B36" s="24" t="s">
        <v>173</v>
      </c>
      <c r="C36" s="56">
        <v>16218</v>
      </c>
      <c r="D36" s="57">
        <v>16218</v>
      </c>
      <c r="E36" s="56">
        <v>13947.92</v>
      </c>
      <c r="F36" s="18">
        <f t="shared" si="12"/>
        <v>0.86002713034899492</v>
      </c>
      <c r="G36" s="19">
        <f t="shared" si="13"/>
        <v>2270.08</v>
      </c>
      <c r="H36" s="17"/>
      <c r="I36" s="20"/>
      <c r="J36" s="17"/>
      <c r="K36" s="21"/>
      <c r="L36" s="19">
        <f t="shared" si="3"/>
        <v>0</v>
      </c>
      <c r="M36" s="19">
        <f t="shared" si="10"/>
        <v>16218</v>
      </c>
      <c r="N36" s="19">
        <f t="shared" si="8"/>
        <v>13947.92</v>
      </c>
      <c r="O36" s="18">
        <f t="shared" si="4"/>
        <v>0.86002713034899492</v>
      </c>
      <c r="P36" s="44">
        <f t="shared" si="5"/>
        <v>2270.08</v>
      </c>
    </row>
    <row r="37" spans="1:16" x14ac:dyDescent="0.25">
      <c r="A37" s="43" t="s">
        <v>174</v>
      </c>
      <c r="B37" s="24" t="s">
        <v>175</v>
      </c>
      <c r="C37" s="56">
        <v>17150000</v>
      </c>
      <c r="D37" s="57">
        <v>4078501</v>
      </c>
      <c r="E37" s="56">
        <v>3372223.82</v>
      </c>
      <c r="F37" s="18">
        <f t="shared" si="12"/>
        <v>0.82682922475684073</v>
      </c>
      <c r="G37" s="19">
        <f t="shared" si="13"/>
        <v>706277.18000000017</v>
      </c>
      <c r="H37" s="17"/>
      <c r="I37" s="20"/>
      <c r="J37" s="17"/>
      <c r="K37" s="21"/>
      <c r="L37" s="19">
        <f t="shared" si="3"/>
        <v>0</v>
      </c>
      <c r="M37" s="19">
        <f t="shared" si="10"/>
        <v>17150000</v>
      </c>
      <c r="N37" s="19">
        <f t="shared" si="8"/>
        <v>3372223.82</v>
      </c>
      <c r="O37" s="18">
        <f t="shared" si="4"/>
        <v>0.19663112653061224</v>
      </c>
      <c r="P37" s="44">
        <f t="shared" si="5"/>
        <v>13777776.18</v>
      </c>
    </row>
    <row r="38" spans="1:16" ht="32.25" thickBot="1" x14ac:dyDescent="0.3">
      <c r="A38" s="41" t="s">
        <v>176</v>
      </c>
      <c r="B38" s="61" t="s">
        <v>177</v>
      </c>
      <c r="C38" s="12">
        <f>SUM(C39:C66)</f>
        <v>265766277</v>
      </c>
      <c r="D38" s="12">
        <f>SUM(D39:D66)</f>
        <v>82708327</v>
      </c>
      <c r="E38" s="12">
        <f>SUM(E39:E66)</f>
        <v>67250782.659999996</v>
      </c>
      <c r="F38" s="13">
        <f>E38/D38</f>
        <v>0.81310776193066991</v>
      </c>
      <c r="G38" s="52">
        <f>D38-E38</f>
        <v>15457544.340000004</v>
      </c>
      <c r="H38" s="15">
        <f>SUM(H39:H66)</f>
        <v>229500</v>
      </c>
      <c r="I38" s="15">
        <f>SUM(I39:I66)</f>
        <v>230772.78</v>
      </c>
      <c r="J38" s="15">
        <f>SUM(J39:J66)</f>
        <v>1272.78</v>
      </c>
      <c r="K38" s="16">
        <f>J38/I38</f>
        <v>5.5152951747602123E-3</v>
      </c>
      <c r="L38" s="14">
        <f t="shared" si="3"/>
        <v>229500</v>
      </c>
      <c r="M38" s="14">
        <f t="shared" si="10"/>
        <v>265997049.78</v>
      </c>
      <c r="N38" s="14">
        <f t="shared" si="8"/>
        <v>67252055.439999998</v>
      </c>
      <c r="O38" s="13">
        <f t="shared" si="4"/>
        <v>0.25283008024195236</v>
      </c>
      <c r="P38" s="42">
        <f t="shared" si="5"/>
        <v>198744994.34</v>
      </c>
    </row>
    <row r="39" spans="1:16" ht="47.25" x14ac:dyDescent="0.25">
      <c r="A39" s="43" t="s">
        <v>178</v>
      </c>
      <c r="B39" s="24" t="s">
        <v>119</v>
      </c>
      <c r="C39" s="56">
        <v>14802701</v>
      </c>
      <c r="D39" s="57">
        <v>3127155</v>
      </c>
      <c r="E39" s="56">
        <v>2638767.3699999996</v>
      </c>
      <c r="F39" s="18">
        <f t="shared" ref="F39:F62" si="14">E39/D39</f>
        <v>0.84382365760571498</v>
      </c>
      <c r="G39" s="19">
        <f t="shared" ref="G39:G66" si="15">D39-E39</f>
        <v>488387.63000000035</v>
      </c>
      <c r="H39" s="57">
        <v>215000</v>
      </c>
      <c r="I39" s="20">
        <v>215000</v>
      </c>
      <c r="J39" s="17"/>
      <c r="K39" s="21">
        <f>J39/I39</f>
        <v>0</v>
      </c>
      <c r="L39" s="19">
        <f t="shared" si="3"/>
        <v>215000</v>
      </c>
      <c r="M39" s="19">
        <f t="shared" si="10"/>
        <v>15017701</v>
      </c>
      <c r="N39" s="19">
        <f t="shared" si="8"/>
        <v>2638767.3699999996</v>
      </c>
      <c r="O39" s="18">
        <f t="shared" si="4"/>
        <v>0.17571047459261571</v>
      </c>
      <c r="P39" s="44">
        <f t="shared" si="5"/>
        <v>12378933.630000001</v>
      </c>
    </row>
    <row r="40" spans="1:16" ht="47.25" x14ac:dyDescent="0.25">
      <c r="A40" s="43" t="s">
        <v>179</v>
      </c>
      <c r="B40" s="24" t="s">
        <v>180</v>
      </c>
      <c r="C40" s="56">
        <v>33700000</v>
      </c>
      <c r="D40" s="57">
        <v>11992626.529999999</v>
      </c>
      <c r="E40" s="56">
        <v>7963746.4699999997</v>
      </c>
      <c r="F40" s="18">
        <f t="shared" si="14"/>
        <v>0.66405357075686411</v>
      </c>
      <c r="G40" s="19">
        <f t="shared" si="15"/>
        <v>4028880.0599999996</v>
      </c>
      <c r="H40" s="22"/>
      <c r="I40" s="20"/>
      <c r="J40" s="17"/>
      <c r="K40" s="23"/>
      <c r="L40" s="19">
        <f t="shared" si="3"/>
        <v>0</v>
      </c>
      <c r="M40" s="19">
        <f t="shared" si="10"/>
        <v>33700000</v>
      </c>
      <c r="N40" s="19">
        <f t="shared" si="8"/>
        <v>7963746.4699999997</v>
      </c>
      <c r="O40" s="18">
        <f t="shared" si="4"/>
        <v>0.23631295163204746</v>
      </c>
      <c r="P40" s="44">
        <f t="shared" si="5"/>
        <v>25736253.530000001</v>
      </c>
    </row>
    <row r="41" spans="1:16" ht="31.5" x14ac:dyDescent="0.25">
      <c r="A41" s="43" t="s">
        <v>181</v>
      </c>
      <c r="B41" s="24" t="s">
        <v>182</v>
      </c>
      <c r="C41" s="56">
        <v>30703700</v>
      </c>
      <c r="D41" s="57">
        <v>22874173.469999999</v>
      </c>
      <c r="E41" s="56">
        <v>14549140.18</v>
      </c>
      <c r="F41" s="18">
        <f t="shared" si="14"/>
        <v>0.63605096809646611</v>
      </c>
      <c r="G41" s="19">
        <f t="shared" si="15"/>
        <v>8325033.2899999991</v>
      </c>
      <c r="H41" s="22"/>
      <c r="I41" s="20"/>
      <c r="J41" s="17"/>
      <c r="K41" s="23"/>
      <c r="L41" s="19">
        <f t="shared" si="3"/>
        <v>0</v>
      </c>
      <c r="M41" s="19">
        <f t="shared" si="10"/>
        <v>30703700</v>
      </c>
      <c r="N41" s="19">
        <f t="shared" si="8"/>
        <v>14549140.18</v>
      </c>
      <c r="O41" s="18">
        <f t="shared" si="4"/>
        <v>0.47385625120099534</v>
      </c>
      <c r="P41" s="44">
        <f t="shared" si="5"/>
        <v>16154559.82</v>
      </c>
    </row>
    <row r="42" spans="1:16" ht="47.25" x14ac:dyDescent="0.25">
      <c r="A42" s="43" t="s">
        <v>183</v>
      </c>
      <c r="B42" s="24" t="s">
        <v>184</v>
      </c>
      <c r="C42" s="56">
        <v>20000</v>
      </c>
      <c r="D42" s="57">
        <v>2797.41</v>
      </c>
      <c r="E42" s="56">
        <v>2755.33</v>
      </c>
      <c r="F42" s="18">
        <f t="shared" si="14"/>
        <v>0.9849575142721303</v>
      </c>
      <c r="G42" s="19">
        <f t="shared" si="15"/>
        <v>42.079999999999927</v>
      </c>
      <c r="H42" s="22"/>
      <c r="I42" s="20"/>
      <c r="J42" s="17"/>
      <c r="K42" s="23"/>
      <c r="L42" s="19">
        <f t="shared" si="3"/>
        <v>0</v>
      </c>
      <c r="M42" s="19">
        <f t="shared" si="10"/>
        <v>20000</v>
      </c>
      <c r="N42" s="19">
        <f t="shared" si="8"/>
        <v>2755.33</v>
      </c>
      <c r="O42" s="18">
        <f t="shared" si="4"/>
        <v>0.13776649999999999</v>
      </c>
      <c r="P42" s="44">
        <f t="shared" si="5"/>
        <v>17244.669999999998</v>
      </c>
    </row>
    <row r="43" spans="1:16" ht="47.25" x14ac:dyDescent="0.25">
      <c r="A43" s="43" t="s">
        <v>185</v>
      </c>
      <c r="B43" s="24" t="s">
        <v>186</v>
      </c>
      <c r="C43" s="56">
        <v>207699.99999999994</v>
      </c>
      <c r="D43" s="57">
        <v>80927.590000000011</v>
      </c>
      <c r="E43" s="56">
        <v>80927.590000000011</v>
      </c>
      <c r="F43" s="18">
        <f t="shared" si="14"/>
        <v>1</v>
      </c>
      <c r="G43" s="19">
        <f t="shared" si="15"/>
        <v>0</v>
      </c>
      <c r="H43" s="22"/>
      <c r="I43" s="20"/>
      <c r="J43" s="17"/>
      <c r="K43" s="23"/>
      <c r="L43" s="19">
        <f t="shared" si="3"/>
        <v>0</v>
      </c>
      <c r="M43" s="19">
        <f t="shared" si="10"/>
        <v>207699.99999999994</v>
      </c>
      <c r="N43" s="19">
        <f t="shared" si="8"/>
        <v>80927.590000000011</v>
      </c>
      <c r="O43" s="18">
        <f t="shared" si="4"/>
        <v>0.38963692826191637</v>
      </c>
      <c r="P43" s="44">
        <f t="shared" si="5"/>
        <v>126772.40999999993</v>
      </c>
    </row>
    <row r="44" spans="1:16" ht="47.25" x14ac:dyDescent="0.25">
      <c r="A44" s="43" t="s">
        <v>187</v>
      </c>
      <c r="B44" s="24" t="s">
        <v>151</v>
      </c>
      <c r="C44" s="56">
        <v>12000000</v>
      </c>
      <c r="D44" s="57">
        <v>3000000</v>
      </c>
      <c r="E44" s="56">
        <v>2718730</v>
      </c>
      <c r="F44" s="18">
        <f t="shared" si="14"/>
        <v>0.90624333333333329</v>
      </c>
      <c r="G44" s="19">
        <f t="shared" si="15"/>
        <v>281270</v>
      </c>
      <c r="H44" s="22"/>
      <c r="I44" s="20"/>
      <c r="J44" s="17"/>
      <c r="K44" s="23"/>
      <c r="L44" s="19">
        <f t="shared" si="3"/>
        <v>0</v>
      </c>
      <c r="M44" s="19">
        <f t="shared" si="10"/>
        <v>12000000</v>
      </c>
      <c r="N44" s="19">
        <f t="shared" si="8"/>
        <v>2718730</v>
      </c>
      <c r="O44" s="18">
        <f t="shared" si="4"/>
        <v>0.22656083333333332</v>
      </c>
      <c r="P44" s="44">
        <f t="shared" si="5"/>
        <v>9281270</v>
      </c>
    </row>
    <row r="45" spans="1:16" x14ac:dyDescent="0.25">
      <c r="A45" s="43" t="s">
        <v>188</v>
      </c>
      <c r="B45" s="24" t="s">
        <v>189</v>
      </c>
      <c r="C45" s="56">
        <v>1100100</v>
      </c>
      <c r="D45" s="57">
        <v>240060</v>
      </c>
      <c r="E45" s="56">
        <v>138383.07</v>
      </c>
      <c r="F45" s="18">
        <f t="shared" si="14"/>
        <v>0.5764520119970008</v>
      </c>
      <c r="G45" s="19">
        <f t="shared" si="15"/>
        <v>101676.93</v>
      </c>
      <c r="H45" s="22"/>
      <c r="I45" s="20"/>
      <c r="J45" s="17"/>
      <c r="K45" s="23"/>
      <c r="L45" s="19">
        <f t="shared" si="3"/>
        <v>0</v>
      </c>
      <c r="M45" s="19">
        <f t="shared" si="10"/>
        <v>1100100</v>
      </c>
      <c r="N45" s="19">
        <f t="shared" si="8"/>
        <v>138383.07</v>
      </c>
      <c r="O45" s="18">
        <f t="shared" si="4"/>
        <v>0.12579135533133351</v>
      </c>
      <c r="P45" s="44">
        <f t="shared" si="5"/>
        <v>961716.92999999993</v>
      </c>
    </row>
    <row r="46" spans="1:16" x14ac:dyDescent="0.25">
      <c r="A46" s="43" t="s">
        <v>190</v>
      </c>
      <c r="B46" s="24" t="s">
        <v>191</v>
      </c>
      <c r="C46" s="56">
        <v>320100</v>
      </c>
      <c r="D46" s="57">
        <v>105060</v>
      </c>
      <c r="E46" s="56">
        <v>91180.37</v>
      </c>
      <c r="F46" s="18">
        <f t="shared" si="14"/>
        <v>0.86788853988197212</v>
      </c>
      <c r="G46" s="19">
        <f t="shared" si="15"/>
        <v>13879.630000000005</v>
      </c>
      <c r="H46" s="22"/>
      <c r="I46" s="20"/>
      <c r="J46" s="17"/>
      <c r="K46" s="23"/>
      <c r="L46" s="19">
        <f t="shared" si="3"/>
        <v>0</v>
      </c>
      <c r="M46" s="19">
        <f t="shared" si="10"/>
        <v>320100</v>
      </c>
      <c r="N46" s="19">
        <f t="shared" si="8"/>
        <v>91180.37</v>
      </c>
      <c r="O46" s="18">
        <f t="shared" si="4"/>
        <v>0.28484964073726959</v>
      </c>
      <c r="P46" s="44">
        <f t="shared" si="5"/>
        <v>228919.63</v>
      </c>
    </row>
    <row r="47" spans="1:16" x14ac:dyDescent="0.25">
      <c r="A47" s="43" t="s">
        <v>192</v>
      </c>
      <c r="B47" s="24" t="s">
        <v>193</v>
      </c>
      <c r="C47" s="56">
        <v>46004000</v>
      </c>
      <c r="D47" s="57">
        <v>10771945.369999999</v>
      </c>
      <c r="E47" s="56">
        <v>10623052.199999999</v>
      </c>
      <c r="F47" s="18">
        <f t="shared" si="14"/>
        <v>0.98617768983356813</v>
      </c>
      <c r="G47" s="19">
        <f t="shared" si="15"/>
        <v>148893.16999999993</v>
      </c>
      <c r="H47" s="22"/>
      <c r="I47" s="20"/>
      <c r="J47" s="17"/>
      <c r="K47" s="23"/>
      <c r="L47" s="19">
        <f t="shared" si="3"/>
        <v>0</v>
      </c>
      <c r="M47" s="19">
        <f t="shared" si="10"/>
        <v>46004000</v>
      </c>
      <c r="N47" s="19">
        <f t="shared" si="8"/>
        <v>10623052.199999999</v>
      </c>
      <c r="O47" s="18">
        <f t="shared" si="4"/>
        <v>0.23091583775323885</v>
      </c>
      <c r="P47" s="44">
        <f t="shared" si="5"/>
        <v>35380947.799999997</v>
      </c>
    </row>
    <row r="48" spans="1:16" ht="31.5" x14ac:dyDescent="0.25">
      <c r="A48" s="43" t="s">
        <v>194</v>
      </c>
      <c r="B48" s="24" t="s">
        <v>195</v>
      </c>
      <c r="C48" s="56">
        <v>3500600</v>
      </c>
      <c r="D48" s="57">
        <v>800300</v>
      </c>
      <c r="E48" s="56">
        <v>693789.91999999993</v>
      </c>
      <c r="F48" s="18">
        <f t="shared" si="14"/>
        <v>0.86691230788454321</v>
      </c>
      <c r="G48" s="19">
        <f t="shared" si="15"/>
        <v>106510.08000000007</v>
      </c>
      <c r="H48" s="22"/>
      <c r="I48" s="20"/>
      <c r="J48" s="17"/>
      <c r="K48" s="23"/>
      <c r="L48" s="19">
        <f t="shared" si="3"/>
        <v>0</v>
      </c>
      <c r="M48" s="19">
        <f t="shared" si="10"/>
        <v>3500600</v>
      </c>
      <c r="N48" s="19">
        <f t="shared" si="8"/>
        <v>693789.91999999993</v>
      </c>
      <c r="O48" s="18">
        <f t="shared" si="4"/>
        <v>0.19819171570587898</v>
      </c>
      <c r="P48" s="44">
        <f t="shared" si="5"/>
        <v>2806810.08</v>
      </c>
    </row>
    <row r="49" spans="1:16" x14ac:dyDescent="0.25">
      <c r="A49" s="43" t="s">
        <v>196</v>
      </c>
      <c r="B49" s="24" t="s">
        <v>197</v>
      </c>
      <c r="C49" s="56">
        <v>36003000</v>
      </c>
      <c r="D49" s="57">
        <v>8990494.6300000008</v>
      </c>
      <c r="E49" s="56">
        <v>8990234.0300000012</v>
      </c>
      <c r="F49" s="18">
        <f t="shared" si="14"/>
        <v>0.99997101383063725</v>
      </c>
      <c r="G49" s="19">
        <f t="shared" si="15"/>
        <v>260.59999999962747</v>
      </c>
      <c r="H49" s="22"/>
      <c r="I49" s="20"/>
      <c r="J49" s="17"/>
      <c r="K49" s="23"/>
      <c r="L49" s="19">
        <f t="shared" si="3"/>
        <v>0</v>
      </c>
      <c r="M49" s="19">
        <f t="shared" si="10"/>
        <v>36003000</v>
      </c>
      <c r="N49" s="19">
        <f t="shared" ref="N49:N68" si="16">E49+J49</f>
        <v>8990234.0300000012</v>
      </c>
      <c r="O49" s="18">
        <f t="shared" si="4"/>
        <v>0.24970791406271703</v>
      </c>
      <c r="P49" s="44">
        <f t="shared" si="5"/>
        <v>27012765.969999999</v>
      </c>
    </row>
    <row r="50" spans="1:16" x14ac:dyDescent="0.25">
      <c r="A50" s="43" t="s">
        <v>198</v>
      </c>
      <c r="B50" s="24" t="s">
        <v>199</v>
      </c>
      <c r="C50" s="56">
        <v>800500</v>
      </c>
      <c r="D50" s="57">
        <v>190200</v>
      </c>
      <c r="E50" s="56">
        <v>133096.29999999999</v>
      </c>
      <c r="F50" s="18">
        <f t="shared" si="14"/>
        <v>0.69977024185068348</v>
      </c>
      <c r="G50" s="19">
        <f t="shared" si="15"/>
        <v>57103.700000000012</v>
      </c>
      <c r="H50" s="22"/>
      <c r="I50" s="20"/>
      <c r="J50" s="17"/>
      <c r="K50" s="23"/>
      <c r="L50" s="19">
        <f t="shared" si="3"/>
        <v>0</v>
      </c>
      <c r="M50" s="19">
        <f t="shared" si="10"/>
        <v>800500</v>
      </c>
      <c r="N50" s="19">
        <f t="shared" si="16"/>
        <v>133096.29999999999</v>
      </c>
      <c r="O50" s="18">
        <f t="shared" si="4"/>
        <v>0.16626645846346033</v>
      </c>
      <c r="P50" s="44">
        <f t="shared" si="5"/>
        <v>667403.69999999995</v>
      </c>
    </row>
    <row r="51" spans="1:16" ht="31.5" x14ac:dyDescent="0.25">
      <c r="A51" s="43" t="s">
        <v>200</v>
      </c>
      <c r="B51" s="24" t="s">
        <v>201</v>
      </c>
      <c r="C51" s="56">
        <v>27001500</v>
      </c>
      <c r="D51" s="57">
        <v>6300600</v>
      </c>
      <c r="E51" s="56">
        <v>5611975.3799999999</v>
      </c>
      <c r="F51" s="18">
        <f t="shared" si="14"/>
        <v>0.89070491381773165</v>
      </c>
      <c r="G51" s="19">
        <f t="shared" si="15"/>
        <v>688624.62000000011</v>
      </c>
      <c r="H51" s="22"/>
      <c r="I51" s="20"/>
      <c r="J51" s="17"/>
      <c r="K51" s="23"/>
      <c r="L51" s="19">
        <f t="shared" si="3"/>
        <v>0</v>
      </c>
      <c r="M51" s="19">
        <f t="shared" si="10"/>
        <v>27001500</v>
      </c>
      <c r="N51" s="19">
        <f t="shared" si="16"/>
        <v>5611975.3799999999</v>
      </c>
      <c r="O51" s="18">
        <f t="shared" si="4"/>
        <v>0.20783939336703516</v>
      </c>
      <c r="P51" s="44">
        <f t="shared" si="5"/>
        <v>21389524.620000001</v>
      </c>
    </row>
    <row r="52" spans="1:16" ht="31.5" x14ac:dyDescent="0.25">
      <c r="A52" s="43" t="s">
        <v>202</v>
      </c>
      <c r="B52" s="24" t="s">
        <v>203</v>
      </c>
      <c r="C52" s="56">
        <v>30135000</v>
      </c>
      <c r="D52" s="57">
        <v>6709000</v>
      </c>
      <c r="E52" s="56">
        <v>6490754.8799999999</v>
      </c>
      <c r="F52" s="18">
        <f t="shared" si="14"/>
        <v>0.96746979877776118</v>
      </c>
      <c r="G52" s="19">
        <f t="shared" si="15"/>
        <v>218245.12000000011</v>
      </c>
      <c r="H52" s="22"/>
      <c r="I52" s="20"/>
      <c r="J52" s="17"/>
      <c r="K52" s="23"/>
      <c r="L52" s="19">
        <f t="shared" si="3"/>
        <v>0</v>
      </c>
      <c r="M52" s="19">
        <f t="shared" si="10"/>
        <v>30135000</v>
      </c>
      <c r="N52" s="19">
        <f t="shared" si="16"/>
        <v>6490754.8799999999</v>
      </c>
      <c r="O52" s="18">
        <f t="shared" si="4"/>
        <v>0.2153892444001991</v>
      </c>
      <c r="P52" s="44">
        <f t="shared" si="5"/>
        <v>23644245.120000001</v>
      </c>
    </row>
    <row r="53" spans="1:16" ht="47.25" x14ac:dyDescent="0.25">
      <c r="A53" s="43" t="s">
        <v>204</v>
      </c>
      <c r="B53" s="24" t="s">
        <v>205</v>
      </c>
      <c r="C53" s="56">
        <v>6005500</v>
      </c>
      <c r="D53" s="57">
        <v>1601500</v>
      </c>
      <c r="E53" s="56">
        <v>1390126.8699999999</v>
      </c>
      <c r="F53" s="18">
        <f t="shared" si="14"/>
        <v>0.86801552919138303</v>
      </c>
      <c r="G53" s="19">
        <f t="shared" si="15"/>
        <v>211373.13000000012</v>
      </c>
      <c r="H53" s="22"/>
      <c r="I53" s="20"/>
      <c r="J53" s="17"/>
      <c r="K53" s="23"/>
      <c r="L53" s="19">
        <f t="shared" si="3"/>
        <v>0</v>
      </c>
      <c r="M53" s="19">
        <f t="shared" si="10"/>
        <v>6005500</v>
      </c>
      <c r="N53" s="19">
        <f t="shared" si="16"/>
        <v>1390126.8699999999</v>
      </c>
      <c r="O53" s="18">
        <f t="shared" si="4"/>
        <v>0.23147562567646321</v>
      </c>
      <c r="P53" s="44">
        <f t="shared" si="5"/>
        <v>4615373.13</v>
      </c>
    </row>
    <row r="54" spans="1:16" ht="31.5" x14ac:dyDescent="0.25">
      <c r="A54" s="43" t="s">
        <v>206</v>
      </c>
      <c r="B54" s="24" t="s">
        <v>207</v>
      </c>
      <c r="C54" s="56">
        <v>1200400</v>
      </c>
      <c r="D54" s="57">
        <v>285150</v>
      </c>
      <c r="E54" s="56">
        <v>259202.04</v>
      </c>
      <c r="F54" s="18">
        <f t="shared" si="14"/>
        <v>0.90900241977906371</v>
      </c>
      <c r="G54" s="19">
        <f t="shared" si="15"/>
        <v>25947.959999999992</v>
      </c>
      <c r="H54" s="22"/>
      <c r="I54" s="20"/>
      <c r="J54" s="17"/>
      <c r="K54" s="23"/>
      <c r="L54" s="19">
        <f t="shared" si="3"/>
        <v>0</v>
      </c>
      <c r="M54" s="19">
        <f t="shared" si="10"/>
        <v>1200400</v>
      </c>
      <c r="N54" s="19">
        <f t="shared" si="16"/>
        <v>259202.04</v>
      </c>
      <c r="O54" s="18">
        <f t="shared" si="4"/>
        <v>0.21592972342552483</v>
      </c>
      <c r="P54" s="44">
        <f t="shared" si="5"/>
        <v>941197.96</v>
      </c>
    </row>
    <row r="55" spans="1:16" ht="47.25" x14ac:dyDescent="0.25">
      <c r="A55" s="43" t="s">
        <v>208</v>
      </c>
      <c r="B55" s="24" t="s">
        <v>209</v>
      </c>
      <c r="C55" s="56">
        <v>473850</v>
      </c>
      <c r="D55" s="57">
        <v>160120</v>
      </c>
      <c r="E55" s="56">
        <v>76160.670000000013</v>
      </c>
      <c r="F55" s="18">
        <f t="shared" si="14"/>
        <v>0.47564745191106678</v>
      </c>
      <c r="G55" s="19">
        <f t="shared" si="15"/>
        <v>83959.329999999987</v>
      </c>
      <c r="H55" s="22"/>
      <c r="I55" s="20"/>
      <c r="J55" s="17"/>
      <c r="K55" s="23"/>
      <c r="L55" s="19">
        <f t="shared" si="3"/>
        <v>0</v>
      </c>
      <c r="M55" s="19">
        <f t="shared" si="10"/>
        <v>473850</v>
      </c>
      <c r="N55" s="19">
        <f t="shared" si="16"/>
        <v>76160.670000000013</v>
      </c>
      <c r="O55" s="18">
        <f t="shared" si="4"/>
        <v>0.16072738208293766</v>
      </c>
      <c r="P55" s="44">
        <f t="shared" si="5"/>
        <v>397689.32999999996</v>
      </c>
    </row>
    <row r="56" spans="1:16" ht="63" x14ac:dyDescent="0.25">
      <c r="A56" s="43" t="s">
        <v>210</v>
      </c>
      <c r="B56" s="24" t="s">
        <v>211</v>
      </c>
      <c r="C56" s="56">
        <v>104250</v>
      </c>
      <c r="D56" s="57">
        <v>24570</v>
      </c>
      <c r="E56" s="56">
        <v>24162.11</v>
      </c>
      <c r="F56" s="18">
        <f t="shared" si="14"/>
        <v>0.98339886039886037</v>
      </c>
      <c r="G56" s="19">
        <f t="shared" si="15"/>
        <v>407.88999999999942</v>
      </c>
      <c r="H56" s="22"/>
      <c r="I56" s="20"/>
      <c r="J56" s="17"/>
      <c r="K56" s="23"/>
      <c r="L56" s="19">
        <f t="shared" si="3"/>
        <v>0</v>
      </c>
      <c r="M56" s="19">
        <f t="shared" si="10"/>
        <v>104250</v>
      </c>
      <c r="N56" s="19">
        <f t="shared" si="16"/>
        <v>24162.11</v>
      </c>
      <c r="O56" s="18">
        <f t="shared" si="4"/>
        <v>0.23177083932853718</v>
      </c>
      <c r="P56" s="44">
        <f t="shared" si="5"/>
        <v>80087.89</v>
      </c>
    </row>
    <row r="57" spans="1:16" ht="63" x14ac:dyDescent="0.25">
      <c r="A57" s="43" t="s">
        <v>212</v>
      </c>
      <c r="B57" s="24" t="s">
        <v>213</v>
      </c>
      <c r="C57" s="56">
        <v>1739876</v>
      </c>
      <c r="D57" s="57">
        <v>411796</v>
      </c>
      <c r="E57" s="56">
        <v>369023.12000000005</v>
      </c>
      <c r="F57" s="18">
        <f t="shared" si="14"/>
        <v>0.89613089976590365</v>
      </c>
      <c r="G57" s="19">
        <f t="shared" si="15"/>
        <v>42772.879999999946</v>
      </c>
      <c r="H57" s="57">
        <v>14500</v>
      </c>
      <c r="I57" s="20">
        <v>14500</v>
      </c>
      <c r="J57" s="17"/>
      <c r="K57" s="23"/>
      <c r="L57" s="19">
        <f t="shared" si="3"/>
        <v>14500</v>
      </c>
      <c r="M57" s="19">
        <f t="shared" si="10"/>
        <v>1754376</v>
      </c>
      <c r="N57" s="19">
        <f t="shared" si="16"/>
        <v>369023.12000000005</v>
      </c>
      <c r="O57" s="18">
        <f t="shared" si="4"/>
        <v>0.21034437315603954</v>
      </c>
      <c r="P57" s="44">
        <f t="shared" si="5"/>
        <v>1385352.88</v>
      </c>
    </row>
    <row r="58" spans="1:16" ht="78.75" x14ac:dyDescent="0.25">
      <c r="A58" s="43" t="s">
        <v>214</v>
      </c>
      <c r="B58" s="24" t="s">
        <v>215</v>
      </c>
      <c r="C58" s="56">
        <v>250500</v>
      </c>
      <c r="D58" s="57">
        <v>67150</v>
      </c>
      <c r="E58" s="56">
        <v>66261.459999999992</v>
      </c>
      <c r="F58" s="18">
        <f t="shared" si="14"/>
        <v>0.98676783320923289</v>
      </c>
      <c r="G58" s="19">
        <f t="shared" si="15"/>
        <v>888.54000000000815</v>
      </c>
      <c r="H58" s="22"/>
      <c r="I58" s="20"/>
      <c r="J58" s="17"/>
      <c r="K58" s="23"/>
      <c r="L58" s="19">
        <f t="shared" si="3"/>
        <v>0</v>
      </c>
      <c r="M58" s="19">
        <f t="shared" si="10"/>
        <v>250500</v>
      </c>
      <c r="N58" s="19">
        <f t="shared" si="16"/>
        <v>66261.459999999992</v>
      </c>
      <c r="O58" s="18">
        <f t="shared" si="4"/>
        <v>0.26451680638722552</v>
      </c>
      <c r="P58" s="44">
        <f t="shared" si="5"/>
        <v>184238.54</v>
      </c>
    </row>
    <row r="59" spans="1:16" ht="47.25" x14ac:dyDescent="0.25">
      <c r="A59" s="43" t="s">
        <v>216</v>
      </c>
      <c r="B59" s="24" t="s">
        <v>217</v>
      </c>
      <c r="C59" s="56">
        <v>33300</v>
      </c>
      <c r="D59" s="57">
        <v>33300</v>
      </c>
      <c r="E59" s="56">
        <v>0</v>
      </c>
      <c r="F59" s="18">
        <f t="shared" si="14"/>
        <v>0</v>
      </c>
      <c r="G59" s="19">
        <f t="shared" si="15"/>
        <v>33300</v>
      </c>
      <c r="H59" s="22"/>
      <c r="I59" s="20"/>
      <c r="J59" s="17"/>
      <c r="K59" s="23"/>
      <c r="L59" s="19">
        <f t="shared" si="3"/>
        <v>0</v>
      </c>
      <c r="M59" s="19">
        <f t="shared" si="10"/>
        <v>33300</v>
      </c>
      <c r="N59" s="19">
        <f t="shared" si="16"/>
        <v>0</v>
      </c>
      <c r="O59" s="18">
        <f t="shared" si="4"/>
        <v>0</v>
      </c>
      <c r="P59" s="44">
        <f t="shared" si="5"/>
        <v>33300</v>
      </c>
    </row>
    <row r="60" spans="1:16" ht="63" x14ac:dyDescent="0.25">
      <c r="A60" s="43" t="s">
        <v>218</v>
      </c>
      <c r="B60" s="24" t="s">
        <v>219</v>
      </c>
      <c r="C60" s="56">
        <v>100000</v>
      </c>
      <c r="D60" s="57">
        <v>48000</v>
      </c>
      <c r="E60" s="56">
        <v>41989.01</v>
      </c>
      <c r="F60" s="18">
        <f t="shared" si="14"/>
        <v>0.87477104166666675</v>
      </c>
      <c r="G60" s="19">
        <f t="shared" si="15"/>
        <v>6010.989999999998</v>
      </c>
      <c r="H60" s="22"/>
      <c r="I60" s="20"/>
      <c r="J60" s="17"/>
      <c r="K60" s="23"/>
      <c r="L60" s="19">
        <f t="shared" si="3"/>
        <v>0</v>
      </c>
      <c r="M60" s="19">
        <f t="shared" si="10"/>
        <v>100000</v>
      </c>
      <c r="N60" s="19">
        <f t="shared" si="16"/>
        <v>41989.01</v>
      </c>
      <c r="O60" s="18">
        <f t="shared" si="4"/>
        <v>0.41989010000000004</v>
      </c>
      <c r="P60" s="44">
        <f t="shared" si="5"/>
        <v>58010.99</v>
      </c>
    </row>
    <row r="61" spans="1:16" ht="47.25" customHeight="1" x14ac:dyDescent="0.25">
      <c r="A61" s="43" t="s">
        <v>220</v>
      </c>
      <c r="B61" s="24" t="s">
        <v>221</v>
      </c>
      <c r="C61" s="56">
        <v>150000</v>
      </c>
      <c r="D61" s="57">
        <v>37500</v>
      </c>
      <c r="E61" s="56">
        <v>0</v>
      </c>
      <c r="F61" s="18">
        <f t="shared" si="14"/>
        <v>0</v>
      </c>
      <c r="G61" s="19">
        <f t="shared" si="15"/>
        <v>37500</v>
      </c>
      <c r="H61" s="22"/>
      <c r="I61" s="20"/>
      <c r="J61" s="17"/>
      <c r="K61" s="23"/>
      <c r="L61" s="19">
        <f t="shared" si="3"/>
        <v>0</v>
      </c>
      <c r="M61" s="19">
        <f t="shared" si="10"/>
        <v>150000</v>
      </c>
      <c r="N61" s="19">
        <f t="shared" si="16"/>
        <v>0</v>
      </c>
      <c r="O61" s="18">
        <f t="shared" si="4"/>
        <v>0</v>
      </c>
      <c r="P61" s="44">
        <f t="shared" si="5"/>
        <v>150000</v>
      </c>
    </row>
    <row r="62" spans="1:16" x14ac:dyDescent="0.25">
      <c r="A62" s="43" t="s">
        <v>222</v>
      </c>
      <c r="B62" s="24" t="s">
        <v>125</v>
      </c>
      <c r="C62" s="56">
        <v>72400</v>
      </c>
      <c r="D62" s="57">
        <v>12501</v>
      </c>
      <c r="E62" s="56">
        <v>1272.76</v>
      </c>
      <c r="F62" s="18">
        <f t="shared" si="14"/>
        <v>0.10181265498760099</v>
      </c>
      <c r="G62" s="19">
        <f t="shared" si="15"/>
        <v>11228.24</v>
      </c>
      <c r="H62" s="22"/>
      <c r="I62" s="20">
        <v>1272.78</v>
      </c>
      <c r="J62" s="64">
        <v>1272.78</v>
      </c>
      <c r="K62" s="21">
        <f>J62/I62</f>
        <v>1</v>
      </c>
      <c r="L62" s="19">
        <f t="shared" si="3"/>
        <v>0</v>
      </c>
      <c r="M62" s="19">
        <f t="shared" si="10"/>
        <v>73672.78</v>
      </c>
      <c r="N62" s="19">
        <f t="shared" si="16"/>
        <v>2545.54</v>
      </c>
      <c r="O62" s="18">
        <f t="shared" si="4"/>
        <v>3.4551974284125021E-2</v>
      </c>
      <c r="P62" s="44">
        <f t="shared" si="5"/>
        <v>71127.240000000005</v>
      </c>
    </row>
    <row r="63" spans="1:16" ht="189" hidden="1" x14ac:dyDescent="0.25">
      <c r="A63" s="45" t="s">
        <v>223</v>
      </c>
      <c r="B63" s="25" t="s">
        <v>224</v>
      </c>
      <c r="C63" s="56"/>
      <c r="D63" s="57"/>
      <c r="E63" s="56"/>
      <c r="F63" s="18"/>
      <c r="G63" s="19">
        <f t="shared" si="15"/>
        <v>0</v>
      </c>
      <c r="H63" s="17"/>
      <c r="I63" s="20"/>
      <c r="J63" s="17"/>
      <c r="K63" s="21" t="e">
        <f>J63/I63</f>
        <v>#DIV/0!</v>
      </c>
      <c r="L63" s="19">
        <f t="shared" si="3"/>
        <v>0</v>
      </c>
      <c r="M63" s="19">
        <f t="shared" si="10"/>
        <v>0</v>
      </c>
      <c r="N63" s="19">
        <f t="shared" si="16"/>
        <v>0</v>
      </c>
      <c r="O63" s="18" t="e">
        <f t="shared" si="4"/>
        <v>#DIV/0!</v>
      </c>
      <c r="P63" s="44">
        <f t="shared" si="5"/>
        <v>0</v>
      </c>
    </row>
    <row r="64" spans="1:16" ht="204.75" hidden="1" x14ac:dyDescent="0.25">
      <c r="A64" s="45" t="s">
        <v>225</v>
      </c>
      <c r="B64" s="25" t="s">
        <v>226</v>
      </c>
      <c r="C64" s="56"/>
      <c r="D64" s="57"/>
      <c r="E64" s="56"/>
      <c r="F64" s="18"/>
      <c r="G64" s="19">
        <f t="shared" si="15"/>
        <v>0</v>
      </c>
      <c r="H64" s="17"/>
      <c r="I64" s="17"/>
      <c r="J64" s="17"/>
      <c r="K64" s="21" t="e">
        <f>J64/I64</f>
        <v>#DIV/0!</v>
      </c>
      <c r="L64" s="19">
        <f t="shared" si="3"/>
        <v>0</v>
      </c>
      <c r="M64" s="19">
        <f t="shared" si="10"/>
        <v>0</v>
      </c>
      <c r="N64" s="19">
        <f t="shared" si="16"/>
        <v>0</v>
      </c>
      <c r="O64" s="18" t="e">
        <f t="shared" si="4"/>
        <v>#DIV/0!</v>
      </c>
      <c r="P64" s="44">
        <f t="shared" si="5"/>
        <v>0</v>
      </c>
    </row>
    <row r="65" spans="1:16" ht="157.5" x14ac:dyDescent="0.25">
      <c r="A65" s="43" t="s">
        <v>227</v>
      </c>
      <c r="B65" s="24" t="s">
        <v>228</v>
      </c>
      <c r="C65" s="56">
        <v>4437300</v>
      </c>
      <c r="D65" s="57">
        <v>1083900</v>
      </c>
      <c r="E65" s="56">
        <v>762393.53</v>
      </c>
      <c r="F65" s="18">
        <f t="shared" ref="F65:F66" si="17">E65/D65</f>
        <v>0.70337995202509462</v>
      </c>
      <c r="G65" s="19">
        <f t="shared" si="15"/>
        <v>321506.46999999997</v>
      </c>
      <c r="H65" s="22"/>
      <c r="I65" s="20"/>
      <c r="J65" s="17"/>
      <c r="K65" s="23"/>
      <c r="L65" s="19">
        <f t="shared" si="3"/>
        <v>0</v>
      </c>
      <c r="M65" s="19">
        <f t="shared" si="10"/>
        <v>4437300</v>
      </c>
      <c r="N65" s="19">
        <f t="shared" si="16"/>
        <v>762393.53</v>
      </c>
      <c r="O65" s="18">
        <f t="shared" si="4"/>
        <v>0.17181473643882542</v>
      </c>
      <c r="P65" s="44">
        <f t="shared" si="5"/>
        <v>3674906.4699999997</v>
      </c>
    </row>
    <row r="66" spans="1:16" ht="31.5" x14ac:dyDescent="0.25">
      <c r="A66" s="43" t="s">
        <v>229</v>
      </c>
      <c r="B66" s="24" t="s">
        <v>127</v>
      </c>
      <c r="C66" s="56">
        <v>14900000</v>
      </c>
      <c r="D66" s="57">
        <v>3757500</v>
      </c>
      <c r="E66" s="56">
        <v>3533658</v>
      </c>
      <c r="F66" s="18">
        <f t="shared" si="17"/>
        <v>0.94042794411177644</v>
      </c>
      <c r="G66" s="19">
        <f t="shared" si="15"/>
        <v>223842</v>
      </c>
      <c r="H66" s="22"/>
      <c r="I66" s="20"/>
      <c r="J66" s="17"/>
      <c r="K66" s="23"/>
      <c r="L66" s="19">
        <f t="shared" si="3"/>
        <v>0</v>
      </c>
      <c r="M66" s="19">
        <f t="shared" si="10"/>
        <v>14900000</v>
      </c>
      <c r="N66" s="19">
        <f t="shared" si="16"/>
        <v>3533658</v>
      </c>
      <c r="O66" s="18">
        <f t="shared" si="4"/>
        <v>0.23715825503355706</v>
      </c>
      <c r="P66" s="44">
        <f t="shared" si="5"/>
        <v>11366342</v>
      </c>
    </row>
    <row r="67" spans="1:16" ht="32.25" thickBot="1" x14ac:dyDescent="0.3">
      <c r="A67" s="41" t="s">
        <v>230</v>
      </c>
      <c r="B67" s="61" t="s">
        <v>231</v>
      </c>
      <c r="C67" s="12">
        <f>SUM(C68:C75)</f>
        <v>31852111.999999996</v>
      </c>
      <c r="D67" s="12">
        <f>SUM(D68:D75)</f>
        <v>9190353</v>
      </c>
      <c r="E67" s="12">
        <f>SUM(E68:E75)</f>
        <v>7663168.669999999</v>
      </c>
      <c r="F67" s="13">
        <f>E67/D67</f>
        <v>0.83382745689964233</v>
      </c>
      <c r="G67" s="52">
        <f>D67-E67</f>
        <v>1527184.330000001</v>
      </c>
      <c r="H67" s="15">
        <f>SUM(H68:H75)</f>
        <v>15991200</v>
      </c>
      <c r="I67" s="15">
        <f>SUM(I68:I75)</f>
        <v>16067949.859999999</v>
      </c>
      <c r="J67" s="15">
        <f>SUM(J68:J75)</f>
        <v>2157995.7599999998</v>
      </c>
      <c r="K67" s="16">
        <f t="shared" ref="K67:K73" si="18">J67/I67</f>
        <v>0.13430436233636592</v>
      </c>
      <c r="L67" s="14">
        <f t="shared" si="3"/>
        <v>13909954.1</v>
      </c>
      <c r="M67" s="14">
        <f t="shared" si="10"/>
        <v>47920061.859999999</v>
      </c>
      <c r="N67" s="14">
        <f t="shared" si="16"/>
        <v>9821164.4299999997</v>
      </c>
      <c r="O67" s="13">
        <f t="shared" si="4"/>
        <v>0.20494890967989246</v>
      </c>
      <c r="P67" s="42">
        <f t="shared" si="5"/>
        <v>38098897.43</v>
      </c>
    </row>
    <row r="68" spans="1:16" ht="47.25" x14ac:dyDescent="0.25">
      <c r="A68" s="43" t="s">
        <v>232</v>
      </c>
      <c r="B68" s="24" t="s">
        <v>233</v>
      </c>
      <c r="C68" s="56">
        <v>16921453.999999996</v>
      </c>
      <c r="D68" s="57">
        <v>4886032</v>
      </c>
      <c r="E68" s="56">
        <v>4317545.4999999991</v>
      </c>
      <c r="F68" s="18">
        <f t="shared" ref="F68:F75" si="19">E68/D68</f>
        <v>0.88365068014290515</v>
      </c>
      <c r="G68" s="19">
        <f t="shared" ref="G68:G75" si="20">D68-E68</f>
        <v>568486.50000000093</v>
      </c>
      <c r="H68" s="57">
        <v>1712000</v>
      </c>
      <c r="I68" s="20">
        <v>1712000</v>
      </c>
      <c r="J68" s="64">
        <v>108207.38</v>
      </c>
      <c r="K68" s="21">
        <f t="shared" si="18"/>
        <v>6.320524532710281E-2</v>
      </c>
      <c r="L68" s="19">
        <f t="shared" si="3"/>
        <v>1603792.62</v>
      </c>
      <c r="M68" s="19">
        <f t="shared" si="10"/>
        <v>18633453.999999996</v>
      </c>
      <c r="N68" s="19">
        <f t="shared" si="16"/>
        <v>4425752.879999999</v>
      </c>
      <c r="O68" s="18">
        <f t="shared" si="4"/>
        <v>0.23751650552817527</v>
      </c>
      <c r="P68" s="44">
        <f t="shared" si="5"/>
        <v>14207701.119999997</v>
      </c>
    </row>
    <row r="69" spans="1:16" x14ac:dyDescent="0.25">
      <c r="A69" s="75" t="s">
        <v>321</v>
      </c>
      <c r="B69" s="76" t="s">
        <v>125</v>
      </c>
      <c r="C69" s="56"/>
      <c r="D69" s="57"/>
      <c r="E69" s="56"/>
      <c r="F69" s="18"/>
      <c r="G69" s="19"/>
      <c r="H69" s="57"/>
      <c r="I69" s="20"/>
      <c r="J69" s="64"/>
      <c r="K69" s="21"/>
      <c r="L69" s="19"/>
      <c r="M69" s="19"/>
      <c r="N69" s="19"/>
      <c r="O69" s="18"/>
      <c r="P69" s="44"/>
    </row>
    <row r="70" spans="1:16" x14ac:dyDescent="0.25">
      <c r="A70" s="43" t="s">
        <v>234</v>
      </c>
      <c r="B70" s="24" t="s">
        <v>235</v>
      </c>
      <c r="C70" s="56">
        <v>6766809</v>
      </c>
      <c r="D70" s="57">
        <v>1894822</v>
      </c>
      <c r="E70" s="56">
        <v>1859159.1500000001</v>
      </c>
      <c r="F70" s="18">
        <f t="shared" si="19"/>
        <v>0.98117878618677645</v>
      </c>
      <c r="G70" s="19">
        <f t="shared" si="20"/>
        <v>35662.84999999986</v>
      </c>
      <c r="H70" s="57">
        <v>512000</v>
      </c>
      <c r="I70" s="20">
        <v>548600</v>
      </c>
      <c r="J70" s="64">
        <v>143086.04999999999</v>
      </c>
      <c r="K70" s="21">
        <f t="shared" si="18"/>
        <v>0.26082036091870214</v>
      </c>
      <c r="L70" s="19">
        <f t="shared" ref="L70:L117" si="21">I70-J70</f>
        <v>405513.95</v>
      </c>
      <c r="M70" s="19">
        <f t="shared" ref="M70:M117" si="22">C70+I70</f>
        <v>7315409</v>
      </c>
      <c r="N70" s="19">
        <f t="shared" ref="N70:N116" si="23">E70+J70</f>
        <v>2002245.2000000002</v>
      </c>
      <c r="O70" s="18">
        <f t="shared" ref="O70:O117" si="24">N70/M70</f>
        <v>0.27370242730105726</v>
      </c>
      <c r="P70" s="44">
        <f t="shared" ref="P70:P117" si="25">M70-N70</f>
        <v>5313163.8</v>
      </c>
    </row>
    <row r="71" spans="1:16" x14ac:dyDescent="0.25">
      <c r="A71" s="43" t="s">
        <v>236</v>
      </c>
      <c r="B71" s="24" t="s">
        <v>237</v>
      </c>
      <c r="C71" s="56">
        <v>2238153</v>
      </c>
      <c r="D71" s="57">
        <v>679688</v>
      </c>
      <c r="E71" s="56">
        <v>626567.05000000005</v>
      </c>
      <c r="F71" s="18">
        <f t="shared" si="19"/>
        <v>0.92184509657372216</v>
      </c>
      <c r="G71" s="19">
        <f t="shared" si="20"/>
        <v>53120.949999999953</v>
      </c>
      <c r="H71" s="57">
        <v>139200</v>
      </c>
      <c r="I71" s="20">
        <f>139200+40149.86</f>
        <v>179349.86</v>
      </c>
      <c r="J71" s="64">
        <v>51406.86</v>
      </c>
      <c r="K71" s="21">
        <f t="shared" si="18"/>
        <v>0.28662893854503152</v>
      </c>
      <c r="L71" s="19">
        <f t="shared" si="21"/>
        <v>127942.99999999999</v>
      </c>
      <c r="M71" s="19">
        <f t="shared" si="22"/>
        <v>2417502.86</v>
      </c>
      <c r="N71" s="19">
        <f t="shared" si="23"/>
        <v>677973.91</v>
      </c>
      <c r="O71" s="18">
        <f t="shared" si="24"/>
        <v>0.28044389159481703</v>
      </c>
      <c r="P71" s="44">
        <f t="shared" si="25"/>
        <v>1739528.9499999997</v>
      </c>
    </row>
    <row r="72" spans="1:16" x14ac:dyDescent="0.25">
      <c r="A72" s="45" t="s">
        <v>238</v>
      </c>
      <c r="B72" s="25" t="s">
        <v>239</v>
      </c>
      <c r="C72" s="56"/>
      <c r="D72" s="56"/>
      <c r="E72" s="56"/>
      <c r="F72" s="18">
        <v>0</v>
      </c>
      <c r="G72" s="19">
        <f t="shared" si="20"/>
        <v>0</v>
      </c>
      <c r="H72" s="57">
        <v>13000000</v>
      </c>
      <c r="I72" s="20">
        <v>13000000</v>
      </c>
      <c r="J72" s="64">
        <v>1516387.47</v>
      </c>
      <c r="K72" s="21">
        <f t="shared" si="18"/>
        <v>0.11664519</v>
      </c>
      <c r="L72" s="19">
        <f t="shared" si="21"/>
        <v>11483612.529999999</v>
      </c>
      <c r="M72" s="19">
        <f t="shared" si="22"/>
        <v>13000000</v>
      </c>
      <c r="N72" s="19">
        <f t="shared" si="23"/>
        <v>1516387.47</v>
      </c>
      <c r="O72" s="18">
        <f t="shared" si="24"/>
        <v>0.11664519</v>
      </c>
      <c r="P72" s="44">
        <f t="shared" si="25"/>
        <v>11483612.529999999</v>
      </c>
    </row>
    <row r="73" spans="1:16" ht="31.5" x14ac:dyDescent="0.25">
      <c r="A73" s="43" t="s">
        <v>240</v>
      </c>
      <c r="B73" s="24" t="s">
        <v>241</v>
      </c>
      <c r="C73" s="56">
        <v>1936484</v>
      </c>
      <c r="D73" s="57">
        <v>487563</v>
      </c>
      <c r="E73" s="56">
        <v>408008.04</v>
      </c>
      <c r="F73" s="18">
        <f t="shared" si="19"/>
        <v>0.83683142486201778</v>
      </c>
      <c r="G73" s="19">
        <f t="shared" si="20"/>
        <v>79554.960000000021</v>
      </c>
      <c r="H73" s="57">
        <v>5000</v>
      </c>
      <c r="I73" s="20">
        <v>5000</v>
      </c>
      <c r="J73" s="64">
        <v>0</v>
      </c>
      <c r="K73" s="21">
        <f t="shared" si="18"/>
        <v>0</v>
      </c>
      <c r="L73" s="19">
        <f t="shared" si="21"/>
        <v>5000</v>
      </c>
      <c r="M73" s="19">
        <f t="shared" si="22"/>
        <v>1941484</v>
      </c>
      <c r="N73" s="19">
        <f t="shared" si="23"/>
        <v>408008.04</v>
      </c>
      <c r="O73" s="18">
        <f t="shared" si="24"/>
        <v>0.21015266672298097</v>
      </c>
      <c r="P73" s="44">
        <f t="shared" si="25"/>
        <v>1533475.96</v>
      </c>
    </row>
    <row r="74" spans="1:16" ht="31.5" x14ac:dyDescent="0.25">
      <c r="A74" s="43" t="s">
        <v>242</v>
      </c>
      <c r="B74" s="24" t="s">
        <v>243</v>
      </c>
      <c r="C74" s="56">
        <v>1420212</v>
      </c>
      <c r="D74" s="57">
        <v>365548</v>
      </c>
      <c r="E74" s="56">
        <v>287423.91000000009</v>
      </c>
      <c r="F74" s="18">
        <f t="shared" si="19"/>
        <v>0.78628226662435596</v>
      </c>
      <c r="G74" s="19">
        <f t="shared" si="20"/>
        <v>78124.089999999909</v>
      </c>
      <c r="H74" s="57"/>
      <c r="I74" s="20"/>
      <c r="J74" s="64"/>
      <c r="K74" s="23"/>
      <c r="L74" s="19">
        <f t="shared" si="21"/>
        <v>0</v>
      </c>
      <c r="M74" s="19">
        <f t="shared" si="22"/>
        <v>1420212</v>
      </c>
      <c r="N74" s="19">
        <f t="shared" si="23"/>
        <v>287423.91000000009</v>
      </c>
      <c r="O74" s="18">
        <f t="shared" si="24"/>
        <v>0.20238098959873602</v>
      </c>
      <c r="P74" s="44">
        <f t="shared" si="25"/>
        <v>1132788.0899999999</v>
      </c>
    </row>
    <row r="75" spans="1:16" x14ac:dyDescent="0.25">
      <c r="A75" s="43" t="s">
        <v>244</v>
      </c>
      <c r="B75" s="24" t="s">
        <v>245</v>
      </c>
      <c r="C75" s="56">
        <v>2569000</v>
      </c>
      <c r="D75" s="57">
        <v>876700</v>
      </c>
      <c r="E75" s="56">
        <v>164465.01999999999</v>
      </c>
      <c r="F75" s="18">
        <f t="shared" si="19"/>
        <v>0.18759555149994295</v>
      </c>
      <c r="G75" s="19">
        <f t="shared" si="20"/>
        <v>712234.98</v>
      </c>
      <c r="H75" s="57">
        <v>623000</v>
      </c>
      <c r="I75" s="20">
        <v>623000</v>
      </c>
      <c r="J75" s="64">
        <v>338908</v>
      </c>
      <c r="K75" s="21">
        <f>J75/I75</f>
        <v>0.54399357945425364</v>
      </c>
      <c r="L75" s="19">
        <f t="shared" si="21"/>
        <v>284092</v>
      </c>
      <c r="M75" s="19">
        <f t="shared" si="22"/>
        <v>3192000</v>
      </c>
      <c r="N75" s="19">
        <f t="shared" si="23"/>
        <v>503373.02</v>
      </c>
      <c r="O75" s="18">
        <f t="shared" si="24"/>
        <v>0.15769831453634087</v>
      </c>
      <c r="P75" s="44">
        <f t="shared" si="25"/>
        <v>2688626.98</v>
      </c>
    </row>
    <row r="76" spans="1:16" ht="32.25" thickBot="1" x14ac:dyDescent="0.3">
      <c r="A76" s="41" t="s">
        <v>246</v>
      </c>
      <c r="B76" s="61" t="s">
        <v>247</v>
      </c>
      <c r="C76" s="12">
        <f>SUM(C77:C92)</f>
        <v>89804677</v>
      </c>
      <c r="D76" s="12">
        <f>SUM(D77:D92)</f>
        <v>22222122</v>
      </c>
      <c r="E76" s="12">
        <f>SUM(E77:E92)</f>
        <v>20361092.630000003</v>
      </c>
      <c r="F76" s="13">
        <f>E76/D76</f>
        <v>0.91625330065238608</v>
      </c>
      <c r="G76" s="52">
        <f>D76-E76</f>
        <v>1861029.3699999973</v>
      </c>
      <c r="H76" s="15">
        <f>SUM(H77:H92)</f>
        <v>95810590</v>
      </c>
      <c r="I76" s="15">
        <f>SUM(I77:I92)</f>
        <v>95910590</v>
      </c>
      <c r="J76" s="15">
        <f>SUM(J77:J92)</f>
        <v>7311636.5099999998</v>
      </c>
      <c r="K76" s="16">
        <f>J76/I76</f>
        <v>7.6233881055261993E-2</v>
      </c>
      <c r="L76" s="14">
        <f t="shared" si="21"/>
        <v>88598953.489999995</v>
      </c>
      <c r="M76" s="14">
        <f t="shared" si="22"/>
        <v>185715267</v>
      </c>
      <c r="N76" s="14">
        <f t="shared" si="23"/>
        <v>27672729.140000001</v>
      </c>
      <c r="O76" s="13">
        <f t="shared" si="24"/>
        <v>0.14900621573561856</v>
      </c>
      <c r="P76" s="42">
        <f t="shared" si="25"/>
        <v>158042537.86000001</v>
      </c>
    </row>
    <row r="77" spans="1:16" ht="47.25" x14ac:dyDescent="0.25">
      <c r="A77" s="43" t="s">
        <v>248</v>
      </c>
      <c r="B77" s="24" t="s">
        <v>119</v>
      </c>
      <c r="C77" s="56">
        <v>5807677</v>
      </c>
      <c r="D77" s="57">
        <v>1372934</v>
      </c>
      <c r="E77" s="56">
        <v>1058585.54</v>
      </c>
      <c r="F77" s="18">
        <f t="shared" ref="F77:F79" si="26">E77/D77</f>
        <v>0.77103891374239408</v>
      </c>
      <c r="G77" s="19">
        <f t="shared" ref="G77:G83" si="27">D77-E77</f>
        <v>314348.45999999996</v>
      </c>
      <c r="H77" s="57">
        <v>465000</v>
      </c>
      <c r="I77" s="20">
        <v>565000</v>
      </c>
      <c r="J77" s="64">
        <v>189513.02</v>
      </c>
      <c r="K77" s="21">
        <f>J77/I77</f>
        <v>0.33542127433628316</v>
      </c>
      <c r="L77" s="19">
        <f t="shared" si="21"/>
        <v>375486.98</v>
      </c>
      <c r="M77" s="19">
        <f t="shared" si="22"/>
        <v>6372677</v>
      </c>
      <c r="N77" s="19">
        <f t="shared" si="23"/>
        <v>1248098.56</v>
      </c>
      <c r="O77" s="18">
        <f t="shared" si="24"/>
        <v>0.19585153303705807</v>
      </c>
      <c r="P77" s="44">
        <f t="shared" si="25"/>
        <v>5124578.4399999995</v>
      </c>
    </row>
    <row r="78" spans="1:16" x14ac:dyDescent="0.25">
      <c r="A78" s="43" t="s">
        <v>249</v>
      </c>
      <c r="B78" s="24" t="s">
        <v>125</v>
      </c>
      <c r="C78" s="56">
        <v>30000</v>
      </c>
      <c r="D78" s="57">
        <v>6000</v>
      </c>
      <c r="E78" s="56">
        <v>4751.57</v>
      </c>
      <c r="F78" s="18">
        <f t="shared" si="26"/>
        <v>0.79192833333333323</v>
      </c>
      <c r="G78" s="19">
        <f t="shared" si="27"/>
        <v>1248.4300000000003</v>
      </c>
      <c r="H78" s="22"/>
      <c r="I78" s="20"/>
      <c r="J78" s="64"/>
      <c r="K78" s="23"/>
      <c r="L78" s="19">
        <f t="shared" si="21"/>
        <v>0</v>
      </c>
      <c r="M78" s="19">
        <f t="shared" si="22"/>
        <v>30000</v>
      </c>
      <c r="N78" s="19">
        <f t="shared" si="23"/>
        <v>4751.57</v>
      </c>
      <c r="O78" s="18">
        <f t="shared" si="24"/>
        <v>0.15838566666666665</v>
      </c>
      <c r="P78" s="44">
        <f t="shared" si="25"/>
        <v>25248.43</v>
      </c>
    </row>
    <row r="79" spans="1:16" ht="31.5" x14ac:dyDescent="0.25">
      <c r="A79" s="43" t="s">
        <v>250</v>
      </c>
      <c r="B79" s="24" t="s">
        <v>251</v>
      </c>
      <c r="C79" s="56">
        <v>9170000</v>
      </c>
      <c r="D79" s="57">
        <v>4650000</v>
      </c>
      <c r="E79" s="56">
        <v>3982023.13</v>
      </c>
      <c r="F79" s="18">
        <f t="shared" si="26"/>
        <v>0.85634906021505375</v>
      </c>
      <c r="G79" s="19">
        <f t="shared" si="27"/>
        <v>667976.87000000011</v>
      </c>
      <c r="H79" s="57">
        <v>11830000</v>
      </c>
      <c r="I79" s="20">
        <v>11830000</v>
      </c>
      <c r="J79" s="64">
        <v>557768</v>
      </c>
      <c r="K79" s="21">
        <f>J79/I79</f>
        <v>4.7148605240912932E-2</v>
      </c>
      <c r="L79" s="19">
        <f t="shared" si="21"/>
        <v>11272232</v>
      </c>
      <c r="M79" s="19">
        <f t="shared" si="22"/>
        <v>21000000</v>
      </c>
      <c r="N79" s="19">
        <f t="shared" si="23"/>
        <v>4539791.13</v>
      </c>
      <c r="O79" s="18">
        <f t="shared" si="24"/>
        <v>0.21618052999999998</v>
      </c>
      <c r="P79" s="44">
        <f t="shared" si="25"/>
        <v>16460208.870000001</v>
      </c>
    </row>
    <row r="80" spans="1:16" ht="31.5" x14ac:dyDescent="0.25">
      <c r="A80" s="45" t="s">
        <v>252</v>
      </c>
      <c r="B80" s="25" t="s">
        <v>253</v>
      </c>
      <c r="C80" s="22"/>
      <c r="D80" s="22"/>
      <c r="E80" s="22"/>
      <c r="F80" s="18"/>
      <c r="G80" s="19">
        <f t="shared" si="27"/>
        <v>0</v>
      </c>
      <c r="H80" s="57">
        <v>2217000</v>
      </c>
      <c r="I80" s="20">
        <v>2217000</v>
      </c>
      <c r="J80" s="64">
        <v>14580</v>
      </c>
      <c r="K80" s="21">
        <f>J80/I80</f>
        <v>6.5764546684709069E-3</v>
      </c>
      <c r="L80" s="19">
        <f t="shared" si="21"/>
        <v>2202420</v>
      </c>
      <c r="M80" s="19">
        <f t="shared" si="22"/>
        <v>2217000</v>
      </c>
      <c r="N80" s="19">
        <f t="shared" si="23"/>
        <v>14580</v>
      </c>
      <c r="O80" s="18">
        <f t="shared" si="24"/>
        <v>6.5764546684709069E-3</v>
      </c>
      <c r="P80" s="44">
        <f t="shared" si="25"/>
        <v>2202420</v>
      </c>
    </row>
    <row r="81" spans="1:16" ht="31.5" x14ac:dyDescent="0.25">
      <c r="A81" s="45" t="s">
        <v>254</v>
      </c>
      <c r="B81" s="25" t="s">
        <v>255</v>
      </c>
      <c r="C81" s="22"/>
      <c r="D81" s="22"/>
      <c r="E81" s="22"/>
      <c r="F81" s="18"/>
      <c r="G81" s="19">
        <f t="shared" si="27"/>
        <v>0</v>
      </c>
      <c r="H81" s="57">
        <v>10013747</v>
      </c>
      <c r="I81" s="20">
        <v>10013747</v>
      </c>
      <c r="J81" s="64">
        <v>17673.2</v>
      </c>
      <c r="K81" s="21">
        <f>J81/I81</f>
        <v>1.7648938004924631E-3</v>
      </c>
      <c r="L81" s="19">
        <f t="shared" si="21"/>
        <v>9996073.8000000007</v>
      </c>
      <c r="M81" s="19">
        <f t="shared" si="22"/>
        <v>10013747</v>
      </c>
      <c r="N81" s="19">
        <f t="shared" si="23"/>
        <v>17673.2</v>
      </c>
      <c r="O81" s="18">
        <f t="shared" si="24"/>
        <v>1.7648938004924631E-3</v>
      </c>
      <c r="P81" s="44">
        <f t="shared" si="25"/>
        <v>9996073.8000000007</v>
      </c>
    </row>
    <row r="82" spans="1:16" x14ac:dyDescent="0.25">
      <c r="A82" s="43" t="s">
        <v>256</v>
      </c>
      <c r="B82" s="24" t="s">
        <v>257</v>
      </c>
      <c r="C82" s="56">
        <v>61830000</v>
      </c>
      <c r="D82" s="57">
        <v>14830798</v>
      </c>
      <c r="E82" s="56">
        <v>14162907.43</v>
      </c>
      <c r="F82" s="18">
        <f>E82/D82</f>
        <v>0.95496597216144408</v>
      </c>
      <c r="G82" s="19">
        <f t="shared" si="27"/>
        <v>667890.5700000003</v>
      </c>
      <c r="H82" s="57">
        <v>7497799</v>
      </c>
      <c r="I82" s="20">
        <v>7497799</v>
      </c>
      <c r="J82" s="64">
        <v>296568.90999999997</v>
      </c>
      <c r="K82" s="21">
        <f>J82/I82</f>
        <v>3.9554129151768404E-2</v>
      </c>
      <c r="L82" s="19">
        <f t="shared" si="21"/>
        <v>7201230.0899999999</v>
      </c>
      <c r="M82" s="19">
        <f t="shared" si="22"/>
        <v>69327799</v>
      </c>
      <c r="N82" s="19">
        <f t="shared" si="23"/>
        <v>14459476.34</v>
      </c>
      <c r="O82" s="18">
        <f t="shared" si="24"/>
        <v>0.20856678776142887</v>
      </c>
      <c r="P82" s="44">
        <f t="shared" si="25"/>
        <v>54868322.659999996</v>
      </c>
    </row>
    <row r="83" spans="1:16" ht="94.5" x14ac:dyDescent="0.25">
      <c r="A83" s="43" t="s">
        <v>258</v>
      </c>
      <c r="B83" s="24" t="s">
        <v>259</v>
      </c>
      <c r="C83" s="56">
        <v>1217000</v>
      </c>
      <c r="D83" s="57">
        <v>304240</v>
      </c>
      <c r="E83" s="56">
        <v>244558.02</v>
      </c>
      <c r="F83" s="18">
        <f>E83/D83</f>
        <v>0.80383256639495126</v>
      </c>
      <c r="G83" s="19">
        <f t="shared" si="27"/>
        <v>59681.98000000001</v>
      </c>
      <c r="H83" s="57"/>
      <c r="I83" s="20"/>
      <c r="J83" s="17"/>
      <c r="K83" s="21"/>
      <c r="L83" s="19">
        <f t="shared" si="21"/>
        <v>0</v>
      </c>
      <c r="M83" s="19">
        <f t="shared" si="22"/>
        <v>1217000</v>
      </c>
      <c r="N83" s="19">
        <f t="shared" si="23"/>
        <v>244558.02</v>
      </c>
      <c r="O83" s="18">
        <f t="shared" si="24"/>
        <v>0.20095153656532455</v>
      </c>
      <c r="P83" s="44">
        <f t="shared" si="25"/>
        <v>972441.98</v>
      </c>
    </row>
    <row r="84" spans="1:16" ht="220.5" hidden="1" x14ac:dyDescent="0.25">
      <c r="A84" s="46">
        <v>1216072</v>
      </c>
      <c r="B84" s="26" t="s">
        <v>260</v>
      </c>
      <c r="C84" s="56"/>
      <c r="D84" s="56"/>
      <c r="E84" s="56"/>
      <c r="F84" s="28"/>
      <c r="G84" s="19">
        <f t="shared" ref="G84:G94" si="28">D84-E84</f>
        <v>0</v>
      </c>
      <c r="H84" s="30"/>
      <c r="I84" s="31"/>
      <c r="J84" s="27"/>
      <c r="K84" s="21" t="e">
        <f t="shared" ref="K84" si="29">J84/I84</f>
        <v>#DIV/0!</v>
      </c>
      <c r="L84" s="29">
        <f t="shared" si="21"/>
        <v>0</v>
      </c>
      <c r="M84" s="19">
        <f t="shared" si="22"/>
        <v>0</v>
      </c>
      <c r="N84" s="19">
        <f t="shared" si="23"/>
        <v>0</v>
      </c>
      <c r="O84" s="18" t="e">
        <f t="shared" si="24"/>
        <v>#DIV/0!</v>
      </c>
      <c r="P84" s="44">
        <f t="shared" si="25"/>
        <v>0</v>
      </c>
    </row>
    <row r="85" spans="1:16" ht="31.5" x14ac:dyDescent="0.25">
      <c r="A85" s="46" t="s">
        <v>261</v>
      </c>
      <c r="B85" s="26" t="s">
        <v>262</v>
      </c>
      <c r="C85" s="56">
        <v>850000</v>
      </c>
      <c r="D85" s="57">
        <v>40000</v>
      </c>
      <c r="E85" s="56">
        <v>0</v>
      </c>
      <c r="F85" s="18">
        <f>E85/D85</f>
        <v>0</v>
      </c>
      <c r="G85" s="19">
        <f t="shared" si="28"/>
        <v>40000</v>
      </c>
      <c r="H85" s="57">
        <v>8422000</v>
      </c>
      <c r="I85" s="31">
        <v>8422000</v>
      </c>
      <c r="J85" s="64">
        <v>3455320</v>
      </c>
      <c r="K85" s="32"/>
      <c r="L85" s="29">
        <f t="shared" si="21"/>
        <v>4966680</v>
      </c>
      <c r="M85" s="19">
        <f t="shared" si="22"/>
        <v>9272000</v>
      </c>
      <c r="N85" s="19">
        <f t="shared" si="23"/>
        <v>3455320</v>
      </c>
      <c r="O85" s="18">
        <f t="shared" si="24"/>
        <v>0.37266177739430545</v>
      </c>
      <c r="P85" s="44">
        <f t="shared" si="25"/>
        <v>5816680</v>
      </c>
    </row>
    <row r="86" spans="1:16" ht="31.5" x14ac:dyDescent="0.25">
      <c r="A86" s="47" t="s">
        <v>263</v>
      </c>
      <c r="B86" s="33" t="s">
        <v>264</v>
      </c>
      <c r="C86" s="30"/>
      <c r="D86" s="30"/>
      <c r="E86" s="30"/>
      <c r="F86" s="28">
        <v>0</v>
      </c>
      <c r="G86" s="19">
        <f t="shared" si="28"/>
        <v>0</v>
      </c>
      <c r="H86" s="57">
        <v>18484906</v>
      </c>
      <c r="I86" s="31">
        <v>18484906</v>
      </c>
      <c r="J86" s="64">
        <v>0</v>
      </c>
      <c r="K86" s="21">
        <f>J86/I86</f>
        <v>0</v>
      </c>
      <c r="L86" s="29">
        <f t="shared" si="21"/>
        <v>18484906</v>
      </c>
      <c r="M86" s="19">
        <f t="shared" si="22"/>
        <v>18484906</v>
      </c>
      <c r="N86" s="19">
        <f t="shared" si="23"/>
        <v>0</v>
      </c>
      <c r="O86" s="18">
        <f t="shared" si="24"/>
        <v>0</v>
      </c>
      <c r="P86" s="44">
        <f t="shared" si="25"/>
        <v>18484906</v>
      </c>
    </row>
    <row r="87" spans="1:16" ht="31.5" x14ac:dyDescent="0.25">
      <c r="A87" s="47" t="s">
        <v>265</v>
      </c>
      <c r="B87" s="33" t="s">
        <v>266</v>
      </c>
      <c r="C87" s="30"/>
      <c r="D87" s="30"/>
      <c r="E87" s="30"/>
      <c r="F87" s="28">
        <v>0</v>
      </c>
      <c r="G87" s="19">
        <f t="shared" si="28"/>
        <v>0</v>
      </c>
      <c r="H87" s="57">
        <v>3447587</v>
      </c>
      <c r="I87" s="31">
        <v>3447587</v>
      </c>
      <c r="J87" s="64">
        <v>131898.20000000001</v>
      </c>
      <c r="K87" s="21">
        <f>J87/I87</f>
        <v>3.8258120824797175E-2</v>
      </c>
      <c r="L87" s="29">
        <f t="shared" si="21"/>
        <v>3315688.8</v>
      </c>
      <c r="M87" s="19">
        <f t="shared" si="22"/>
        <v>3447587</v>
      </c>
      <c r="N87" s="19">
        <f t="shared" si="23"/>
        <v>131898.20000000001</v>
      </c>
      <c r="O87" s="18">
        <f t="shared" si="24"/>
        <v>3.8258120824797175E-2</v>
      </c>
      <c r="P87" s="44">
        <f t="shared" si="25"/>
        <v>3315688.8</v>
      </c>
    </row>
    <row r="88" spans="1:16" ht="47.25" x14ac:dyDescent="0.25">
      <c r="A88" s="46" t="s">
        <v>267</v>
      </c>
      <c r="B88" s="26" t="s">
        <v>268</v>
      </c>
      <c r="C88" s="56">
        <v>10000000</v>
      </c>
      <c r="D88" s="57">
        <v>664000</v>
      </c>
      <c r="E88" s="56">
        <v>632021.6</v>
      </c>
      <c r="F88" s="18">
        <f>E88/D88</f>
        <v>0.95183975903614459</v>
      </c>
      <c r="G88" s="19">
        <f t="shared" si="28"/>
        <v>31978.400000000023</v>
      </c>
      <c r="H88" s="57">
        <v>33303351</v>
      </c>
      <c r="I88" s="31">
        <v>33303351</v>
      </c>
      <c r="J88" s="64">
        <v>2648315.1799999997</v>
      </c>
      <c r="K88" s="21">
        <f>J88/I88</f>
        <v>7.9520982137803481E-2</v>
      </c>
      <c r="L88" s="29">
        <f t="shared" si="21"/>
        <v>30655035.82</v>
      </c>
      <c r="M88" s="19">
        <f t="shared" si="22"/>
        <v>43303351</v>
      </c>
      <c r="N88" s="19">
        <f t="shared" si="23"/>
        <v>3280336.78</v>
      </c>
      <c r="O88" s="18">
        <f t="shared" si="24"/>
        <v>7.575249268815247E-2</v>
      </c>
      <c r="P88" s="44">
        <f t="shared" si="25"/>
        <v>40023014.219999999</v>
      </c>
    </row>
    <row r="89" spans="1:16" x14ac:dyDescent="0.25">
      <c r="A89" s="46" t="s">
        <v>269</v>
      </c>
      <c r="B89" s="26" t="s">
        <v>128</v>
      </c>
      <c r="C89" s="56">
        <v>500000</v>
      </c>
      <c r="D89" s="56">
        <v>0</v>
      </c>
      <c r="E89" s="56">
        <v>0</v>
      </c>
      <c r="F89" s="18">
        <v>0</v>
      </c>
      <c r="G89" s="19">
        <f t="shared" si="28"/>
        <v>0</v>
      </c>
      <c r="H89" s="30"/>
      <c r="I89" s="31"/>
      <c r="J89" s="64"/>
      <c r="K89" s="32"/>
      <c r="L89" s="29">
        <f t="shared" si="21"/>
        <v>0</v>
      </c>
      <c r="M89" s="19">
        <f t="shared" si="22"/>
        <v>500000</v>
      </c>
      <c r="N89" s="19">
        <f t="shared" si="23"/>
        <v>0</v>
      </c>
      <c r="O89" s="18">
        <f t="shared" si="24"/>
        <v>0</v>
      </c>
      <c r="P89" s="44">
        <f t="shared" si="25"/>
        <v>500000</v>
      </c>
    </row>
    <row r="90" spans="1:16" ht="31.5" x14ac:dyDescent="0.25">
      <c r="A90" s="73" t="s">
        <v>322</v>
      </c>
      <c r="B90" s="74" t="s">
        <v>318</v>
      </c>
      <c r="C90" s="30"/>
      <c r="D90" s="30"/>
      <c r="E90" s="30"/>
      <c r="F90" s="28"/>
      <c r="G90" s="19">
        <f t="shared" si="28"/>
        <v>0</v>
      </c>
      <c r="H90" s="27"/>
      <c r="I90" s="31"/>
      <c r="J90" s="27"/>
      <c r="K90" s="21" t="e">
        <f>J90/I90</f>
        <v>#DIV/0!</v>
      </c>
      <c r="L90" s="29">
        <f t="shared" si="21"/>
        <v>0</v>
      </c>
      <c r="M90" s="19">
        <f t="shared" si="22"/>
        <v>0</v>
      </c>
      <c r="N90" s="19">
        <f t="shared" si="23"/>
        <v>0</v>
      </c>
      <c r="O90" s="18" t="e">
        <f t="shared" si="24"/>
        <v>#DIV/0!</v>
      </c>
      <c r="P90" s="44">
        <f t="shared" si="25"/>
        <v>0</v>
      </c>
    </row>
    <row r="91" spans="1:16" x14ac:dyDescent="0.25">
      <c r="A91" s="46" t="s">
        <v>270</v>
      </c>
      <c r="B91" s="26" t="s">
        <v>132</v>
      </c>
      <c r="C91" s="56">
        <v>400000</v>
      </c>
      <c r="D91" s="57">
        <v>354150</v>
      </c>
      <c r="E91" s="56">
        <v>276245.34000000003</v>
      </c>
      <c r="F91" s="18">
        <f>E91/D91</f>
        <v>0.7800235493434986</v>
      </c>
      <c r="G91" s="19">
        <f t="shared" si="28"/>
        <v>77904.659999999974</v>
      </c>
      <c r="H91" s="30"/>
      <c r="I91" s="31">
        <v>0</v>
      </c>
      <c r="J91" s="27"/>
      <c r="K91" s="32"/>
      <c r="L91" s="29">
        <f t="shared" si="21"/>
        <v>0</v>
      </c>
      <c r="M91" s="19">
        <f t="shared" si="22"/>
        <v>400000</v>
      </c>
      <c r="N91" s="19">
        <f t="shared" si="23"/>
        <v>276245.34000000003</v>
      </c>
      <c r="O91" s="18">
        <f t="shared" si="24"/>
        <v>0.69061335000000001</v>
      </c>
      <c r="P91" s="44">
        <f t="shared" si="25"/>
        <v>123754.65999999997</v>
      </c>
    </row>
    <row r="92" spans="1:16" x14ac:dyDescent="0.25">
      <c r="A92" s="47" t="s">
        <v>271</v>
      </c>
      <c r="B92" s="33" t="s">
        <v>272</v>
      </c>
      <c r="C92" s="30"/>
      <c r="D92" s="30"/>
      <c r="E92" s="30"/>
      <c r="F92" s="28"/>
      <c r="G92" s="19">
        <f t="shared" si="28"/>
        <v>0</v>
      </c>
      <c r="H92" s="57">
        <v>129200</v>
      </c>
      <c r="I92" s="31">
        <v>129200</v>
      </c>
      <c r="J92" s="27"/>
      <c r="K92" s="21">
        <f t="shared" ref="K92:K107" si="30">J92/I92</f>
        <v>0</v>
      </c>
      <c r="L92" s="29">
        <f t="shared" si="21"/>
        <v>129200</v>
      </c>
      <c r="M92" s="19">
        <f t="shared" si="22"/>
        <v>129200</v>
      </c>
      <c r="N92" s="19">
        <f t="shared" si="23"/>
        <v>0</v>
      </c>
      <c r="O92" s="18">
        <f t="shared" si="24"/>
        <v>0</v>
      </c>
      <c r="P92" s="44">
        <f t="shared" si="25"/>
        <v>129200</v>
      </c>
    </row>
    <row r="93" spans="1:16" ht="32.25" thickBot="1" x14ac:dyDescent="0.3">
      <c r="A93" s="41" t="s">
        <v>273</v>
      </c>
      <c r="B93" s="61" t="s">
        <v>274</v>
      </c>
      <c r="C93" s="12">
        <f>SUM(C94:C105)</f>
        <v>1868872</v>
      </c>
      <c r="D93" s="12">
        <f>SUM(D94:D105)</f>
        <v>462734</v>
      </c>
      <c r="E93" s="12">
        <f>SUM(E94:E105)</f>
        <v>343454.24</v>
      </c>
      <c r="F93" s="34">
        <f>E93/D93</f>
        <v>0.74222823479580058</v>
      </c>
      <c r="G93" s="52">
        <f t="shared" si="28"/>
        <v>119279.76000000001</v>
      </c>
      <c r="H93" s="15">
        <f>SUM(H94:H105)</f>
        <v>90404890</v>
      </c>
      <c r="I93" s="15">
        <f>SUM(I94:I105)</f>
        <v>90404926</v>
      </c>
      <c r="J93" s="15">
        <f>SUM(J94:J105)</f>
        <v>7847516.5</v>
      </c>
      <c r="K93" s="16">
        <f t="shared" si="30"/>
        <v>8.6804080786482801E-2</v>
      </c>
      <c r="L93" s="35">
        <f t="shared" si="21"/>
        <v>82557409.5</v>
      </c>
      <c r="M93" s="14">
        <f t="shared" si="22"/>
        <v>92273798</v>
      </c>
      <c r="N93" s="14">
        <f t="shared" si="23"/>
        <v>8190970.7400000002</v>
      </c>
      <c r="O93" s="13">
        <f t="shared" si="24"/>
        <v>8.8768110964718289E-2</v>
      </c>
      <c r="P93" s="42">
        <f t="shared" si="25"/>
        <v>84082827.260000005</v>
      </c>
    </row>
    <row r="94" spans="1:16" ht="47.25" x14ac:dyDescent="0.25">
      <c r="A94" s="46" t="s">
        <v>275</v>
      </c>
      <c r="B94" s="26" t="s">
        <v>119</v>
      </c>
      <c r="C94" s="56">
        <v>1868872</v>
      </c>
      <c r="D94" s="57">
        <v>462734</v>
      </c>
      <c r="E94" s="56">
        <v>343454.24</v>
      </c>
      <c r="F94" s="18">
        <f>E94/D94</f>
        <v>0.74222823479580058</v>
      </c>
      <c r="G94" s="19">
        <f t="shared" si="28"/>
        <v>119279.76000000001</v>
      </c>
      <c r="H94" s="57">
        <v>863331</v>
      </c>
      <c r="I94" s="31">
        <v>863367</v>
      </c>
      <c r="J94" s="64">
        <v>120593.24</v>
      </c>
      <c r="K94" s="21">
        <f t="shared" si="30"/>
        <v>0.1396778426787218</v>
      </c>
      <c r="L94" s="29">
        <f t="shared" si="21"/>
        <v>742773.76000000001</v>
      </c>
      <c r="M94" s="19">
        <f t="shared" si="22"/>
        <v>2732239</v>
      </c>
      <c r="N94" s="19">
        <f t="shared" si="23"/>
        <v>464047.48</v>
      </c>
      <c r="O94" s="18">
        <f t="shared" si="24"/>
        <v>0.16984146701661165</v>
      </c>
      <c r="P94" s="44">
        <f t="shared" si="25"/>
        <v>2268191.52</v>
      </c>
    </row>
    <row r="95" spans="1:16" x14ac:dyDescent="0.25">
      <c r="A95" s="47" t="s">
        <v>276</v>
      </c>
      <c r="B95" s="33" t="s">
        <v>121</v>
      </c>
      <c r="C95" s="30"/>
      <c r="D95" s="30"/>
      <c r="E95" s="30"/>
      <c r="F95" s="28"/>
      <c r="G95" s="19">
        <f t="shared" ref="G95:G105" si="31">D95-E95</f>
        <v>0</v>
      </c>
      <c r="H95" s="57">
        <v>3230000</v>
      </c>
      <c r="I95" s="31">
        <v>3230000</v>
      </c>
      <c r="J95" s="64">
        <v>100980.12</v>
      </c>
      <c r="K95" s="21">
        <f t="shared" si="30"/>
        <v>3.126319504643963E-2</v>
      </c>
      <c r="L95" s="29">
        <f t="shared" si="21"/>
        <v>3129019.88</v>
      </c>
      <c r="M95" s="19">
        <f t="shared" si="22"/>
        <v>3230000</v>
      </c>
      <c r="N95" s="19">
        <f t="shared" si="23"/>
        <v>100980.12</v>
      </c>
      <c r="O95" s="18">
        <f t="shared" si="24"/>
        <v>3.126319504643963E-2</v>
      </c>
      <c r="P95" s="44">
        <f t="shared" si="25"/>
        <v>3129019.88</v>
      </c>
    </row>
    <row r="96" spans="1:16" x14ac:dyDescent="0.25">
      <c r="A96" s="47" t="s">
        <v>277</v>
      </c>
      <c r="B96" s="33" t="s">
        <v>140</v>
      </c>
      <c r="C96" s="30"/>
      <c r="D96" s="30"/>
      <c r="E96" s="30"/>
      <c r="F96" s="28"/>
      <c r="G96" s="19">
        <f t="shared" si="31"/>
        <v>0</v>
      </c>
      <c r="H96" s="57">
        <v>4129841</v>
      </c>
      <c r="I96" s="31">
        <v>4129841</v>
      </c>
      <c r="J96" s="64">
        <v>123687.49</v>
      </c>
      <c r="K96" s="21">
        <f t="shared" si="30"/>
        <v>2.9949697821296268E-2</v>
      </c>
      <c r="L96" s="29">
        <f t="shared" si="21"/>
        <v>4006153.51</v>
      </c>
      <c r="M96" s="19">
        <f t="shared" si="22"/>
        <v>4129841</v>
      </c>
      <c r="N96" s="19">
        <f t="shared" si="23"/>
        <v>123687.49</v>
      </c>
      <c r="O96" s="18">
        <f t="shared" si="24"/>
        <v>2.9949697821296268E-2</v>
      </c>
      <c r="P96" s="44">
        <f t="shared" si="25"/>
        <v>4006153.51</v>
      </c>
    </row>
    <row r="97" spans="1:16" ht="63" x14ac:dyDescent="0.25">
      <c r="A97" s="47" t="s">
        <v>278</v>
      </c>
      <c r="B97" s="33" t="s">
        <v>142</v>
      </c>
      <c r="C97" s="30"/>
      <c r="D97" s="30"/>
      <c r="E97" s="30"/>
      <c r="F97" s="28"/>
      <c r="G97" s="19">
        <f t="shared" si="31"/>
        <v>0</v>
      </c>
      <c r="H97" s="57">
        <v>4970727</v>
      </c>
      <c r="I97" s="31">
        <v>4970727</v>
      </c>
      <c r="J97" s="64">
        <v>126007.63</v>
      </c>
      <c r="K97" s="21">
        <f t="shared" si="30"/>
        <v>2.5349939757303108E-2</v>
      </c>
      <c r="L97" s="29">
        <f t="shared" si="21"/>
        <v>4844719.37</v>
      </c>
      <c r="M97" s="19">
        <f t="shared" si="22"/>
        <v>4970727</v>
      </c>
      <c r="N97" s="19">
        <f t="shared" si="23"/>
        <v>126007.63</v>
      </c>
      <c r="O97" s="18">
        <f t="shared" si="24"/>
        <v>2.5349939757303108E-2</v>
      </c>
      <c r="P97" s="44">
        <f t="shared" si="25"/>
        <v>4844719.37</v>
      </c>
    </row>
    <row r="98" spans="1:16" x14ac:dyDescent="0.25">
      <c r="A98" s="58" t="s">
        <v>312</v>
      </c>
      <c r="B98" s="59" t="s">
        <v>308</v>
      </c>
      <c r="C98" s="30"/>
      <c r="D98" s="30"/>
      <c r="E98" s="30"/>
      <c r="F98" s="28"/>
      <c r="G98" s="19">
        <f t="shared" si="31"/>
        <v>0</v>
      </c>
      <c r="H98" s="57">
        <v>81000</v>
      </c>
      <c r="I98" s="31">
        <v>81000</v>
      </c>
      <c r="J98" s="64">
        <v>0</v>
      </c>
      <c r="K98" s="21">
        <f t="shared" si="30"/>
        <v>0</v>
      </c>
      <c r="L98" s="29">
        <f t="shared" si="21"/>
        <v>81000</v>
      </c>
      <c r="M98" s="19">
        <f t="shared" si="22"/>
        <v>81000</v>
      </c>
      <c r="N98" s="19">
        <f t="shared" si="23"/>
        <v>0</v>
      </c>
      <c r="O98" s="18">
        <f t="shared" si="24"/>
        <v>0</v>
      </c>
      <c r="P98" s="44">
        <f t="shared" si="25"/>
        <v>81000</v>
      </c>
    </row>
    <row r="99" spans="1:16" x14ac:dyDescent="0.25">
      <c r="A99" s="58" t="s">
        <v>313</v>
      </c>
      <c r="B99" s="59" t="s">
        <v>237</v>
      </c>
      <c r="C99" s="30"/>
      <c r="D99" s="30"/>
      <c r="E99" s="30"/>
      <c r="F99" s="28"/>
      <c r="G99" s="19">
        <f t="shared" si="31"/>
        <v>0</v>
      </c>
      <c r="H99" s="57">
        <v>730000</v>
      </c>
      <c r="I99" s="31">
        <v>730000</v>
      </c>
      <c r="J99" s="64">
        <v>25578.95</v>
      </c>
      <c r="K99" s="21">
        <f t="shared" si="30"/>
        <v>3.5039657534246579E-2</v>
      </c>
      <c r="L99" s="29">
        <f t="shared" si="21"/>
        <v>704421.05</v>
      </c>
      <c r="M99" s="19">
        <f t="shared" si="22"/>
        <v>730000</v>
      </c>
      <c r="N99" s="19">
        <f t="shared" si="23"/>
        <v>25578.95</v>
      </c>
      <c r="O99" s="18">
        <f t="shared" si="24"/>
        <v>3.5039657534246579E-2</v>
      </c>
      <c r="P99" s="44">
        <f t="shared" si="25"/>
        <v>704421.05</v>
      </c>
    </row>
    <row r="100" spans="1:16" ht="31.5" x14ac:dyDescent="0.25">
      <c r="A100" s="58" t="s">
        <v>314</v>
      </c>
      <c r="B100" s="59" t="s">
        <v>161</v>
      </c>
      <c r="C100" s="30"/>
      <c r="D100" s="30"/>
      <c r="E100" s="30"/>
      <c r="F100" s="28"/>
      <c r="G100" s="19">
        <f t="shared" si="31"/>
        <v>0</v>
      </c>
      <c r="H100" s="57">
        <v>300000</v>
      </c>
      <c r="I100" s="31">
        <v>300000</v>
      </c>
      <c r="J100" s="64">
        <v>0</v>
      </c>
      <c r="K100" s="21">
        <f t="shared" si="30"/>
        <v>0</v>
      </c>
      <c r="L100" s="29">
        <f t="shared" si="21"/>
        <v>300000</v>
      </c>
      <c r="M100" s="19">
        <f t="shared" si="22"/>
        <v>300000</v>
      </c>
      <c r="N100" s="19">
        <f t="shared" si="23"/>
        <v>0</v>
      </c>
      <c r="O100" s="18">
        <f t="shared" si="24"/>
        <v>0</v>
      </c>
      <c r="P100" s="44">
        <f t="shared" si="25"/>
        <v>300000</v>
      </c>
    </row>
    <row r="101" spans="1:16" x14ac:dyDescent="0.25">
      <c r="A101" s="47" t="s">
        <v>279</v>
      </c>
      <c r="B101" s="33" t="s">
        <v>280</v>
      </c>
      <c r="C101" s="30"/>
      <c r="D101" s="30"/>
      <c r="E101" s="30"/>
      <c r="F101" s="28"/>
      <c r="G101" s="19">
        <f t="shared" si="31"/>
        <v>0</v>
      </c>
      <c r="H101" s="57">
        <v>17608923</v>
      </c>
      <c r="I101" s="31">
        <v>17608923</v>
      </c>
      <c r="J101" s="64">
        <v>919996.67</v>
      </c>
      <c r="K101" s="21">
        <f t="shared" si="30"/>
        <v>5.2246049914580241E-2</v>
      </c>
      <c r="L101" s="29">
        <f t="shared" si="21"/>
        <v>16688926.33</v>
      </c>
      <c r="M101" s="19">
        <f t="shared" si="22"/>
        <v>17608923</v>
      </c>
      <c r="N101" s="19">
        <f t="shared" si="23"/>
        <v>919996.67</v>
      </c>
      <c r="O101" s="18">
        <f t="shared" si="24"/>
        <v>5.2246049914580241E-2</v>
      </c>
      <c r="P101" s="44">
        <f t="shared" si="25"/>
        <v>16688926.33</v>
      </c>
    </row>
    <row r="102" spans="1:16" x14ac:dyDescent="0.25">
      <c r="A102" s="47" t="s">
        <v>281</v>
      </c>
      <c r="B102" s="33" t="s">
        <v>282</v>
      </c>
      <c r="C102" s="30"/>
      <c r="D102" s="30"/>
      <c r="E102" s="30"/>
      <c r="F102" s="28"/>
      <c r="G102" s="19">
        <f t="shared" si="31"/>
        <v>0</v>
      </c>
      <c r="H102" s="57">
        <v>17234000</v>
      </c>
      <c r="I102" s="31">
        <v>17234000</v>
      </c>
      <c r="J102" s="64">
        <v>2457076.0499999998</v>
      </c>
      <c r="K102" s="21">
        <f t="shared" si="30"/>
        <v>0.14257143147267029</v>
      </c>
      <c r="L102" s="29">
        <f t="shared" si="21"/>
        <v>14776923.949999999</v>
      </c>
      <c r="M102" s="19">
        <f t="shared" si="22"/>
        <v>17234000</v>
      </c>
      <c r="N102" s="19">
        <f t="shared" si="23"/>
        <v>2457076.0499999998</v>
      </c>
      <c r="O102" s="18">
        <f t="shared" si="24"/>
        <v>0.14257143147267029</v>
      </c>
      <c r="P102" s="44">
        <f t="shared" si="25"/>
        <v>14776923.949999999</v>
      </c>
    </row>
    <row r="103" spans="1:16" x14ac:dyDescent="0.25">
      <c r="A103" s="45" t="s">
        <v>283</v>
      </c>
      <c r="B103" s="25" t="s">
        <v>284</v>
      </c>
      <c r="C103" s="22"/>
      <c r="D103" s="22"/>
      <c r="E103" s="22"/>
      <c r="F103" s="18"/>
      <c r="G103" s="19">
        <f t="shared" si="31"/>
        <v>0</v>
      </c>
      <c r="H103" s="57">
        <v>14535950</v>
      </c>
      <c r="I103" s="20">
        <v>14535950</v>
      </c>
      <c r="J103" s="64">
        <v>3586409.2</v>
      </c>
      <c r="K103" s="21">
        <f t="shared" si="30"/>
        <v>0.24672685307805819</v>
      </c>
      <c r="L103" s="19">
        <f t="shared" si="21"/>
        <v>10949540.800000001</v>
      </c>
      <c r="M103" s="19">
        <f t="shared" si="22"/>
        <v>14535950</v>
      </c>
      <c r="N103" s="19">
        <f t="shared" si="23"/>
        <v>3586409.2</v>
      </c>
      <c r="O103" s="18">
        <f t="shared" si="24"/>
        <v>0.24672685307805819</v>
      </c>
      <c r="P103" s="44">
        <f t="shared" si="25"/>
        <v>10949540.800000001</v>
      </c>
    </row>
    <row r="104" spans="1:16" ht="31.5" x14ac:dyDescent="0.25">
      <c r="A104" s="45" t="s">
        <v>285</v>
      </c>
      <c r="B104" s="25" t="s">
        <v>286</v>
      </c>
      <c r="C104" s="22"/>
      <c r="D104" s="22"/>
      <c r="E104" s="22"/>
      <c r="F104" s="18"/>
      <c r="G104" s="19">
        <f t="shared" si="31"/>
        <v>0</v>
      </c>
      <c r="H104" s="57">
        <v>15000000</v>
      </c>
      <c r="I104" s="20">
        <v>15000000</v>
      </c>
      <c r="J104" s="64">
        <v>0</v>
      </c>
      <c r="K104" s="21">
        <f t="shared" si="30"/>
        <v>0</v>
      </c>
      <c r="L104" s="19">
        <f t="shared" si="21"/>
        <v>15000000</v>
      </c>
      <c r="M104" s="19">
        <f t="shared" si="22"/>
        <v>15000000</v>
      </c>
      <c r="N104" s="19">
        <f t="shared" si="23"/>
        <v>0</v>
      </c>
      <c r="O104" s="18">
        <f t="shared" si="24"/>
        <v>0</v>
      </c>
      <c r="P104" s="44">
        <f t="shared" si="25"/>
        <v>15000000</v>
      </c>
    </row>
    <row r="105" spans="1:16" ht="31.5" x14ac:dyDescent="0.25">
      <c r="A105" s="45" t="s">
        <v>287</v>
      </c>
      <c r="B105" s="25" t="s">
        <v>266</v>
      </c>
      <c r="C105" s="22"/>
      <c r="D105" s="22"/>
      <c r="E105" s="22"/>
      <c r="F105" s="18"/>
      <c r="G105" s="19">
        <f t="shared" si="31"/>
        <v>0</v>
      </c>
      <c r="H105" s="57">
        <v>11721118</v>
      </c>
      <c r="I105" s="20">
        <v>11721118</v>
      </c>
      <c r="J105" s="64">
        <v>387187.15</v>
      </c>
      <c r="K105" s="21">
        <f t="shared" si="30"/>
        <v>3.3033295117411154E-2</v>
      </c>
      <c r="L105" s="19">
        <f t="shared" si="21"/>
        <v>11333930.85</v>
      </c>
      <c r="M105" s="19">
        <f t="shared" si="22"/>
        <v>11721118</v>
      </c>
      <c r="N105" s="19">
        <f t="shared" si="23"/>
        <v>387187.15</v>
      </c>
      <c r="O105" s="18">
        <f t="shared" si="24"/>
        <v>3.3033295117411154E-2</v>
      </c>
      <c r="P105" s="44">
        <f t="shared" si="25"/>
        <v>11333930.85</v>
      </c>
    </row>
    <row r="106" spans="1:16" ht="51.75" customHeight="1" thickBot="1" x14ac:dyDescent="0.3">
      <c r="A106" s="41" t="s">
        <v>288</v>
      </c>
      <c r="B106" s="61" t="s">
        <v>289</v>
      </c>
      <c r="C106" s="12">
        <f>SUM(C107:C111)</f>
        <v>4897237</v>
      </c>
      <c r="D106" s="12">
        <f>SUM(D107:D111)</f>
        <v>939254</v>
      </c>
      <c r="E106" s="12">
        <f>SUM(E107:E111)</f>
        <v>519177.80999999994</v>
      </c>
      <c r="F106" s="13">
        <f>E106/D106</f>
        <v>0.55275549531862511</v>
      </c>
      <c r="G106" s="52">
        <f>D106-E106</f>
        <v>420076.19000000006</v>
      </c>
      <c r="H106" s="15">
        <f>SUM(H107:H111)</f>
        <v>1010000</v>
      </c>
      <c r="I106" s="15">
        <f>SUM(I107:I111)</f>
        <v>1010000</v>
      </c>
      <c r="J106" s="15">
        <f>SUM(J107:J111)</f>
        <v>71510.64</v>
      </c>
      <c r="K106" s="16">
        <f t="shared" si="30"/>
        <v>7.0802613861386143E-2</v>
      </c>
      <c r="L106" s="14">
        <f t="shared" si="21"/>
        <v>938489.36</v>
      </c>
      <c r="M106" s="14">
        <f t="shared" si="22"/>
        <v>5907237</v>
      </c>
      <c r="N106" s="14">
        <f t="shared" si="23"/>
        <v>590688.44999999995</v>
      </c>
      <c r="O106" s="13">
        <f t="shared" si="24"/>
        <v>9.9994032743226643E-2</v>
      </c>
      <c r="P106" s="42">
        <f t="shared" si="25"/>
        <v>5316548.55</v>
      </c>
    </row>
    <row r="107" spans="1:16" ht="47.25" x14ac:dyDescent="0.25">
      <c r="A107" s="43" t="s">
        <v>290</v>
      </c>
      <c r="B107" s="24" t="s">
        <v>119</v>
      </c>
      <c r="C107" s="56">
        <v>2647238</v>
      </c>
      <c r="D107" s="57">
        <v>595754</v>
      </c>
      <c r="E107" s="56">
        <v>506498.07999999996</v>
      </c>
      <c r="F107" s="18">
        <f>E107/D107</f>
        <v>0.85017990647146302</v>
      </c>
      <c r="G107" s="19">
        <f t="shared" ref="G107:G111" si="32">D107-E107</f>
        <v>89255.920000000042</v>
      </c>
      <c r="H107" s="57">
        <v>60000</v>
      </c>
      <c r="I107" s="20">
        <v>60000</v>
      </c>
      <c r="J107" s="17"/>
      <c r="K107" s="21">
        <f t="shared" si="30"/>
        <v>0</v>
      </c>
      <c r="L107" s="19">
        <f t="shared" si="21"/>
        <v>60000</v>
      </c>
      <c r="M107" s="19">
        <f t="shared" si="22"/>
        <v>2707238</v>
      </c>
      <c r="N107" s="19">
        <f t="shared" si="23"/>
        <v>506498.07999999996</v>
      </c>
      <c r="O107" s="18">
        <f t="shared" si="24"/>
        <v>0.18709034078274608</v>
      </c>
      <c r="P107" s="44">
        <f t="shared" si="25"/>
        <v>2200739.92</v>
      </c>
    </row>
    <row r="108" spans="1:16" x14ac:dyDescent="0.25">
      <c r="A108" s="43" t="s">
        <v>291</v>
      </c>
      <c r="B108" s="24" t="s">
        <v>121</v>
      </c>
      <c r="C108" s="56">
        <v>249999</v>
      </c>
      <c r="D108" s="57">
        <v>79500</v>
      </c>
      <c r="E108" s="56">
        <v>0</v>
      </c>
      <c r="F108" s="18">
        <f>E108/D108</f>
        <v>0</v>
      </c>
      <c r="G108" s="19">
        <f t="shared" si="32"/>
        <v>79500</v>
      </c>
      <c r="H108" s="22"/>
      <c r="I108" s="20"/>
      <c r="J108" s="17"/>
      <c r="K108" s="23"/>
      <c r="L108" s="19">
        <f t="shared" si="21"/>
        <v>0</v>
      </c>
      <c r="M108" s="19">
        <f t="shared" si="22"/>
        <v>249999</v>
      </c>
      <c r="N108" s="19">
        <f t="shared" si="23"/>
        <v>0</v>
      </c>
      <c r="O108" s="18">
        <f t="shared" si="24"/>
        <v>0</v>
      </c>
      <c r="P108" s="44">
        <f t="shared" si="25"/>
        <v>249999</v>
      </c>
    </row>
    <row r="109" spans="1:16" x14ac:dyDescent="0.25">
      <c r="A109" s="43" t="s">
        <v>292</v>
      </c>
      <c r="B109" s="24" t="s">
        <v>293</v>
      </c>
      <c r="C109" s="56">
        <v>2000000</v>
      </c>
      <c r="D109" s="57">
        <v>264000</v>
      </c>
      <c r="E109" s="56">
        <v>12679.73</v>
      </c>
      <c r="F109" s="18">
        <f>E109/D109</f>
        <v>4.8029280303030303E-2</v>
      </c>
      <c r="G109" s="19">
        <f t="shared" si="32"/>
        <v>251320.27</v>
      </c>
      <c r="H109" s="22"/>
      <c r="I109" s="20"/>
      <c r="J109" s="17"/>
      <c r="K109" s="23"/>
      <c r="L109" s="19">
        <f t="shared" si="21"/>
        <v>0</v>
      </c>
      <c r="M109" s="19">
        <f t="shared" si="22"/>
        <v>2000000</v>
      </c>
      <c r="N109" s="19">
        <f t="shared" si="23"/>
        <v>12679.73</v>
      </c>
      <c r="O109" s="18">
        <f t="shared" si="24"/>
        <v>6.3398650000000001E-3</v>
      </c>
      <c r="P109" s="44">
        <f t="shared" si="25"/>
        <v>1987320.27</v>
      </c>
    </row>
    <row r="110" spans="1:16" ht="31.5" x14ac:dyDescent="0.25">
      <c r="A110" s="45" t="s">
        <v>294</v>
      </c>
      <c r="B110" s="25" t="s">
        <v>295</v>
      </c>
      <c r="C110" s="22"/>
      <c r="D110" s="22"/>
      <c r="E110" s="22"/>
      <c r="F110" s="18"/>
      <c r="G110" s="19">
        <f t="shared" si="32"/>
        <v>0</v>
      </c>
      <c r="H110" s="57">
        <v>800000</v>
      </c>
      <c r="I110" s="20">
        <v>800000</v>
      </c>
      <c r="J110" s="64">
        <v>38638.39</v>
      </c>
      <c r="K110" s="21">
        <f>J110/I110</f>
        <v>4.82979875E-2</v>
      </c>
      <c r="L110" s="19">
        <f t="shared" si="21"/>
        <v>761361.61</v>
      </c>
      <c r="M110" s="19">
        <f t="shared" si="22"/>
        <v>800000</v>
      </c>
      <c r="N110" s="19">
        <f t="shared" si="23"/>
        <v>38638.39</v>
      </c>
      <c r="O110" s="18">
        <f t="shared" si="24"/>
        <v>4.82979875E-2</v>
      </c>
      <c r="P110" s="44">
        <f t="shared" si="25"/>
        <v>761361.61</v>
      </c>
    </row>
    <row r="111" spans="1:16" ht="31.5" x14ac:dyDescent="0.25">
      <c r="A111" s="45" t="s">
        <v>296</v>
      </c>
      <c r="B111" s="25" t="s">
        <v>297</v>
      </c>
      <c r="C111" s="22"/>
      <c r="D111" s="22"/>
      <c r="E111" s="22"/>
      <c r="F111" s="18"/>
      <c r="G111" s="19">
        <f t="shared" si="32"/>
        <v>0</v>
      </c>
      <c r="H111" s="57">
        <v>150000</v>
      </c>
      <c r="I111" s="20">
        <v>150000</v>
      </c>
      <c r="J111" s="64">
        <v>32872.25</v>
      </c>
      <c r="K111" s="21">
        <f>J111/I111</f>
        <v>0.21914833333333333</v>
      </c>
      <c r="L111" s="19">
        <f t="shared" si="21"/>
        <v>117127.75</v>
      </c>
      <c r="M111" s="19">
        <f t="shared" si="22"/>
        <v>150000</v>
      </c>
      <c r="N111" s="19">
        <f t="shared" si="23"/>
        <v>32872.25</v>
      </c>
      <c r="O111" s="18">
        <f t="shared" si="24"/>
        <v>0.21914833333333333</v>
      </c>
      <c r="P111" s="44">
        <f t="shared" si="25"/>
        <v>117127.75</v>
      </c>
    </row>
    <row r="112" spans="1:16" ht="35.25" customHeight="1" thickBot="1" x14ac:dyDescent="0.3">
      <c r="A112" s="41" t="s">
        <v>298</v>
      </c>
      <c r="B112" s="61" t="s">
        <v>299</v>
      </c>
      <c r="C112" s="12">
        <f>SUM(C113:C116)</f>
        <v>50469634</v>
      </c>
      <c r="D112" s="12">
        <f>SUM(D113:D116)</f>
        <v>12578049</v>
      </c>
      <c r="E112" s="12">
        <f>SUM(E113:E116)</f>
        <v>12348968.75</v>
      </c>
      <c r="F112" s="13">
        <f>E112/D112</f>
        <v>0.98178729865021197</v>
      </c>
      <c r="G112" s="52">
        <f>D112-E112</f>
        <v>229080.25</v>
      </c>
      <c r="H112" s="15">
        <f>SUM(H113:H116)</f>
        <v>150000</v>
      </c>
      <c r="I112" s="15">
        <f>SUM(I113:I116)</f>
        <v>150000</v>
      </c>
      <c r="J112" s="15">
        <f>SUM(J113:J116)</f>
        <v>9489</v>
      </c>
      <c r="K112" s="16">
        <f>J112/I112</f>
        <v>6.3259999999999997E-2</v>
      </c>
      <c r="L112" s="14">
        <f t="shared" si="21"/>
        <v>140511</v>
      </c>
      <c r="M112" s="14">
        <f t="shared" si="22"/>
        <v>50619634</v>
      </c>
      <c r="N112" s="14">
        <f t="shared" si="23"/>
        <v>12358457.75</v>
      </c>
      <c r="O112" s="13">
        <f t="shared" si="24"/>
        <v>0.24414356196253809</v>
      </c>
      <c r="P112" s="42">
        <f t="shared" si="25"/>
        <v>38261176.25</v>
      </c>
    </row>
    <row r="113" spans="1:16" ht="47.25" x14ac:dyDescent="0.25">
      <c r="A113" s="43" t="s">
        <v>300</v>
      </c>
      <c r="B113" s="24" t="s">
        <v>119</v>
      </c>
      <c r="C113" s="56">
        <v>3744234</v>
      </c>
      <c r="D113" s="57">
        <v>821549</v>
      </c>
      <c r="E113" s="56">
        <v>692468.75</v>
      </c>
      <c r="F113" s="18">
        <f>E113/D113</f>
        <v>0.84288186097238271</v>
      </c>
      <c r="G113" s="19">
        <f t="shared" ref="G113:G116" si="33">D113-E113</f>
        <v>129080.25</v>
      </c>
      <c r="H113" s="57">
        <v>40000</v>
      </c>
      <c r="I113" s="20">
        <v>40000</v>
      </c>
      <c r="J113" s="17"/>
      <c r="K113" s="21">
        <f>J113/I113</f>
        <v>0</v>
      </c>
      <c r="L113" s="19">
        <f t="shared" si="21"/>
        <v>40000</v>
      </c>
      <c r="M113" s="19">
        <f t="shared" si="22"/>
        <v>3784234</v>
      </c>
      <c r="N113" s="19">
        <f t="shared" si="23"/>
        <v>692468.75</v>
      </c>
      <c r="O113" s="18">
        <f t="shared" si="24"/>
        <v>0.18298782527718951</v>
      </c>
      <c r="P113" s="44">
        <f t="shared" si="25"/>
        <v>3091765.25</v>
      </c>
    </row>
    <row r="114" spans="1:16" ht="94.5" x14ac:dyDescent="0.25">
      <c r="A114" s="47">
        <v>3717691</v>
      </c>
      <c r="B114" s="33" t="s">
        <v>130</v>
      </c>
      <c r="C114" s="30"/>
      <c r="D114" s="30"/>
      <c r="E114" s="30"/>
      <c r="F114" s="28"/>
      <c r="G114" s="19">
        <f>D114-E114</f>
        <v>0</v>
      </c>
      <c r="H114" s="57">
        <v>110000</v>
      </c>
      <c r="I114" s="31">
        <v>110000</v>
      </c>
      <c r="J114" s="57">
        <v>9489</v>
      </c>
      <c r="K114" s="21">
        <f>J114/I114</f>
        <v>8.6263636363636362E-2</v>
      </c>
      <c r="L114" s="29">
        <f t="shared" ref="L114" si="34">I114-J114</f>
        <v>100511</v>
      </c>
      <c r="M114" s="19">
        <f t="shared" si="22"/>
        <v>110000</v>
      </c>
      <c r="N114" s="19">
        <f t="shared" si="23"/>
        <v>9489</v>
      </c>
      <c r="O114" s="18">
        <f t="shared" ref="O114" si="35">N114/M114</f>
        <v>8.6263636363636362E-2</v>
      </c>
      <c r="P114" s="44">
        <f t="shared" ref="P114" si="36">M114-N114</f>
        <v>100511</v>
      </c>
    </row>
    <row r="115" spans="1:16" x14ac:dyDescent="0.25">
      <c r="A115" s="43" t="s">
        <v>301</v>
      </c>
      <c r="B115" s="24" t="s">
        <v>302</v>
      </c>
      <c r="C115" s="56">
        <v>100000</v>
      </c>
      <c r="D115" s="57">
        <v>100000</v>
      </c>
      <c r="E115" s="56">
        <v>0</v>
      </c>
      <c r="F115" s="18">
        <f>E115/D115</f>
        <v>0</v>
      </c>
      <c r="G115" s="19">
        <f t="shared" si="33"/>
        <v>100000</v>
      </c>
      <c r="H115" s="22"/>
      <c r="I115" s="31"/>
      <c r="J115" s="17"/>
      <c r="K115" s="23"/>
      <c r="L115" s="19">
        <f t="shared" si="21"/>
        <v>0</v>
      </c>
      <c r="M115" s="19">
        <f t="shared" si="22"/>
        <v>100000</v>
      </c>
      <c r="N115" s="19">
        <f t="shared" si="23"/>
        <v>0</v>
      </c>
      <c r="O115" s="18">
        <f t="shared" si="24"/>
        <v>0</v>
      </c>
      <c r="P115" s="44">
        <f t="shared" si="25"/>
        <v>100000</v>
      </c>
    </row>
    <row r="116" spans="1:16" x14ac:dyDescent="0.25">
      <c r="A116" s="43" t="s">
        <v>303</v>
      </c>
      <c r="B116" s="24" t="s">
        <v>304</v>
      </c>
      <c r="C116" s="56">
        <v>46625400</v>
      </c>
      <c r="D116" s="57">
        <v>11656500</v>
      </c>
      <c r="E116" s="56">
        <v>11656500</v>
      </c>
      <c r="F116" s="18">
        <f>E116/D116</f>
        <v>1</v>
      </c>
      <c r="G116" s="19">
        <f t="shared" si="33"/>
        <v>0</v>
      </c>
      <c r="H116" s="22"/>
      <c r="I116" s="31"/>
      <c r="J116" s="17"/>
      <c r="K116" s="23"/>
      <c r="L116" s="19">
        <f t="shared" si="21"/>
        <v>0</v>
      </c>
      <c r="M116" s="19">
        <f t="shared" si="22"/>
        <v>46625400</v>
      </c>
      <c r="N116" s="19">
        <f t="shared" si="23"/>
        <v>11656500</v>
      </c>
      <c r="O116" s="18">
        <f t="shared" si="24"/>
        <v>0.25000321713057688</v>
      </c>
      <c r="P116" s="44">
        <f t="shared" si="25"/>
        <v>34968900</v>
      </c>
    </row>
    <row r="117" spans="1:16" ht="16.5" thickBot="1" x14ac:dyDescent="0.3">
      <c r="A117" s="48" t="s">
        <v>305</v>
      </c>
      <c r="B117" s="49" t="s">
        <v>306</v>
      </c>
      <c r="C117" s="50">
        <f>C112+C106+C93+C76+C67+C38+C31+C18+C6</f>
        <v>1003760910</v>
      </c>
      <c r="D117" s="50">
        <f>D112+D106+D93+D76+D67+D38+D31+D18+D6</f>
        <v>265013777</v>
      </c>
      <c r="E117" s="50">
        <f>E112+E106+E93+E76+E67+E38+E31+E18+E6</f>
        <v>219578702.96000004</v>
      </c>
      <c r="F117" s="51">
        <f>E117/D117</f>
        <v>0.82855580357243097</v>
      </c>
      <c r="G117" s="52">
        <f>D117-E117</f>
        <v>45435074.039999962</v>
      </c>
      <c r="H117" s="71">
        <f>H112+H106+H93+H76+H67+H38+H31+H18+H6</f>
        <v>232443829</v>
      </c>
      <c r="I117" s="71">
        <f>I112+I106+I93+I76+I67+I38+I31+I18+I6</f>
        <v>227092882.45000002</v>
      </c>
      <c r="J117" s="71">
        <f>J112+J106+J93+J76+J67+J38+J31+J18+J6</f>
        <v>20692846.18</v>
      </c>
      <c r="K117" s="53">
        <f>J117/I117</f>
        <v>9.1120628514440694E-2</v>
      </c>
      <c r="L117" s="52">
        <f t="shared" si="21"/>
        <v>206400036.27000001</v>
      </c>
      <c r="M117" s="52">
        <f t="shared" si="22"/>
        <v>1230853792.45</v>
      </c>
      <c r="N117" s="52">
        <f>D117+J117</f>
        <v>285706623.18000001</v>
      </c>
      <c r="O117" s="51">
        <f t="shared" si="24"/>
        <v>0.23212068316522333</v>
      </c>
      <c r="P117" s="54">
        <f t="shared" si="25"/>
        <v>945147169.26999998</v>
      </c>
    </row>
    <row r="119" spans="1:16" x14ac:dyDescent="0.25">
      <c r="B119" s="69"/>
      <c r="C119" s="62"/>
      <c r="D119" s="62"/>
      <c r="E119" s="62"/>
    </row>
    <row r="120" spans="1:16" x14ac:dyDescent="0.25">
      <c r="A120" s="39"/>
      <c r="B120" s="66"/>
      <c r="C120" s="60"/>
      <c r="D120" s="60"/>
      <c r="E120" s="60"/>
      <c r="F120" s="37"/>
      <c r="G120" s="37"/>
      <c r="H120" s="38"/>
      <c r="I120"/>
      <c r="J120"/>
      <c r="K120"/>
      <c r="L120"/>
      <c r="M120" s="38"/>
      <c r="N120"/>
      <c r="O120" s="37"/>
    </row>
    <row r="121" spans="1:16" x14ac:dyDescent="0.25">
      <c r="B121" s="63"/>
      <c r="C121" s="70"/>
      <c r="D121" s="70"/>
      <c r="E121" s="70"/>
      <c r="I121" s="65"/>
    </row>
    <row r="122" spans="1:16" x14ac:dyDescent="0.25">
      <c r="B122" s="67"/>
      <c r="C122" s="68"/>
      <c r="D122" s="68"/>
      <c r="E122" s="68"/>
    </row>
  </sheetData>
  <mergeCells count="16">
    <mergeCell ref="A3:A5"/>
    <mergeCell ref="B3:B5"/>
    <mergeCell ref="M3:P3"/>
    <mergeCell ref="C4:C5"/>
    <mergeCell ref="D4:D5"/>
    <mergeCell ref="F4:G4"/>
    <mergeCell ref="H4:H5"/>
    <mergeCell ref="I4:I5"/>
    <mergeCell ref="J4:J5"/>
    <mergeCell ref="K4:L4"/>
    <mergeCell ref="M4:M5"/>
    <mergeCell ref="N4:N5"/>
    <mergeCell ref="O4:P4"/>
    <mergeCell ref="E4:E5"/>
    <mergeCell ref="C3:G3"/>
    <mergeCell ref="H3:L3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6</vt:i4>
      </vt:variant>
    </vt:vector>
  </HeadingPairs>
  <TitlesOfParts>
    <vt:vector size="8" baseType="lpstr">
      <vt:lpstr>І доходи</vt:lpstr>
      <vt:lpstr>ІІ Видатки</vt:lpstr>
      <vt:lpstr>Data</vt:lpstr>
      <vt:lpstr>Date1</vt:lpstr>
      <vt:lpstr>'І доходи'!Заголовки_для_друку</vt:lpstr>
      <vt:lpstr>'ІІ Видатки'!Заголовки_для_друку</vt:lpstr>
      <vt:lpstr>'І доходи'!Область_друку</vt:lpstr>
      <vt:lpstr>'ІІ Видатки'!Область_друку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cp:lastPrinted>2019-04-09T11:14:38Z</cp:lastPrinted>
  <dcterms:created xsi:type="dcterms:W3CDTF">2019-01-17T06:45:38Z</dcterms:created>
  <dcterms:modified xsi:type="dcterms:W3CDTF">2019-07-03T06:24:40Z</dcterms:modified>
</cp:coreProperties>
</file>