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бухгалтерия\КП\Финансовый план, бюджет\2019\"/>
    </mc:Choice>
  </mc:AlternateContent>
  <bookViews>
    <workbookView xWindow="0" yWindow="0" windowWidth="20490" windowHeight="7755" tabRatio="844"/>
  </bookViews>
  <sheets>
    <sheet name="фінплан - зведені показники" sheetId="14" r:id="rId1"/>
    <sheet name="1. Фін результат" sheetId="2" r:id="rId2"/>
    <sheet name="2. Розрахунки з бюджетом" sheetId="19" r:id="rId3"/>
    <sheet name="3. Рух грошових коштів" sheetId="18" r:id="rId4"/>
    <sheet name="4. Кап. інвестиції" sheetId="3" r:id="rId5"/>
    <sheet name=" 5. Коефіцієнти" sheetId="11" r:id="rId6"/>
    <sheet name="6.1. Інша інфо_1" sheetId="10" r:id="rId7"/>
    <sheet name="6.2. Інша інфо_2" sheetId="9"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s>
  <definedNames>
    <definedName name="__123Graph_XGRAPH3" hidden="1">[1]GDP!#REF!</definedName>
    <definedName name="aa">'[2]1993'!$A$1:$IV$3,'[2]1993'!$A$1:$A$65536</definedName>
    <definedName name="ad">'[3]МТР Газ України'!$B$1</definedName>
    <definedName name="as">'[4]МТР Газ України'!$B$1</definedName>
    <definedName name="asdf">[5]Inform!$E$6</definedName>
    <definedName name="asdfg">[5]Inform!$F$2</definedName>
    <definedName name="BuiltIn_Print_Area___1___1">#REF!</definedName>
    <definedName name="ClDate">[6]Inform!$E$6</definedName>
    <definedName name="ClDate_21">[7]Inform!$E$6</definedName>
    <definedName name="ClDate_25">[7]Inform!$E$6</definedName>
    <definedName name="ClDate_6">[8]Inform!$E$6</definedName>
    <definedName name="CompName">[6]Inform!$F$2</definedName>
    <definedName name="CompName_21">[7]Inform!$F$2</definedName>
    <definedName name="CompName_25">[7]Inform!$F$2</definedName>
    <definedName name="CompName_6">[8]Inform!$F$2</definedName>
    <definedName name="CompNameE">[6]Inform!$G$2</definedName>
    <definedName name="CompNameE_21">[7]Inform!$G$2</definedName>
    <definedName name="CompNameE_25">[7]Inform!$G$2</definedName>
    <definedName name="CompNameE_6">[8]Inform!$G$2</definedName>
    <definedName name="Cost_Category_National_ID">#REF!</definedName>
    <definedName name="Cе511">#REF!</definedName>
    <definedName name="d">'[9]МТР Газ України'!$B$4</definedName>
    <definedName name="dCPIb">[10]попер_роз!#REF!</definedName>
    <definedName name="dPPIb">[10]попер_роз!#REF!</definedName>
    <definedName name="ds">'[11]7  Інші витрати'!#REF!</definedName>
    <definedName name="Fact_Type_ID">#REF!</definedName>
    <definedName name="G">'[12]МТР Газ України'!$B$1</definedName>
    <definedName name="ij1sssss">'[13]7  Інші витрати'!#REF!</definedName>
    <definedName name="LastItem">[14]Лист1!$A$1</definedName>
    <definedName name="Load">'[15]МТР Газ України'!$B$4</definedName>
    <definedName name="Load_ID">'[16]МТР Газ України'!$B$4</definedName>
    <definedName name="Load_ID_10">'[17]7  Інші витрати'!#REF!</definedName>
    <definedName name="Load_ID_11">'[18]МТР Газ України'!$B$4</definedName>
    <definedName name="Load_ID_12">'[18]МТР Газ України'!$B$4</definedName>
    <definedName name="Load_ID_13">'[18]МТР Газ України'!$B$4</definedName>
    <definedName name="Load_ID_14">'[18]МТР Газ України'!$B$4</definedName>
    <definedName name="Load_ID_15">'[18]МТР Газ України'!$B$4</definedName>
    <definedName name="Load_ID_16">'[18]МТР Газ України'!$B$4</definedName>
    <definedName name="Load_ID_17">'[18]МТР Газ України'!$B$4</definedName>
    <definedName name="Load_ID_18">'[19]МТР Газ України'!$B$4</definedName>
    <definedName name="Load_ID_19">'[20]МТР Газ України'!$B$4</definedName>
    <definedName name="Load_ID_20">'[19]МТР Газ України'!$B$4</definedName>
    <definedName name="Load_ID_200">'[15]МТР Газ України'!$B$4</definedName>
    <definedName name="Load_ID_21">'[21]МТР Газ України'!$B$4</definedName>
    <definedName name="Load_ID_23">'[20]МТР Газ України'!$B$4</definedName>
    <definedName name="Load_ID_25">'[21]МТР Газ України'!$B$4</definedName>
    <definedName name="Load_ID_542">'[22]МТР Газ України'!$B$4</definedName>
    <definedName name="Load_ID_6">'[18]МТР Газ України'!$B$4</definedName>
    <definedName name="OpDate">[6]Inform!$E$5</definedName>
    <definedName name="OpDate_21">[7]Inform!$E$5</definedName>
    <definedName name="OpDate_25">[7]Inform!$E$5</definedName>
    <definedName name="OpDate_6">[8]Inform!$E$5</definedName>
    <definedName name="QR">[23]Inform!$E$5</definedName>
    <definedName name="qw">[5]Inform!$E$5</definedName>
    <definedName name="qwert">[5]Inform!$G$2</definedName>
    <definedName name="qwerty">'[4]МТР Газ України'!$B$4</definedName>
    <definedName name="ShowFil">[14]!ShowFil</definedName>
    <definedName name="SU_ID">#REF!</definedName>
    <definedName name="Time_ID">'[16]МТР Газ України'!$B$1</definedName>
    <definedName name="Time_ID_10">'[17]7  Інші витрати'!#REF!</definedName>
    <definedName name="Time_ID_11">'[18]МТР Газ України'!$B$1</definedName>
    <definedName name="Time_ID_12">'[18]МТР Газ України'!$B$1</definedName>
    <definedName name="Time_ID_13">'[18]МТР Газ України'!$B$1</definedName>
    <definedName name="Time_ID_14">'[18]МТР Газ України'!$B$1</definedName>
    <definedName name="Time_ID_15">'[18]МТР Газ України'!$B$1</definedName>
    <definedName name="Time_ID_16">'[18]МТР Газ України'!$B$1</definedName>
    <definedName name="Time_ID_17">'[18]МТР Газ України'!$B$1</definedName>
    <definedName name="Time_ID_18">'[19]МТР Газ України'!$B$1</definedName>
    <definedName name="Time_ID_19">'[20]МТР Газ України'!$B$1</definedName>
    <definedName name="Time_ID_20">'[19]МТР Газ України'!$B$1</definedName>
    <definedName name="Time_ID_21">'[21]МТР Газ України'!$B$1</definedName>
    <definedName name="Time_ID_23">'[20]МТР Газ України'!$B$1</definedName>
    <definedName name="Time_ID_25">'[21]МТР Газ України'!$B$1</definedName>
    <definedName name="Time_ID_6">'[18]МТР Газ України'!$B$1</definedName>
    <definedName name="Time_ID0">'[16]МТР Газ України'!$F$1</definedName>
    <definedName name="Time_ID0_10">'[17]7  Інші витрати'!#REF!</definedName>
    <definedName name="Time_ID0_11">'[18]МТР Газ України'!$F$1</definedName>
    <definedName name="Time_ID0_12">'[18]МТР Газ України'!$F$1</definedName>
    <definedName name="Time_ID0_13">'[18]МТР Газ України'!$F$1</definedName>
    <definedName name="Time_ID0_14">'[18]МТР Газ України'!$F$1</definedName>
    <definedName name="Time_ID0_15">'[18]МТР Газ України'!$F$1</definedName>
    <definedName name="Time_ID0_16">'[18]МТР Газ України'!$F$1</definedName>
    <definedName name="Time_ID0_17">'[18]МТР Газ України'!$F$1</definedName>
    <definedName name="Time_ID0_18">'[19]МТР Газ України'!$F$1</definedName>
    <definedName name="Time_ID0_19">'[20]МТР Газ України'!$F$1</definedName>
    <definedName name="Time_ID0_20">'[19]МТР Газ України'!$F$1</definedName>
    <definedName name="Time_ID0_21">'[21]МТР Газ України'!$F$1</definedName>
    <definedName name="Time_ID0_23">'[20]МТР Газ України'!$F$1</definedName>
    <definedName name="Time_ID0_25">'[21]МТР Газ України'!$F$1</definedName>
    <definedName name="Time_ID0_6">'[18]МТР Газ України'!$F$1</definedName>
    <definedName name="ttttttt">#REF!</definedName>
    <definedName name="Unit">[6]Inform!$E$38</definedName>
    <definedName name="Unit_21">[7]Inform!$E$38</definedName>
    <definedName name="Unit_25">[7]Inform!$E$38</definedName>
    <definedName name="Unit_6">[8]Inform!$E$38</definedName>
    <definedName name="WQER">'[24]МТР Газ України'!$B$4</definedName>
    <definedName name="wr">'[24]МТР Газ України'!$B$4</definedName>
    <definedName name="yyyy">#REF!</definedName>
    <definedName name="zx">'[4]МТР Газ України'!$F$1</definedName>
    <definedName name="zxc">[5]Inform!$E$38</definedName>
    <definedName name="а">'[13]7  Інші витрати'!#REF!</definedName>
    <definedName name="ав">#REF!</definedName>
    <definedName name="аен">'[24]МТР Газ України'!$B$4</definedName>
    <definedName name="_xlnm.Database">'[25]Ener '!$A$1:$G$2645</definedName>
    <definedName name="в">'[26]МТР Газ України'!$F$1</definedName>
    <definedName name="ватт">'[27]БАЗА  '!#REF!</definedName>
    <definedName name="Д">'[15]МТР Газ України'!$B$4</definedName>
    <definedName name="е">#REF!</definedName>
    <definedName name="є">#REF!</definedName>
    <definedName name="_xlnm.Print_Titles" localSheetId="5">' 5. Коефіцієнти'!$5:$5</definedName>
    <definedName name="_xlnm.Print_Titles" localSheetId="1">'1. Фін результат'!$7:$7</definedName>
    <definedName name="_xlnm.Print_Titles" localSheetId="2">'2. Розрахунки з бюджетом'!$6:$6</definedName>
    <definedName name="_xlnm.Print_Titles" localSheetId="3">'3. Рух грошових коштів'!$7:$7</definedName>
    <definedName name="_xlnm.Print_Titles" localSheetId="0">'фінплан - зведені показники'!$29:$29</definedName>
    <definedName name="Заголовки_для_печати_МИ">'[28]1993'!$A$1:$IV$3,'[28]1993'!$A$1:$A$65536</definedName>
    <definedName name="йуц">#REF!</definedName>
    <definedName name="йцу">#REF!</definedName>
    <definedName name="йцуйй">#REF!</definedName>
    <definedName name="йцукц">'[29]7  Інші витрати'!#REF!</definedName>
    <definedName name="і">[30]Inform!$F$2</definedName>
    <definedName name="ів">#REF!</definedName>
    <definedName name="ів___0">#REF!</definedName>
    <definedName name="ів_22">#REF!</definedName>
    <definedName name="ів_26">#REF!</definedName>
    <definedName name="іваіа">'[29]7  Інші витрати'!#REF!</definedName>
    <definedName name="іваф">#REF!</definedName>
    <definedName name="івів">'[12]МТР Газ України'!$B$1</definedName>
    <definedName name="іцу">[23]Inform!$G$2</definedName>
    <definedName name="КЕ">#REF!</definedName>
    <definedName name="КЕ___0">#REF!</definedName>
    <definedName name="КЕ_22">#REF!</definedName>
    <definedName name="КЕ_26">#REF!</definedName>
    <definedName name="кен">#REF!</definedName>
    <definedName name="л">#REF!</definedName>
    <definedName name="_xlnm.Print_Area" localSheetId="5">' 5. Коефіцієнти'!$A$1:$F$26</definedName>
    <definedName name="_xlnm.Print_Area" localSheetId="1">'1. Фін результат'!$A$1:$H$140</definedName>
    <definedName name="_xlnm.Print_Area" localSheetId="2">'2. Розрахунки з бюджетом'!$A$1:$G$42</definedName>
    <definedName name="_xlnm.Print_Area" localSheetId="3">'3. Рух грошових коштів'!$A$1:$G$94</definedName>
    <definedName name="_xlnm.Print_Area" localSheetId="4">'4. Кап. інвестиції'!$A$1:$G$18</definedName>
    <definedName name="_xlnm.Print_Area" localSheetId="6">'6.1. Інша інфо_1'!$A$1:$O$76</definedName>
    <definedName name="_xlnm.Print_Area" localSheetId="7">'6.2. Інша інфо_2'!$A$1:$AA$75</definedName>
    <definedName name="_xlnm.Print_Area" localSheetId="0">'фінплан - зведені показники'!$A$1:$G$81</definedName>
    <definedName name="п">'[13]7  Інші витрати'!#REF!</definedName>
    <definedName name="пдв">'[15]МТР Газ України'!$B$4</definedName>
    <definedName name="пдв_утг">'[15]МТР Газ України'!$F$1</definedName>
    <definedName name="План">#REF!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#REF!</definedName>
    <definedName name="ппп">[31]Inform!$E$6</definedName>
    <definedName name="р">#REF!</definedName>
    <definedName name="т">[32]Inform!$E$6</definedName>
    <definedName name="тариф">[33]Inform!$G$2</definedName>
    <definedName name="уйцукйцуйу">#REF!</definedName>
    <definedName name="уке">[34]Inform!$G$2</definedName>
    <definedName name="УТГ">'[15]МТР Газ України'!$B$4</definedName>
    <definedName name="фів">'[24]МТР Газ України'!$B$4</definedName>
    <definedName name="фіваіф">'[29]7  Інші витрати'!#REF!</definedName>
    <definedName name="фф">'[26]МТР Газ України'!$F$1</definedName>
    <definedName name="ц">'[13]7  Інші витрати'!#REF!</definedName>
    <definedName name="ччч">'[35]БАЗА  '!#REF!</definedName>
    <definedName name="ш">#REF!</definedName>
  </definedNames>
  <calcPr calcId="152511"/>
</workbook>
</file>

<file path=xl/calcChain.xml><?xml version="1.0" encoding="utf-8"?>
<calcChain xmlns="http://schemas.openxmlformats.org/spreadsheetml/2006/main">
  <c r="E18" i="18" l="1"/>
  <c r="Y37" i="9"/>
  <c r="Y38" i="9"/>
  <c r="Y39" i="9"/>
  <c r="Y40" i="9"/>
  <c r="Y41" i="9"/>
  <c r="Y42" i="9"/>
  <c r="Y43" i="9"/>
  <c r="Y44" i="9"/>
  <c r="Y45" i="9"/>
  <c r="Y46" i="9"/>
  <c r="Y47" i="9"/>
  <c r="E134" i="2" l="1"/>
  <c r="E135" i="2"/>
  <c r="E133" i="2"/>
  <c r="E132" i="2"/>
  <c r="C50" i="18" l="1"/>
  <c r="C66" i="18"/>
  <c r="C18" i="19"/>
  <c r="C135" i="2" l="1"/>
  <c r="C22" i="2" l="1"/>
  <c r="E55" i="2" l="1"/>
  <c r="F76" i="2"/>
  <c r="E89" i="2" l="1"/>
  <c r="F95" i="2"/>
  <c r="F96" i="2"/>
  <c r="F97" i="2"/>
  <c r="F98" i="2"/>
  <c r="D18" i="19" l="1"/>
  <c r="D135" i="2"/>
  <c r="D123" i="2"/>
  <c r="D134" i="2"/>
  <c r="D133" i="2"/>
  <c r="D132" i="2"/>
  <c r="D89" i="2"/>
  <c r="D55" i="2"/>
  <c r="F75" i="2"/>
  <c r="Y36" i="9" l="1"/>
  <c r="Y48" i="9"/>
  <c r="M48" i="9"/>
  <c r="E42" i="18"/>
  <c r="E66" i="18"/>
  <c r="H34" i="10"/>
  <c r="H35" i="10"/>
  <c r="H33" i="10"/>
  <c r="H29" i="10"/>
  <c r="H31" i="10"/>
  <c r="H30" i="10"/>
  <c r="E85" i="18" l="1"/>
  <c r="E57" i="14" s="1"/>
  <c r="E73" i="14"/>
  <c r="Z38" i="9"/>
  <c r="Z42" i="9"/>
  <c r="Z46" i="9"/>
  <c r="N35" i="9"/>
  <c r="N36" i="9"/>
  <c r="N37" i="9"/>
  <c r="N38" i="9"/>
  <c r="N39" i="9"/>
  <c r="N40" i="9"/>
  <c r="N41" i="9"/>
  <c r="N42" i="9"/>
  <c r="N43" i="9"/>
  <c r="N44" i="9"/>
  <c r="N45" i="9"/>
  <c r="N46" i="9"/>
  <c r="N47" i="9"/>
  <c r="N34" i="9"/>
  <c r="F24" i="18"/>
  <c r="F25" i="18"/>
  <c r="F26" i="18"/>
  <c r="F27" i="18"/>
  <c r="E22" i="18"/>
  <c r="D22" i="18"/>
  <c r="C22" i="18"/>
  <c r="C85" i="18"/>
  <c r="AA44" i="9"/>
  <c r="X35" i="9"/>
  <c r="X36" i="9"/>
  <c r="AA36" i="9" s="1"/>
  <c r="X37" i="9"/>
  <c r="X38" i="9"/>
  <c r="AA38" i="9" s="1"/>
  <c r="X39" i="9"/>
  <c r="Z39" i="9" s="1"/>
  <c r="X40" i="9"/>
  <c r="Z40" i="9" s="1"/>
  <c r="X41" i="9"/>
  <c r="Z41" i="9" s="1"/>
  <c r="X42" i="9"/>
  <c r="AA42" i="9" s="1"/>
  <c r="X43" i="9"/>
  <c r="Z43" i="9" s="1"/>
  <c r="X44" i="9"/>
  <c r="Z44" i="9" s="1"/>
  <c r="X45" i="9"/>
  <c r="Z45" i="9" s="1"/>
  <c r="X46" i="9"/>
  <c r="AA46" i="9" s="1"/>
  <c r="X47" i="9"/>
  <c r="L48" i="9"/>
  <c r="N48" i="9" s="1"/>
  <c r="H49" i="9"/>
  <c r="T49" i="9"/>
  <c r="X49" i="9"/>
  <c r="D66" i="18"/>
  <c r="F44" i="18"/>
  <c r="F45" i="18"/>
  <c r="F46" i="18"/>
  <c r="F43" i="18"/>
  <c r="D42" i="18"/>
  <c r="C18" i="18"/>
  <c r="C119" i="2"/>
  <c r="E69" i="18"/>
  <c r="D21" i="19"/>
  <c r="E21" i="19"/>
  <c r="F21" i="19" s="1"/>
  <c r="D35" i="19"/>
  <c r="E35" i="19"/>
  <c r="C35" i="19"/>
  <c r="C26" i="19" s="1"/>
  <c r="D9" i="19"/>
  <c r="F9" i="19" s="1"/>
  <c r="G71" i="18"/>
  <c r="F57" i="18"/>
  <c r="F58" i="18"/>
  <c r="F59" i="18"/>
  <c r="F60" i="18"/>
  <c r="F61" i="18"/>
  <c r="F62" i="18"/>
  <c r="F63" i="18"/>
  <c r="F64" i="18"/>
  <c r="F65" i="18"/>
  <c r="F56" i="18"/>
  <c r="F75" i="18"/>
  <c r="F76" i="18"/>
  <c r="F77" i="18"/>
  <c r="F78" i="18"/>
  <c r="F79" i="18"/>
  <c r="F80" i="18"/>
  <c r="F81" i="18"/>
  <c r="F82" i="18"/>
  <c r="F83" i="18"/>
  <c r="F84" i="18"/>
  <c r="F68" i="18"/>
  <c r="F70" i="18"/>
  <c r="F71" i="18"/>
  <c r="F72" i="18"/>
  <c r="G52" i="18"/>
  <c r="F52" i="18"/>
  <c r="F51" i="18"/>
  <c r="E50" i="18"/>
  <c r="E54" i="18" s="1"/>
  <c r="G9" i="3"/>
  <c r="G22" i="19"/>
  <c r="G11" i="19"/>
  <c r="F12" i="2"/>
  <c r="F13" i="2"/>
  <c r="F14" i="2"/>
  <c r="F15" i="2"/>
  <c r="F16" i="2"/>
  <c r="F17" i="2"/>
  <c r="F18" i="2"/>
  <c r="G42" i="2"/>
  <c r="F51" i="2"/>
  <c r="F52" i="2"/>
  <c r="F53" i="2"/>
  <c r="F54" i="2"/>
  <c r="F77" i="2"/>
  <c r="F78" i="2"/>
  <c r="F79" i="2"/>
  <c r="F80" i="2"/>
  <c r="F81" i="2"/>
  <c r="F82" i="2"/>
  <c r="F83" i="2"/>
  <c r="G24" i="2"/>
  <c r="G27" i="2"/>
  <c r="G23" i="2"/>
  <c r="G22" i="2"/>
  <c r="C89" i="2"/>
  <c r="F93" i="2"/>
  <c r="F94" i="2"/>
  <c r="F92" i="2"/>
  <c r="E22" i="2"/>
  <c r="E119" i="2" s="1"/>
  <c r="AA47" i="9"/>
  <c r="AA41" i="9"/>
  <c r="AA39" i="9"/>
  <c r="D69" i="18"/>
  <c r="D50" i="18"/>
  <c r="G50" i="18" s="1"/>
  <c r="D14" i="18"/>
  <c r="D26" i="19"/>
  <c r="D50" i="14" s="1"/>
  <c r="F89" i="2"/>
  <c r="F63" i="2"/>
  <c r="F64" i="2"/>
  <c r="D22" i="2"/>
  <c r="F28" i="2"/>
  <c r="F27" i="2"/>
  <c r="C57" i="14"/>
  <c r="C14" i="18"/>
  <c r="C9" i="19"/>
  <c r="C55" i="2"/>
  <c r="E14" i="18"/>
  <c r="F76" i="14"/>
  <c r="F72" i="14"/>
  <c r="F23" i="19"/>
  <c r="F48" i="14" s="1"/>
  <c r="E9" i="19"/>
  <c r="F109" i="2"/>
  <c r="F43" i="14" s="1"/>
  <c r="F55" i="2"/>
  <c r="C54" i="18"/>
  <c r="D33" i="14"/>
  <c r="F33" i="14" s="1"/>
  <c r="D32" i="14"/>
  <c r="F32" i="14" s="1"/>
  <c r="D31" i="14"/>
  <c r="F31" i="14" s="1"/>
  <c r="F41" i="2"/>
  <c r="F42" i="2"/>
  <c r="F43" i="2"/>
  <c r="F35" i="2"/>
  <c r="F36" i="2"/>
  <c r="F37" i="2"/>
  <c r="F38" i="2"/>
  <c r="F39" i="2"/>
  <c r="F40" i="2"/>
  <c r="F34" i="2"/>
  <c r="F74" i="18"/>
  <c r="F73" i="18"/>
  <c r="F18" i="18"/>
  <c r="F10" i="18"/>
  <c r="F12" i="18"/>
  <c r="F13" i="18"/>
  <c r="F15" i="18"/>
  <c r="F19" i="18"/>
  <c r="F20" i="18"/>
  <c r="F23" i="18"/>
  <c r="F29" i="18"/>
  <c r="F68" i="14"/>
  <c r="F69" i="14"/>
  <c r="F67" i="14"/>
  <c r="L34" i="10"/>
  <c r="L33" i="10"/>
  <c r="L30" i="10"/>
  <c r="L31" i="10"/>
  <c r="L29" i="10"/>
  <c r="L26" i="10"/>
  <c r="L27" i="10"/>
  <c r="L25" i="10"/>
  <c r="L22" i="10"/>
  <c r="L23" i="10"/>
  <c r="L21" i="10"/>
  <c r="L15" i="10"/>
  <c r="L16" i="10"/>
  <c r="L17" i="10"/>
  <c r="L18" i="10"/>
  <c r="L19" i="10"/>
  <c r="L14" i="10"/>
  <c r="F9" i="3"/>
  <c r="F8" i="3"/>
  <c r="F36" i="19"/>
  <c r="F37" i="19"/>
  <c r="F51" i="14" s="1"/>
  <c r="F30" i="19"/>
  <c r="F10" i="19"/>
  <c r="F8" i="19"/>
  <c r="F124" i="2"/>
  <c r="F125" i="2"/>
  <c r="F57" i="2"/>
  <c r="F58" i="2"/>
  <c r="F59" i="2"/>
  <c r="F60" i="2"/>
  <c r="F61" i="2"/>
  <c r="F62" i="2"/>
  <c r="F65" i="2"/>
  <c r="F66" i="2"/>
  <c r="F67" i="2"/>
  <c r="F68" i="2"/>
  <c r="F69" i="2"/>
  <c r="F70" i="2"/>
  <c r="F71" i="2"/>
  <c r="F72" i="2"/>
  <c r="F73" i="2"/>
  <c r="F74" i="2"/>
  <c r="F56" i="2"/>
  <c r="F46" i="2"/>
  <c r="F47" i="2"/>
  <c r="F48" i="2"/>
  <c r="F49" i="2"/>
  <c r="F50" i="2"/>
  <c r="F45" i="2"/>
  <c r="F20" i="2"/>
  <c r="F21" i="2"/>
  <c r="F23" i="2"/>
  <c r="F24" i="2"/>
  <c r="F25" i="2"/>
  <c r="F26" i="2"/>
  <c r="F29" i="2"/>
  <c r="F19" i="2"/>
  <c r="F10" i="2"/>
  <c r="F11" i="2"/>
  <c r="F9" i="2"/>
  <c r="G15" i="18"/>
  <c r="F67" i="18"/>
  <c r="C73" i="14"/>
  <c r="D14" i="11" s="1"/>
  <c r="C65" i="14" s="1"/>
  <c r="Y35" i="9"/>
  <c r="AA35" i="9" s="1"/>
  <c r="X34" i="9"/>
  <c r="Y34" i="9"/>
  <c r="AA34" i="9" s="1"/>
  <c r="N14" i="10"/>
  <c r="N16" i="10"/>
  <c r="N21" i="10"/>
  <c r="N22" i="10"/>
  <c r="N23" i="10"/>
  <c r="N25" i="10"/>
  <c r="N26" i="10"/>
  <c r="N27" i="10"/>
  <c r="N29" i="10"/>
  <c r="N30" i="10"/>
  <c r="N31" i="10"/>
  <c r="N34" i="10"/>
  <c r="L35" i="10"/>
  <c r="D15" i="11"/>
  <c r="E15" i="11"/>
  <c r="C6" i="3"/>
  <c r="C61" i="14" s="1"/>
  <c r="D6" i="3"/>
  <c r="D61" i="14" s="1"/>
  <c r="E6" i="3"/>
  <c r="E61" i="14"/>
  <c r="F10" i="3"/>
  <c r="F11" i="3"/>
  <c r="D20" i="19"/>
  <c r="D47" i="14"/>
  <c r="C21" i="19"/>
  <c r="C20" i="19"/>
  <c r="G30" i="19"/>
  <c r="G36" i="19"/>
  <c r="G37" i="19"/>
  <c r="G51" i="14" s="1"/>
  <c r="F31" i="2"/>
  <c r="F32" i="2"/>
  <c r="F33" i="2"/>
  <c r="G38" i="2"/>
  <c r="G39" i="2"/>
  <c r="G40" i="2"/>
  <c r="C44" i="2"/>
  <c r="D44" i="2"/>
  <c r="E44" i="2"/>
  <c r="G44" i="2" s="1"/>
  <c r="G45" i="2"/>
  <c r="G56" i="2"/>
  <c r="G57" i="2"/>
  <c r="G58" i="2"/>
  <c r="C84" i="2"/>
  <c r="E84" i="2"/>
  <c r="C117" i="2"/>
  <c r="C40" i="14" s="1"/>
  <c r="D117" i="2"/>
  <c r="E117" i="2"/>
  <c r="E40" i="14" s="1"/>
  <c r="G117" i="2"/>
  <c r="C118" i="2"/>
  <c r="C41" i="14" s="1"/>
  <c r="D118" i="2"/>
  <c r="D41" i="14" s="1"/>
  <c r="E118" i="2"/>
  <c r="E41" i="14" s="1"/>
  <c r="F118" i="2"/>
  <c r="F41" i="14" s="1"/>
  <c r="C129" i="2"/>
  <c r="D131" i="2"/>
  <c r="C132" i="2"/>
  <c r="C133" i="2"/>
  <c r="F133" i="2"/>
  <c r="C134" i="2"/>
  <c r="C11" i="18" s="1"/>
  <c r="E17" i="11"/>
  <c r="G134" i="2"/>
  <c r="B31" i="14"/>
  <c r="B32" i="14"/>
  <c r="B33" i="14"/>
  <c r="B34" i="14"/>
  <c r="B35" i="14"/>
  <c r="D35" i="14"/>
  <c r="B36" i="14"/>
  <c r="B37" i="14"/>
  <c r="G37" i="14"/>
  <c r="B38" i="14"/>
  <c r="G38" i="14"/>
  <c r="B39" i="14"/>
  <c r="B40" i="14"/>
  <c r="D40" i="14"/>
  <c r="G40" i="14"/>
  <c r="B41" i="14"/>
  <c r="G41" i="14"/>
  <c r="B42" i="14"/>
  <c r="G42" i="14"/>
  <c r="B43" i="14"/>
  <c r="C43" i="14"/>
  <c r="D43" i="14"/>
  <c r="E43" i="14"/>
  <c r="G43" i="14"/>
  <c r="B44" i="14"/>
  <c r="G44" i="14"/>
  <c r="B45" i="14"/>
  <c r="B47" i="14"/>
  <c r="B48" i="14"/>
  <c r="C48" i="14"/>
  <c r="D48" i="14"/>
  <c r="E48" i="14"/>
  <c r="G48" i="14"/>
  <c r="C49" i="14"/>
  <c r="D49" i="14"/>
  <c r="E49" i="14"/>
  <c r="F49" i="14"/>
  <c r="G49" i="14"/>
  <c r="B50" i="14"/>
  <c r="B51" i="14"/>
  <c r="C51" i="14"/>
  <c r="D51" i="14"/>
  <c r="E51" i="14"/>
  <c r="B52" i="14"/>
  <c r="B54" i="14"/>
  <c r="C54" i="14"/>
  <c r="D54" i="14"/>
  <c r="E54" i="14"/>
  <c r="B55" i="14"/>
  <c r="B56" i="14"/>
  <c r="C56" i="14"/>
  <c r="D56" i="14"/>
  <c r="E56" i="14"/>
  <c r="F56" i="14" s="1"/>
  <c r="B57" i="14"/>
  <c r="B58" i="14"/>
  <c r="C58" i="14"/>
  <c r="D58" i="14"/>
  <c r="E58" i="14"/>
  <c r="B59" i="14"/>
  <c r="B61" i="14"/>
  <c r="B63" i="14"/>
  <c r="C63" i="14"/>
  <c r="B64" i="14"/>
  <c r="C64" i="14"/>
  <c r="B65" i="14"/>
  <c r="G67" i="14"/>
  <c r="G68" i="14"/>
  <c r="C70" i="14"/>
  <c r="D70" i="14"/>
  <c r="F70" i="14" s="1"/>
  <c r="E70" i="14"/>
  <c r="G72" i="14"/>
  <c r="D73" i="14"/>
  <c r="G76" i="14"/>
  <c r="N33" i="10"/>
  <c r="F11" i="19"/>
  <c r="F22" i="19"/>
  <c r="N35" i="10"/>
  <c r="F131" i="2"/>
  <c r="F130" i="2"/>
  <c r="E129" i="2"/>
  <c r="F129" i="2"/>
  <c r="E11" i="18"/>
  <c r="G66" i="18"/>
  <c r="G9" i="19"/>
  <c r="G89" i="2"/>
  <c r="D84" i="2"/>
  <c r="E116" i="2"/>
  <c r="D116" i="2"/>
  <c r="AA37" i="9"/>
  <c r="D11" i="18"/>
  <c r="E30" i="2"/>
  <c r="C50" i="14"/>
  <c r="AA40" i="9"/>
  <c r="X48" i="9"/>
  <c r="AA48" i="9" s="1"/>
  <c r="Z34" i="9"/>
  <c r="D38" i="19"/>
  <c r="D52" i="14"/>
  <c r="F42" i="18"/>
  <c r="F66" i="18"/>
  <c r="G6" i="3"/>
  <c r="G61" i="14"/>
  <c r="F6" i="3"/>
  <c r="F61" i="14"/>
  <c r="F69" i="18" l="1"/>
  <c r="D85" i="18"/>
  <c r="F58" i="14"/>
  <c r="F54" i="14"/>
  <c r="D54" i="18"/>
  <c r="G54" i="18" s="1"/>
  <c r="F50" i="18"/>
  <c r="G73" i="14"/>
  <c r="G70" i="14"/>
  <c r="C30" i="2"/>
  <c r="C136" i="2" s="1"/>
  <c r="C123" i="2"/>
  <c r="G55" i="2"/>
  <c r="F44" i="2"/>
  <c r="E120" i="2"/>
  <c r="E99" i="2"/>
  <c r="E37" i="14" s="1"/>
  <c r="F22" i="18"/>
  <c r="F14" i="18"/>
  <c r="G11" i="18"/>
  <c r="E34" i="14"/>
  <c r="E136" i="2"/>
  <c r="G133" i="2"/>
  <c r="Z35" i="9"/>
  <c r="F116" i="2"/>
  <c r="F36" i="14" s="1"/>
  <c r="D36" i="14"/>
  <c r="G84" i="2"/>
  <c r="F84" i="2"/>
  <c r="E14" i="11"/>
  <c r="F73" i="14"/>
  <c r="E123" i="2"/>
  <c r="F134" i="2"/>
  <c r="C47" i="14"/>
  <c r="C38" i="19"/>
  <c r="C52" i="14" s="1"/>
  <c r="D17" i="11"/>
  <c r="C116" i="2"/>
  <c r="C36" i="14" s="1"/>
  <c r="D119" i="2"/>
  <c r="F119" i="2" s="1"/>
  <c r="F22" i="2"/>
  <c r="F35" i="19"/>
  <c r="E26" i="19"/>
  <c r="E50" i="14" s="1"/>
  <c r="G35" i="19"/>
  <c r="Z47" i="9"/>
  <c r="Z37" i="9"/>
  <c r="F54" i="18"/>
  <c r="D30" i="2"/>
  <c r="G69" i="18"/>
  <c r="G14" i="18"/>
  <c r="E36" i="14"/>
  <c r="G116" i="2"/>
  <c r="G36" i="14" s="1"/>
  <c r="E20" i="19"/>
  <c r="G132" i="2"/>
  <c r="F132" i="2"/>
  <c r="F117" i="2"/>
  <c r="F40" i="14" s="1"/>
  <c r="Z36" i="9"/>
  <c r="AA45" i="9"/>
  <c r="AA43" i="9"/>
  <c r="F11" i="18"/>
  <c r="G85" i="18" l="1"/>
  <c r="D57" i="14"/>
  <c r="F85" i="18"/>
  <c r="C120" i="2"/>
  <c r="C34" i="14"/>
  <c r="C99" i="2"/>
  <c r="C122" i="2" s="1"/>
  <c r="C127" i="2" s="1"/>
  <c r="C38" i="14" s="1"/>
  <c r="E122" i="2"/>
  <c r="E127" i="2" s="1"/>
  <c r="E108" i="2"/>
  <c r="E9" i="11" s="1"/>
  <c r="Z48" i="9"/>
  <c r="D120" i="2"/>
  <c r="F120" i="2" s="1"/>
  <c r="F30" i="2"/>
  <c r="F34" i="14" s="1"/>
  <c r="D34" i="14"/>
  <c r="G30" i="2"/>
  <c r="G34" i="14" s="1"/>
  <c r="G26" i="19"/>
  <c r="G50" i="14" s="1"/>
  <c r="F26" i="19"/>
  <c r="F50" i="14" s="1"/>
  <c r="G123" i="2"/>
  <c r="F123" i="2"/>
  <c r="D65" i="14"/>
  <c r="E65" i="14"/>
  <c r="G20" i="19"/>
  <c r="F20" i="19"/>
  <c r="F47" i="14" s="1"/>
  <c r="E47" i="14"/>
  <c r="E38" i="19"/>
  <c r="D99" i="2"/>
  <c r="G57" i="14" l="1"/>
  <c r="F57" i="14"/>
  <c r="D13" i="11"/>
  <c r="C37" i="14"/>
  <c r="C108" i="2"/>
  <c r="C42" i="14" s="1"/>
  <c r="E111" i="2"/>
  <c r="E10" i="11" s="1"/>
  <c r="E42" i="14"/>
  <c r="E9" i="18"/>
  <c r="E17" i="18" s="1"/>
  <c r="E28" i="18" s="1"/>
  <c r="E30" i="18" s="1"/>
  <c r="E89" i="18" s="1"/>
  <c r="E63" i="14"/>
  <c r="D63" i="14"/>
  <c r="D122" i="2"/>
  <c r="F99" i="2"/>
  <c r="F37" i="14" s="1"/>
  <c r="D108" i="2"/>
  <c r="D37" i="14"/>
  <c r="E52" i="14"/>
  <c r="G38" i="19"/>
  <c r="G52" i="14" s="1"/>
  <c r="F38" i="19"/>
  <c r="F52" i="14" s="1"/>
  <c r="E38" i="14"/>
  <c r="E13" i="11"/>
  <c r="D136" i="2"/>
  <c r="F135" i="2"/>
  <c r="G135" i="2"/>
  <c r="C111" i="2" l="1"/>
  <c r="C44" i="14" s="1"/>
  <c r="C9" i="18"/>
  <c r="C17" i="18" s="1"/>
  <c r="C28" i="18" s="1"/>
  <c r="C30" i="18" s="1"/>
  <c r="E113" i="2"/>
  <c r="E18" i="19"/>
  <c r="G18" i="19" s="1"/>
  <c r="E112" i="2"/>
  <c r="E44" i="14"/>
  <c r="E55" i="14"/>
  <c r="F63" i="14"/>
  <c r="E64" i="14"/>
  <c r="D64" i="14"/>
  <c r="F136" i="2"/>
  <c r="G136" i="2"/>
  <c r="F108" i="2"/>
  <c r="F42" i="14" s="1"/>
  <c r="D42" i="14"/>
  <c r="D111" i="2"/>
  <c r="D9" i="18"/>
  <c r="F122" i="2"/>
  <c r="D127" i="2"/>
  <c r="E59" i="14"/>
  <c r="E90" i="18"/>
  <c r="C112" i="2" l="1"/>
  <c r="C113" i="2"/>
  <c r="C89" i="18"/>
  <c r="C55" i="14"/>
  <c r="F18" i="19"/>
  <c r="F64" i="14"/>
  <c r="D112" i="2"/>
  <c r="F112" i="2" s="1"/>
  <c r="F111" i="2"/>
  <c r="F44" i="14" s="1"/>
  <c r="D113" i="2"/>
  <c r="F113" i="2" s="1"/>
  <c r="D44" i="14"/>
  <c r="D38" i="14"/>
  <c r="F127" i="2"/>
  <c r="F38" i="14" s="1"/>
  <c r="D17" i="18"/>
  <c r="F9" i="18"/>
  <c r="C90" i="18" l="1"/>
  <c r="C59" i="14"/>
  <c r="D28" i="18"/>
  <c r="G17" i="18"/>
  <c r="F17" i="18"/>
  <c r="D30" i="18" l="1"/>
  <c r="F28" i="18"/>
  <c r="G28" i="18"/>
  <c r="D55" i="14" l="1"/>
  <c r="F55" i="14" s="1"/>
  <c r="D89" i="18"/>
  <c r="G30" i="18"/>
  <c r="F30" i="18"/>
  <c r="D90" i="18" l="1"/>
  <c r="F90" i="18" s="1"/>
  <c r="D59" i="14"/>
  <c r="F59" i="14" s="1"/>
  <c r="F89" i="18"/>
</calcChain>
</file>

<file path=xl/sharedStrings.xml><?xml version="1.0" encoding="utf-8"?>
<sst xmlns="http://schemas.openxmlformats.org/spreadsheetml/2006/main" count="723" uniqueCount="551">
  <si>
    <t>Код рядка</t>
  </si>
  <si>
    <t>капітальне будівництво</t>
  </si>
  <si>
    <t>придбання (виготовлення) основних засобів</t>
  </si>
  <si>
    <t>придбання (створення) нематеріальних активів</t>
  </si>
  <si>
    <t>Фінансовий результат від операційної діяльності</t>
  </si>
  <si>
    <t>Витрати на оплату праці</t>
  </si>
  <si>
    <t>Відрахування на соціальні заходи</t>
  </si>
  <si>
    <t>Амортизація</t>
  </si>
  <si>
    <t>за ЗКГНГ</t>
  </si>
  <si>
    <t>за СПОДУ</t>
  </si>
  <si>
    <t xml:space="preserve">за  КВЕД  </t>
  </si>
  <si>
    <t xml:space="preserve">Місцезнаходження  </t>
  </si>
  <si>
    <t xml:space="preserve">Телефон </t>
  </si>
  <si>
    <t xml:space="preserve">Прізвище та ініціали керівника  </t>
  </si>
  <si>
    <t xml:space="preserve">Підприємство  </t>
  </si>
  <si>
    <t xml:space="preserve">Організаційно-правова форма </t>
  </si>
  <si>
    <t xml:space="preserve">Вид економічної діяльності    </t>
  </si>
  <si>
    <t xml:space="preserve">Галузь     </t>
  </si>
  <si>
    <t xml:space="preserve">Код рядка </t>
  </si>
  <si>
    <t>Територія</t>
  </si>
  <si>
    <t>Форма власності</t>
  </si>
  <si>
    <t>витрати на страхові послуги</t>
  </si>
  <si>
    <t>витрати на аудиторські послуги</t>
  </si>
  <si>
    <t>Валовий прибуток (збиток)</t>
  </si>
  <si>
    <t xml:space="preserve">прибуток </t>
  </si>
  <si>
    <t>збиток</t>
  </si>
  <si>
    <t>Резервний фонд</t>
  </si>
  <si>
    <t>неустойки (штрафи, пені)</t>
  </si>
  <si>
    <t>витрати на паливо та енергію</t>
  </si>
  <si>
    <t>Інші операційні витрати</t>
  </si>
  <si>
    <t>придбання (виготовлення) інших необоротних матеріальних активів</t>
  </si>
  <si>
    <t>Факт минулого року</t>
  </si>
  <si>
    <t>Виручка від реалізації основних фондів</t>
  </si>
  <si>
    <t xml:space="preserve">Виручка від реалізації нематеріальних активів </t>
  </si>
  <si>
    <t>на початок періоду</t>
  </si>
  <si>
    <t>Чистий грошовий потік</t>
  </si>
  <si>
    <t>Забезпечення</t>
  </si>
  <si>
    <t>х</t>
  </si>
  <si>
    <t>витрати на службові відрядження</t>
  </si>
  <si>
    <t>витрати на зв’язок</t>
  </si>
  <si>
    <t>витрати на оплату праці</t>
  </si>
  <si>
    <t>відрахування на соціальні заходи</t>
  </si>
  <si>
    <t>амортизація основних засобів і нематеріальних активів загальногосподарського призначення</t>
  </si>
  <si>
    <t>витрати на операційну оренду основних засобів та роялті, що мають загальногосподарське призначення</t>
  </si>
  <si>
    <t>витрати на страхування майна загальногосподарського призначення</t>
  </si>
  <si>
    <t>витрати на страхування загальногосподарського персоналу</t>
  </si>
  <si>
    <t xml:space="preserve">організаційно-технічні послуги </t>
  </si>
  <si>
    <t>юридичні послуги</t>
  </si>
  <si>
    <t>послуги з оцінки майна</t>
  </si>
  <si>
    <t>витрати на охорону праці загальногосподарського персоналу</t>
  </si>
  <si>
    <t xml:space="preserve">витрати на підвищення кваліфікації та перепідготовку кадрів </t>
  </si>
  <si>
    <t>витрати на поліпшення основних фондів</t>
  </si>
  <si>
    <t>відрахування до резерву сумнівних боргів</t>
  </si>
  <si>
    <t>№ з/п</t>
  </si>
  <si>
    <t xml:space="preserve">Надходження від продажу акцій та облігацій </t>
  </si>
  <si>
    <t xml:space="preserve">Придбання акцій та облігацій  </t>
  </si>
  <si>
    <t>на кінець періоду</t>
  </si>
  <si>
    <t>Залучення кредитних коштів</t>
  </si>
  <si>
    <t>Усього</t>
  </si>
  <si>
    <t>Відсоток</t>
  </si>
  <si>
    <t>Залишок нерозподіленого прибутку (непокритого збитку) на початок звітного періоду</t>
  </si>
  <si>
    <t>Залишок нерозподіленого прибутку (непокритого збитку) на кінець звітного періоду</t>
  </si>
  <si>
    <t>відрахування до недержавних пенсійних фондів</t>
  </si>
  <si>
    <t>витрати на консалтингові послуги</t>
  </si>
  <si>
    <t>амортизація основних засобів і нематеріальних активів</t>
  </si>
  <si>
    <t>витрати на електроенергію</t>
  </si>
  <si>
    <t xml:space="preserve">витрати на паливо </t>
  </si>
  <si>
    <t>консультаційні та інформаційні послуги</t>
  </si>
  <si>
    <t>Зобов'язання</t>
  </si>
  <si>
    <t xml:space="preserve">Сума, валюта за договорами </t>
  </si>
  <si>
    <t>Процентна ставка</t>
  </si>
  <si>
    <t>модернізація, модифікація (добудова, дообладнання, реконструкція) основних засобів</t>
  </si>
  <si>
    <t>Розвиток виробництва</t>
  </si>
  <si>
    <t>витрати на благодійну допомогу</t>
  </si>
  <si>
    <t xml:space="preserve">Вид кредитного продукту та цільове призначення </t>
  </si>
  <si>
    <t xml:space="preserve">      4. Діючі фінансові зобов'язання підприємства</t>
  </si>
  <si>
    <t xml:space="preserve">      5. Інформація щодо отримання та повернення залучених коштів</t>
  </si>
  <si>
    <t>витрати на утримання основних фондів, інших необоротних активів загальногосподарського використання,  у тому числі:</t>
  </si>
  <si>
    <t>(посада)</t>
  </si>
  <si>
    <t>(підпис)</t>
  </si>
  <si>
    <t>витрати на рекламу</t>
  </si>
  <si>
    <t>Інші операційні витрати, усього, у тому числі:</t>
  </si>
  <si>
    <t>Капітальні інвестиції, усього,
у тому числі:</t>
  </si>
  <si>
    <t>податок на доходи фізичних осіб</t>
  </si>
  <si>
    <t xml:space="preserve">Єдиний внесок на загальнообов'язкове державне соціальне страхування                              </t>
  </si>
  <si>
    <t>акцизний податок</t>
  </si>
  <si>
    <t>Вид діяльності</t>
  </si>
  <si>
    <t>Заборгованість на останню дату</t>
  </si>
  <si>
    <t>Бюджетне фінансування</t>
  </si>
  <si>
    <t>інші платежі (розшифрувати)</t>
  </si>
  <si>
    <t>Дата видачі / погашення (графік)</t>
  </si>
  <si>
    <t>кредити</t>
  </si>
  <si>
    <t>Отримання коштів  за довгостроковими зобов'язаннями, у тому числі:</t>
  </si>
  <si>
    <t>Повернення коштів за короткостроковими зобов'язаннями, у тому числі:</t>
  </si>
  <si>
    <t>Отримання коштів за короткостроковими зобов'язаннями, у тому числі:</t>
  </si>
  <si>
    <t>Повернення коштів  за довгостроковими зобов'язаннями, у тому числі:</t>
  </si>
  <si>
    <t xml:space="preserve">позики </t>
  </si>
  <si>
    <t>Фінансовий результат до оподаткування</t>
  </si>
  <si>
    <t>Чистий  фінансовий результат, у тому числі:</t>
  </si>
  <si>
    <t>І. Формування фінансових результатів</t>
  </si>
  <si>
    <t>плата за користування надрами</t>
  </si>
  <si>
    <t>Оптимальне значення</t>
  </si>
  <si>
    <t>&gt; 0</t>
  </si>
  <si>
    <t xml:space="preserve">         (ініціали, прізвище)    </t>
  </si>
  <si>
    <t>у тому числі:</t>
  </si>
  <si>
    <t>рентна плата за транспортування</t>
  </si>
  <si>
    <t>Середньооблікова кількість штатних працівників</t>
  </si>
  <si>
    <t>витрати, пов'язані з використанням власних службових автомобілів</t>
  </si>
  <si>
    <t>Чистий дохід від реалізації продукції (товарів, робіт, послуг) (розшифрувати)</t>
  </si>
  <si>
    <t>Дохід від участі в капіталі (розшифрувати)</t>
  </si>
  <si>
    <t>Інші фінансові доходи (розшифрувати)</t>
  </si>
  <si>
    <t>інші адміністративні витрати (розшифрувати)</t>
  </si>
  <si>
    <t>Фінансові витрати (розшифрувати)</t>
  </si>
  <si>
    <t>Втрати від участі в капіталі (розшифрувати)</t>
  </si>
  <si>
    <t>Інші витрати (розшифрувати)</t>
  </si>
  <si>
    <t>Інші фонди (розшифрувати)</t>
  </si>
  <si>
    <t>Інші цілі (розшифрувати)</t>
  </si>
  <si>
    <t>місцеві податки та збори (розшифрувати)</t>
  </si>
  <si>
    <t>Цільове фінансування  (розшифрувати)</t>
  </si>
  <si>
    <t xml:space="preserve">Інші надходження (розшифрувати) </t>
  </si>
  <si>
    <t xml:space="preserve">Придбання (створення) основних засобів (розшифрувати) </t>
  </si>
  <si>
    <t xml:space="preserve">Капітальне будівництво (розшифрувати) </t>
  </si>
  <si>
    <t xml:space="preserve">Придбання (створення) нематеріальних активів (розшифрувати) </t>
  </si>
  <si>
    <t>облігації</t>
  </si>
  <si>
    <t>інші витрати (розшифрувати)</t>
  </si>
  <si>
    <t>інші витрати на збут (розшифрувати)</t>
  </si>
  <si>
    <t>Собівартість реалізованої продукції (товарів, робіт, послуг) (розшифрувати)</t>
  </si>
  <si>
    <t>Найменування  банку</t>
  </si>
  <si>
    <t>Інші джерела (розшифрувати)</t>
  </si>
  <si>
    <t>(ініціали, прізвище)</t>
  </si>
  <si>
    <t>за КОАТУУ</t>
  </si>
  <si>
    <t>за КОПФГ</t>
  </si>
  <si>
    <t xml:space="preserve">за ЄДРПОУ </t>
  </si>
  <si>
    <t>у тому числі за основними видами діяльності за КВЕД</t>
  </si>
  <si>
    <t>погашення реструктуризованих та відстрочених сум, що підлягають сплаті в поточному році до бюджетів та державних цільових фондів</t>
  </si>
  <si>
    <t>(найменування підприємства)</t>
  </si>
  <si>
    <t>Середньооблікова чисельність осіб, у тому числі:</t>
  </si>
  <si>
    <t>План минулого року</t>
  </si>
  <si>
    <t>Код за ЄДРПОУ</t>
  </si>
  <si>
    <t>Рік</t>
  </si>
  <si>
    <t>Витрати на збут</t>
  </si>
  <si>
    <t>Витрати (дохід) з податку на прибуток</t>
  </si>
  <si>
    <t xml:space="preserve">Прибуток (збиток) від  припиненої діяльності після оподаткування </t>
  </si>
  <si>
    <t>Адміністративні витрати</t>
  </si>
  <si>
    <t>Інші операційні доходи/витрати</t>
  </si>
  <si>
    <t>EBITDA</t>
  </si>
  <si>
    <t>Доходи/витрати від фінансової та інвестиційної діяльності</t>
  </si>
  <si>
    <t>Грошові кошти на початок періоду</t>
  </si>
  <si>
    <t>Чистий рух грошових коштів від операційної діяльності</t>
  </si>
  <si>
    <t>Чистий рух грошових коштів від фінансової діяльності</t>
  </si>
  <si>
    <t>Грошові кошти на кінець періоду</t>
  </si>
  <si>
    <t>Необоротні активи</t>
  </si>
  <si>
    <t>Оборотні активи</t>
  </si>
  <si>
    <t>Власний капітал</t>
  </si>
  <si>
    <t>Розподіл чистого прибутку</t>
  </si>
  <si>
    <t xml:space="preserve">Нараховані до сплати обов'язкові платежі підприємства до бюджету та єдиний внесок на загальнообов'язкове державне соціальне страхування </t>
  </si>
  <si>
    <t>ІІІ. Рух грошових коштів</t>
  </si>
  <si>
    <t>Податок на прибуток підприємств</t>
  </si>
  <si>
    <t>IІ. Розрахунки з бюджетом</t>
  </si>
  <si>
    <t>Чистий рух грошових коштів операційної діяльності</t>
  </si>
  <si>
    <t>І. Рух коштів у результаті операційної діяльності</t>
  </si>
  <si>
    <t>II. Рух коштів у результаті інвестиційної діяльності</t>
  </si>
  <si>
    <t>Чистий рух коштів від інвестиційної діяльності </t>
  </si>
  <si>
    <t>III. Рух коштів у результаті фінансової діяльності</t>
  </si>
  <si>
    <t>Чистий рух коштів від фінансової діяльності </t>
  </si>
  <si>
    <t>Надходження від отриманих:</t>
  </si>
  <si>
    <t>відсотків </t>
  </si>
  <si>
    <t>дивідендів </t>
  </si>
  <si>
    <t>Надходження від деривативів</t>
  </si>
  <si>
    <t>Власного капіталу </t>
  </si>
  <si>
    <t>Розрахунок показника EBITDA</t>
  </si>
  <si>
    <t>Коефіцієнт рентабельності власного капіталу</t>
  </si>
  <si>
    <t xml:space="preserve">Вплив зміни валютних курсів на залишок коштів </t>
  </si>
  <si>
    <t>Довгострокові зобов'язання і забезпечення</t>
  </si>
  <si>
    <t>Поточні зобов'язання і забезпечення</t>
  </si>
  <si>
    <t>Коефіцієнт рентабельності активів</t>
  </si>
  <si>
    <t>погашення податкового боргу, у тому числі:</t>
  </si>
  <si>
    <t>Собівартість реалізованої продукції (товарів, робіт, послуг)</t>
  </si>
  <si>
    <t>&gt; 1</t>
  </si>
  <si>
    <t xml:space="preserve">Прибуток (збиток) від звичайної діяльності до оподаткування </t>
  </si>
  <si>
    <t>Коригування на:</t>
  </si>
  <si>
    <t>Грошові кошти від операційної діяльності</t>
  </si>
  <si>
    <t>Сплачений податок на прибуток</t>
  </si>
  <si>
    <t>амортизацію необоротних активів</t>
  </si>
  <si>
    <t xml:space="preserve">збільшення (зменшення) забезпечень  </t>
  </si>
  <si>
    <t xml:space="preserve">збиток (прибуток) від нереалізованих курсових різниць </t>
  </si>
  <si>
    <t>збиток (прибуток) від неопераційної діяльності та інших негрошових операцій (розшифрувати)</t>
  </si>
  <si>
    <t>Зменшення (збільшення) оборотних активів (розшифрувати)</t>
  </si>
  <si>
    <t>Збільшення (зменшення) поточних зобов’язань (розшифрувати)</t>
  </si>
  <si>
    <t>транспортні витрати</t>
  </si>
  <si>
    <t>витрати на зберігання та упаковку</t>
  </si>
  <si>
    <t>Коефіцієнти рентабельності та прибутковості</t>
  </si>
  <si>
    <t>Аналіз капітальних інвестицій</t>
  </si>
  <si>
    <t>Коефіцієнти фінансової стійкості та ліквідності</t>
  </si>
  <si>
    <t>Стандарти звітності П(с)БОУ</t>
  </si>
  <si>
    <t>Стандарти звітності МСФЗ</t>
  </si>
  <si>
    <t>Перенесено з додаткового капіталу</t>
  </si>
  <si>
    <t>Марка</t>
  </si>
  <si>
    <t>Рік придбання</t>
  </si>
  <si>
    <t>Витрати, усього</t>
  </si>
  <si>
    <t>матеріальні витрати</t>
  </si>
  <si>
    <t>оплата праці</t>
  </si>
  <si>
    <t>амортизація</t>
  </si>
  <si>
    <t>інші витрати</t>
  </si>
  <si>
    <t>Договір</t>
  </si>
  <si>
    <t>Дата початку оренди</t>
  </si>
  <si>
    <t>Сума орендної плати</t>
  </si>
  <si>
    <t>Основні фінансові показники</t>
  </si>
  <si>
    <t>Чистий дохід від реалізації продукції (товарів, робіт, послуг)</t>
  </si>
  <si>
    <t>Відрахування частини чистого прибутку, усього, у тому числі:</t>
  </si>
  <si>
    <t>витрати на оренду службових автомобілів</t>
  </si>
  <si>
    <t>№</t>
  </si>
  <si>
    <t>Загальна кошторисна вартість</t>
  </si>
  <si>
    <t>Капітальні інвестиції</t>
  </si>
  <si>
    <t>IV. Капітальні інвестиції</t>
  </si>
  <si>
    <t>VI. Звіт про фінансовий стан</t>
  </si>
  <si>
    <t>V. Коефіцієнтний аналіз</t>
  </si>
  <si>
    <t>8. Джерела капітальних інвестицій</t>
  </si>
  <si>
    <t>Інші операційні доходи (розшифрувати), у тому числі:</t>
  </si>
  <si>
    <t>курсові різниці</t>
  </si>
  <si>
    <t>Інші доходи (розшифрувати), у тому числі:</t>
  </si>
  <si>
    <t>Інші витрати (розшифрувати), у тому числі:</t>
  </si>
  <si>
    <t>2145/1</t>
  </si>
  <si>
    <t>2145/2</t>
  </si>
  <si>
    <t>4010</t>
  </si>
  <si>
    <t>Таблиця 1</t>
  </si>
  <si>
    <t>Таблиця 2</t>
  </si>
  <si>
    <t>Таблиця 3</t>
  </si>
  <si>
    <t>Адміністративні витрати, у тому числі:</t>
  </si>
  <si>
    <t>Витрати на збут, у тому числі:</t>
  </si>
  <si>
    <t>Рентабельність EBITDA</t>
  </si>
  <si>
    <t>Чистий  фінансовий результат</t>
  </si>
  <si>
    <t>Коефіцієнт рентабельності діяльності</t>
  </si>
  <si>
    <t>Коефіцієнт фінансової стійкості</t>
  </si>
  <si>
    <t>Інші доходи/витрати</t>
  </si>
  <si>
    <t>Чистий рух грошових коштів від інвестиційної діяльності</t>
  </si>
  <si>
    <t>Елементи операційних витрат</t>
  </si>
  <si>
    <t>тис. гривень (без ПДВ)</t>
  </si>
  <si>
    <t>Факт</t>
  </si>
  <si>
    <t>Додаток 3</t>
  </si>
  <si>
    <t>ЗВІТ</t>
  </si>
  <si>
    <t>Продовження додатка 3</t>
  </si>
  <si>
    <t>План</t>
  </si>
  <si>
    <t xml:space="preserve">чистий дохід  від реалізації продукції (товарів, робіт, послуг) </t>
  </si>
  <si>
    <t xml:space="preserve">кількість продукції/     наданих послуг </t>
  </si>
  <si>
    <t>Заборгованість за кредитами на початок звітного періоду</t>
  </si>
  <si>
    <t>Отримано залучених коштів за звітний період</t>
  </si>
  <si>
    <t>план</t>
  </si>
  <si>
    <t>факт</t>
  </si>
  <si>
    <t>Повернено залучених коштів  за звітний період</t>
  </si>
  <si>
    <t>Заборгованість на кінець звітного періоду</t>
  </si>
  <si>
    <t xml:space="preserve">      3. Інформація про бізнес підприємства (код рядка 1000 фінансового плану)</t>
  </si>
  <si>
    <t>6. Витрати, пов'язані з використанням власних службових автомобілів (у складі адміністративних витрат, рядок 1041)</t>
  </si>
  <si>
    <t>7. Витрати на оренду службових автомобілів (у складі адміністративних витрат, рядок 1042)</t>
  </si>
  <si>
    <t>Найменування об’єкта</t>
  </si>
  <si>
    <t>9. Капітальне будівництво (рядок 4010 таблиці 4)</t>
  </si>
  <si>
    <t>Прибуток (збиток) від операційної діяльності до змін в оборотному капіталі</t>
  </si>
  <si>
    <t>Інші поточні податки, збори, обов'язкові платежі до державного та місцевих бюджетів, у тому числі:</t>
  </si>
  <si>
    <t>Сплата інших податків, зборів, обов'язкових платежів до державного та місцевих бюджетів</t>
  </si>
  <si>
    <t xml:space="preserve">          </t>
  </si>
  <si>
    <t>Коди</t>
  </si>
  <si>
    <t>Таблиця 6</t>
  </si>
  <si>
    <t>витрати, що здійснюються для підтримання об’єкта в робочому стані (проведення ремонту, технічного огляду, нагляду, обслуговування тощо)</t>
  </si>
  <si>
    <t>інші операційні витрати (розшифрувати)</t>
  </si>
  <si>
    <t>Неконтрольована частка</t>
  </si>
  <si>
    <t xml:space="preserve">план </t>
  </si>
  <si>
    <t>Валовий прибуток/збиток</t>
  </si>
  <si>
    <t>Усього виплат на користь держави</t>
  </si>
  <si>
    <t>Усього активи</t>
  </si>
  <si>
    <t>Усього зобов'язання і забезпечення</t>
  </si>
  <si>
    <t>у тому числі грошові кошти та їх еквіваленти</t>
  </si>
  <si>
    <t>у тому числі державні гранти і субсидії</t>
  </si>
  <si>
    <t>у тому числі фінансові запозичення</t>
  </si>
  <si>
    <t>Доходи і витрати (деталізація)</t>
  </si>
  <si>
    <t xml:space="preserve">пояснення та обґрунтування відхилення від запланованого рівня доходів/витрат                               </t>
  </si>
  <si>
    <t>відхилення,  +/–</t>
  </si>
  <si>
    <t>виконання, %</t>
  </si>
  <si>
    <t>Доходи і витрати (узагальнені показники)</t>
  </si>
  <si>
    <t>Інші операційні доходи/витрати
(рядок 1030 - рядок 1080)</t>
  </si>
  <si>
    <t>Доходи/витрати від фінансової та інвестиційної діяльності
(рядок 1110 + рядок 1120 - рядок 1130 - рядок 1140)</t>
  </si>
  <si>
    <t>Інші доходи/витрати
(рядок 1150 - рядок 1160)</t>
  </si>
  <si>
    <t>Фінансовий результат від операційної діяльності, рядок 1100</t>
  </si>
  <si>
    <t>плюс амортизація, рядок 1530</t>
  </si>
  <si>
    <t>мінус операційні доходи від курсових різниць, рядок 1031</t>
  </si>
  <si>
    <t>плюс операційні витрати від курсових різниць, рядок 1084</t>
  </si>
  <si>
    <t>Матеріальні витрати, у тому числі:</t>
  </si>
  <si>
    <t>витрати на сировину та основні матеріали</t>
  </si>
  <si>
    <t>Найменування показника</t>
  </si>
  <si>
    <t xml:space="preserve">Надходження </t>
  </si>
  <si>
    <t>Витрати</t>
  </si>
  <si>
    <t xml:space="preserve">вплив зміни валютних курсів на залишок коштів </t>
  </si>
  <si>
    <t>Продовження  таблиці 6</t>
  </si>
  <si>
    <t>Відхилення,  +/–</t>
  </si>
  <si>
    <t>Виконання, %</t>
  </si>
  <si>
    <t>керівники</t>
  </si>
  <si>
    <t>професіонали</t>
  </si>
  <si>
    <t>фахівці</t>
  </si>
  <si>
    <t>технічні службовці</t>
  </si>
  <si>
    <t>робітники</t>
  </si>
  <si>
    <t>інші категорії</t>
  </si>
  <si>
    <t>адміністративно-управлінський персонал</t>
  </si>
  <si>
    <t>директор</t>
  </si>
  <si>
    <t>працівники</t>
  </si>
  <si>
    <t>Середньомісячна заробітна плата одного працівника, гривень</t>
  </si>
  <si>
    <t>Середньомісячний дохід одного працівника, гривень</t>
  </si>
  <si>
    <t>У тому числі за їх видами</t>
  </si>
  <si>
    <t>власні кошти</t>
  </si>
  <si>
    <t>кредитні кошти</t>
  </si>
  <si>
    <t>інші джерела (зазначити джерело)</t>
  </si>
  <si>
    <t>усього на рік</t>
  </si>
  <si>
    <t>фінансування капітальних інвестицій (оплата грошовими коштами), усього</t>
  </si>
  <si>
    <t xml:space="preserve">у тому числі </t>
  </si>
  <si>
    <t>Власні кошти (розшифрувати)</t>
  </si>
  <si>
    <t xml:space="preserve">Довгострокові зобов'язання, усього </t>
  </si>
  <si>
    <t>Короткострокові зобов'язання, усього</t>
  </si>
  <si>
    <t>Інші фінансові зобов'язання, усього</t>
  </si>
  <si>
    <t>Зміна ціни одиниці  (вартості продукції/     наданих послуг)</t>
  </si>
  <si>
    <t>ціна одиниці     (вартість  продукції/     наданих послуг), гривень</t>
  </si>
  <si>
    <t>кількість продукції/             наданих послуг, одиниця виміру</t>
  </si>
  <si>
    <t>чистий дохід  від реалізації продукції (товарів, робіт, послуг),     тис. гривень</t>
  </si>
  <si>
    <t>2120/2130</t>
  </si>
  <si>
    <t>Грошові кошти</t>
  </si>
  <si>
    <t>Примітки</t>
  </si>
  <si>
    <t>Плановий рік, усього</t>
  </si>
  <si>
    <t>План звітного періоду</t>
  </si>
  <si>
    <t>Факт звітного періоду</t>
  </si>
  <si>
    <t xml:space="preserve">(ініціали, прізвище)    </t>
  </si>
  <si>
    <t>Одиниця виміру, тис. гривень</t>
  </si>
  <si>
    <t>мінус/плюс значні нетипові операційні доходи/витрати (розшифрувати)</t>
  </si>
  <si>
    <t>Коефіцієнт рентабельності діяльності
(чистий фінансовий результат, рядок 1190 / чистий дохід від реалізації продукції (товарів, робіт, послуг), рядок 1000)</t>
  </si>
  <si>
    <t>Коефіцієнт фінансової стійкості
(власний капітал, рядок 6090 / довгострокові зобов'язання, рядок 6040 + поточні зобов'язання, рядок 6050)</t>
  </si>
  <si>
    <t>Коефіцієнт поточної ліквідності (покриття)
(оборотні активи, рядок 6010 / поточні зобов'язання, рядок 6050)</t>
  </si>
  <si>
    <t>Коефіцієнт відношення капітальних інвестицій до амортизації
(рядок 4000 / рядок 1530)</t>
  </si>
  <si>
    <t>Ковенанти/обмежувальні коефіцієнти</t>
  </si>
  <si>
    <t>Коефіцієнт відношення боргу до EBITDA
(довгострокові зобов'язання, рядок 6040 + поточні зобов'язання,                                                рядок 6050 / EBITDA, рядок 1410)</t>
  </si>
  <si>
    <t xml:space="preserve">Найменування об’єкта </t>
  </si>
  <si>
    <t>Інформація щодо проектно-кошторисної документації (стан розроблення, затвердження, у разі затвердження зазначити орган, яким затверджено, та відповідний документ)</t>
  </si>
  <si>
    <t>Документ, яким затверджений титул будови, із зазначенням органу, який його погодив</t>
  </si>
  <si>
    <t>Податок на додану вартість, нарахований до сплати до державного бюджету за підсумками звітного періоду</t>
  </si>
  <si>
    <t>Податок на додану вартість, що підлягає відшкодуванню з державного бюджету за підсумками звітного періоду</t>
  </si>
  <si>
    <t>Збільшення</t>
  </si>
  <si>
    <t>Характеризує ефективність використання активів підприємства</t>
  </si>
  <si>
    <t>Характеризує ефективність господарської діяльності підприємства</t>
  </si>
  <si>
    <t>Характеризує співвідношення власних та позикових коштів і залежність підприємства від зовнішніх фінансових джерел</t>
  </si>
  <si>
    <t>Характеризує інвестиційну політику підприємства</t>
  </si>
  <si>
    <t>Показує достатність ресурсів підприємства, які може бути використано для погашення його поточних зобов'язань.  Нормативним значенням для цього показника є &gt; 1–1,5</t>
  </si>
  <si>
    <t>Мета використання</t>
  </si>
  <si>
    <t xml:space="preserve">У разі збільшення витрат  на оплату праці в плановому році порівняно до запланованих та порівняно з попереднім роком обов'язково надаються відповідні обґрунтування. </t>
  </si>
  <si>
    <t>Податок на додану вартість нарахований/до відшкодування                            (з мінусом)</t>
  </si>
  <si>
    <t>Валова рентабельність
(валовий прибуток, рядок 1020 / чистий дохід від реалізації продукції (товарів, робіт, послуг), рядок 1000, %)</t>
  </si>
  <si>
    <t>Рентабельність EBITDA
(EBITDA, рядок 1410 / чистий дохід від реалізації продукції (товарів, робіт, послуг), рядок 1000, %)</t>
  </si>
  <si>
    <t>Коефіцієнт зносу основних засобів 
(сума зносу / первісна вартість основних засобів) 
(форма 1, рядок 1012 / форма 1, рядок 1011)</t>
  </si>
  <si>
    <t>Інші коефіцієнти/ковенанти, якщо такі передбачені умовами кредитних договорів, із зазначенням банку, валюти та суми зобов'язання на дату останньої звітності, строку погашення. У графі "Оптимальне значення" вказати граничне значення коефіцієнта</t>
  </si>
  <si>
    <t>Звітний період</t>
  </si>
  <si>
    <t>(І квартал, півріччя, 9 місяців, рік)</t>
  </si>
  <si>
    <t>Минулий рік (аналогічний період)</t>
  </si>
  <si>
    <t>до Порядку складання, затвердження та контролю виконання фінансових планів підприємств комунальної власності територіальної громади міста Дніпропетровська</t>
  </si>
  <si>
    <t>Відрахування частини чистого прибутку</t>
  </si>
  <si>
    <t xml:space="preserve">Усього виплат </t>
  </si>
  <si>
    <t>внесок 15 % чистого прибутку до загального фонду міського бюджету</t>
  </si>
  <si>
    <t>внесок 60 % частини прибутку, який залишається в розпорядженні підприємства після оподаткування відповідно до чинного законодавства та сплати 15 % чистого прибутку до загального фонду міського бюджету</t>
  </si>
  <si>
    <t xml:space="preserve">     (ініціали, прізвище)    </t>
  </si>
  <si>
    <t>Коефіцієнт відношення капітальних інвестицій до чистого доходу (виручки) від реалізації продукції (товарів, робіт, послуг) (рядок 4000 / рядок 1000)</t>
  </si>
  <si>
    <r>
      <t>у тому числі:</t>
    </r>
    <r>
      <rPr>
        <i/>
        <sz val="16"/>
        <rFont val="Times New Roman"/>
        <family val="1"/>
        <charset val="204"/>
      </rPr>
      <t xml:space="preserve"> </t>
    </r>
  </si>
  <si>
    <t>Фонд оплати праці, тис. гривень,  у тому числі:</t>
  </si>
  <si>
    <t>відхи-лення,  +/–</t>
  </si>
  <si>
    <t>вико-нання, %</t>
  </si>
  <si>
    <t>Рік початку        і закінчення будів-
ництва</t>
  </si>
  <si>
    <t xml:space="preserve">      2. Перелік відокремлених підрозділів підприємства, які включені до консолідованого (зведеного) фінансового плану</t>
  </si>
  <si>
    <t>Найменування відокремленого підрозділу підприємства</t>
  </si>
  <si>
    <t>Таблиця І. Формування фінансових результатів</t>
  </si>
  <si>
    <t>Таблиця IІ. Розрахунки з бюджетом</t>
  </si>
  <si>
    <t>Таблиця ІІІ. Рух грошових коштів</t>
  </si>
  <si>
    <t xml:space="preserve">Таблиця IV. Капітальні інвестиції </t>
  </si>
  <si>
    <t>Таблиця V. Коефіцієнтний аналіз</t>
  </si>
  <si>
    <t xml:space="preserve">      1. Дані про підприємство, персонал та фонд оплати праці</t>
  </si>
  <si>
    <t>ПРО ВИКОНАННЯ ФІНАНСОВОГО ПЛАНУ ПІДПРИЄМСТВА</t>
  </si>
  <si>
    <r>
      <t xml:space="preserve">Орган державного управління  </t>
    </r>
    <r>
      <rPr>
        <b/>
        <i/>
        <sz val="18"/>
        <rFont val="Times New Roman"/>
        <family val="1"/>
        <charset val="204"/>
      </rPr>
      <t xml:space="preserve"> </t>
    </r>
  </si>
  <si>
    <t>відхи-
лення,  +/–</t>
  </si>
  <si>
    <t>Минулий рік (анало-
гічний період)</t>
  </si>
  <si>
    <t>Усього доходів (рядок 1000 + рядок 1030 + рядок 1110 + рядок 1120 + рядок 1150)</t>
  </si>
  <si>
    <t>Усього витрат (рядок 1010 + рядок 1040 + рядок 1070 + рядок 1080 + рядок 1130 + рядок 1140 + рядок 1160 + рядок 1180 + рядок 1190)</t>
  </si>
  <si>
    <t xml:space="preserve">                                                 (посада)</t>
  </si>
  <si>
    <t xml:space="preserve">                                                (посада)</t>
  </si>
  <si>
    <t xml:space="preserve">                                               (посада)</t>
  </si>
  <si>
    <t xml:space="preserve">                                        (посада)</t>
  </si>
  <si>
    <t xml:space="preserve">                                                        (посада)</t>
  </si>
  <si>
    <t>комунальне підприємство</t>
  </si>
  <si>
    <t>Міські, районні у містах ради та їх виконавчі комітети</t>
  </si>
  <si>
    <t>Комунальна</t>
  </si>
  <si>
    <t>благодійні внески</t>
  </si>
  <si>
    <t>1062/1</t>
  </si>
  <si>
    <t>1062/2</t>
  </si>
  <si>
    <t>1062/3</t>
  </si>
  <si>
    <t>1062/4</t>
  </si>
  <si>
    <t>1062/5</t>
  </si>
  <si>
    <t>цільове фінансування</t>
  </si>
  <si>
    <t>Керівник                Директор</t>
  </si>
  <si>
    <t>військовий збір</t>
  </si>
  <si>
    <t>2147/1</t>
  </si>
  <si>
    <t>Керівник                      Директор</t>
  </si>
  <si>
    <t>Х</t>
  </si>
  <si>
    <t>Керівник              Директор</t>
  </si>
  <si>
    <t>Керівник                 Директор</t>
  </si>
  <si>
    <t>Коефіцієнт рентабельності активів
(чистий фінансовий результат, рядок 1200 / вартість активів, рядок 6030)</t>
  </si>
  <si>
    <t>Коефіцієнт рентабельності власного капіталу
(чистий фінансовий результат, рядок 1200 / власний капітал, рядок 6090)</t>
  </si>
  <si>
    <t>Керівник                                 Директор</t>
  </si>
  <si>
    <t xml:space="preserve">Керівник                                                                             </t>
  </si>
  <si>
    <t>коригування на цільове фінансування  капітальних інвестицій, що включається до доходів</t>
  </si>
  <si>
    <t>3030/1</t>
  </si>
  <si>
    <t>придбання (виготовлення) інших необоротних матеріальних активів(власні кошти)</t>
  </si>
  <si>
    <t>придбання (виготовлення) інших необоротних матеріальних активів(бюджетні кошти)</t>
  </si>
  <si>
    <t>3310/1</t>
  </si>
  <si>
    <t>3310/2</t>
  </si>
  <si>
    <t>3310/3</t>
  </si>
  <si>
    <t>Цільове фінансування  основних засобів</t>
  </si>
  <si>
    <t>3470/1</t>
  </si>
  <si>
    <t>Збільшення додаткового капіталу</t>
  </si>
  <si>
    <t>3480/1</t>
  </si>
  <si>
    <t>КП "Етнографічні парки Дніпра" ДМР</t>
  </si>
  <si>
    <t>Самарський район</t>
  </si>
  <si>
    <t>91.03</t>
  </si>
  <si>
    <t>Діяльність із охорони та використання пам'яток історії, будівель та інших пам'яток культури</t>
  </si>
  <si>
    <t>49127, м.Дніпро, вул.20-річчя Перемоги, 25</t>
  </si>
  <si>
    <t>1000/1</t>
  </si>
  <si>
    <t xml:space="preserve">Діяльність із охорони та використання памяток історії, будівель та інших памяток культури   </t>
  </si>
  <si>
    <t>1018/1</t>
  </si>
  <si>
    <t>сувенірна продукція</t>
  </si>
  <si>
    <t>1030/1</t>
  </si>
  <si>
    <t>дохід від цільового фінансування капітальних інвестицій пропорційно амортизації</t>
  </si>
  <si>
    <t>1030/2</t>
  </si>
  <si>
    <t>заправка та реставрація картриджа для принтера</t>
  </si>
  <si>
    <t>технічне та програмне обслуговування оргтехніки</t>
  </si>
  <si>
    <t>1054/1</t>
  </si>
  <si>
    <t>1054/2</t>
  </si>
  <si>
    <t>1054/3</t>
  </si>
  <si>
    <t>орендна плата</t>
  </si>
  <si>
    <t>житлово-експлуатаційні послуги</t>
  </si>
  <si>
    <t>1062/6</t>
  </si>
  <si>
    <t>предпроектні пропозиції (розробка концепції)</t>
  </si>
  <si>
    <t xml:space="preserve">послуги по здійсненню підводно-пошукових заходів, не пов’язаних з надзвичайними ситуаціями (обстеження та очищення дна) на території пляжу </t>
  </si>
  <si>
    <t xml:space="preserve">землевпорядна документація </t>
  </si>
  <si>
    <t>проведення фестивалів</t>
  </si>
  <si>
    <t>науково-археологічна розвідка</t>
  </si>
  <si>
    <t>послуги реклами</t>
  </si>
  <si>
    <t>проведення конференцій</t>
  </si>
  <si>
    <t>1062/7</t>
  </si>
  <si>
    <t>1062/8</t>
  </si>
  <si>
    <t>1062/9</t>
  </si>
  <si>
    <t>1062/10</t>
  </si>
  <si>
    <t>1062/11</t>
  </si>
  <si>
    <t>1062/12</t>
  </si>
  <si>
    <t>1062/13</t>
  </si>
  <si>
    <t>1062/14</t>
  </si>
  <si>
    <t>1062/15</t>
  </si>
  <si>
    <t>1062/16</t>
  </si>
  <si>
    <t>Д. Г. Каюк</t>
  </si>
  <si>
    <t>Керівник                  Директор</t>
  </si>
  <si>
    <t xml:space="preserve">                   Д. Г. Каюк</t>
  </si>
  <si>
    <t>плата за тимчасове розміщення об'єктів</t>
  </si>
  <si>
    <t>1030/3</t>
  </si>
  <si>
    <t>1030/4</t>
  </si>
  <si>
    <t>Витрати на оплату праці,    тис. гривень, у тому числі:</t>
  </si>
  <si>
    <t>3570/1</t>
  </si>
  <si>
    <t>0661182646</t>
  </si>
  <si>
    <t>Каюк Дмитро Григорович</t>
  </si>
  <si>
    <t>3050/1</t>
  </si>
  <si>
    <t>3050/2</t>
  </si>
  <si>
    <t>3060/1</t>
  </si>
  <si>
    <t>розрахунки з бюджетом</t>
  </si>
  <si>
    <t>розрахунково-касове обслуговування</t>
  </si>
  <si>
    <t>1062/17</t>
  </si>
  <si>
    <t>1062/18</t>
  </si>
  <si>
    <t>1062/19</t>
  </si>
  <si>
    <t>Сплата дивідендів на державну частку/частини чистого прибутку</t>
  </si>
  <si>
    <t>Перерахування коштів державі як власнику</t>
  </si>
  <si>
    <t>Зменьшення додаткового капіталу</t>
  </si>
  <si>
    <t>запаси</t>
  </si>
  <si>
    <t>3030/2</t>
  </si>
  <si>
    <t>коригування на безоплатно отримані активи</t>
  </si>
  <si>
    <t>дохід від цільового фінансування запасів</t>
  </si>
  <si>
    <t>1030/5</t>
  </si>
  <si>
    <t>1030/6</t>
  </si>
  <si>
    <t>спонсорська допомога</t>
  </si>
  <si>
    <t>поточний ремонт приміщення</t>
  </si>
  <si>
    <t>ТМЦ</t>
  </si>
  <si>
    <t>розробка логотипу підприємства</t>
  </si>
  <si>
    <t>редизайн веб-сайта підприємства</t>
  </si>
  <si>
    <t>1085/1</t>
  </si>
  <si>
    <t>1085/2</t>
  </si>
  <si>
    <t>послуги з проведення лицарського турніру</t>
  </si>
  <si>
    <t>послуги з проведення театралізовано штурму фортеці</t>
  </si>
  <si>
    <t>благоустрій території</t>
  </si>
  <si>
    <t>1085/3</t>
  </si>
  <si>
    <t>Цільове фінансування  інших необоротних активів</t>
  </si>
  <si>
    <t>3470/2</t>
  </si>
  <si>
    <t>Внески органів місцевого самоврядування до статутного капіталу</t>
  </si>
  <si>
    <t>3480/2</t>
  </si>
  <si>
    <t xml:space="preserve">      Загальна інформація про підприємство (резюме):   Комунальне підприємство «Етнографічні парки Дніпропетровська» Дніпропетровської міської ради створене рішенням Дніпропетровської міської ради від 12.09.2012 № 64/27 "Про створення Комунального підприємства «Етнографічні парки Дніпропетровська» Дніпропетровської міської ради та Комунального закладу "База відпочинку пільгових категорій населення та дітей, які потребують соціального захисту, міста Дніпропетровська" Дніпропетровської міської ради". Підприємство здійснює діяльність із охорони та використання пам`яток історії, будівель та інших пам`яток культури.  </t>
  </si>
  <si>
    <t>Таблиця VI. Інформація до фінансового плану за 1 квартал 2019 рік</t>
  </si>
  <si>
    <t>витрати майбутніх періодів</t>
  </si>
  <si>
    <t>3050/3</t>
  </si>
  <si>
    <t>поточна кредиторська заборгованість</t>
  </si>
  <si>
    <t>канцтовари</t>
  </si>
  <si>
    <t>теплопостачання</t>
  </si>
  <si>
    <t>3270/1</t>
  </si>
  <si>
    <t>3270/2</t>
  </si>
  <si>
    <t>3270/3</t>
  </si>
  <si>
    <t>3270/4</t>
  </si>
  <si>
    <t xml:space="preserve">Акумуляторна мотокоса </t>
  </si>
  <si>
    <t xml:space="preserve">Акумулятор ранцевий </t>
  </si>
  <si>
    <t xml:space="preserve">Мотокоса  </t>
  </si>
  <si>
    <t>Подрібнювач гілок</t>
  </si>
  <si>
    <t>Акумуляторна мотокоса 2шт.</t>
  </si>
  <si>
    <t>Акумулятор ранцевий 2шт.</t>
  </si>
  <si>
    <t>Мотокоса  1шт.</t>
  </si>
  <si>
    <t>Зарядний пристрій 2шт.</t>
  </si>
  <si>
    <t>Косильна головка 2щт.</t>
  </si>
  <si>
    <t>Засіб для захисту слуху і очей 2шт.</t>
  </si>
  <si>
    <t>Чохол  3шт.</t>
  </si>
  <si>
    <t>Ремінь для мотокоси 2шт.</t>
  </si>
  <si>
    <t>Защитний кожух 1шт.</t>
  </si>
  <si>
    <t>Каністра 20л. 2шт.</t>
  </si>
  <si>
    <t>Система виміру поля</t>
  </si>
  <si>
    <t>Тачка садова</t>
  </si>
  <si>
    <t>доходи майбутніх періодів</t>
  </si>
  <si>
    <t>3060/2</t>
  </si>
  <si>
    <t>розрахунки з оплати праці</t>
  </si>
  <si>
    <t>3060/3</t>
  </si>
  <si>
    <t>3060/4</t>
  </si>
  <si>
    <t>розрахунки зі страхування</t>
  </si>
  <si>
    <t>3060/5</t>
  </si>
  <si>
    <t>Технічна інвентаризація</t>
  </si>
  <si>
    <t>Проект підключення до електричних мереж та монтажні роботи</t>
  </si>
  <si>
    <t>1062/20</t>
  </si>
  <si>
    <t>Експертна грошова оцінка прпва постійного користування земельною ділянкою</t>
  </si>
  <si>
    <t>1085/4</t>
  </si>
  <si>
    <t>1085/5</t>
  </si>
  <si>
    <t>1085/6</t>
  </si>
  <si>
    <t>1085/7</t>
  </si>
  <si>
    <t>1085/8</t>
  </si>
  <si>
    <t>амортизація основних засобів і інших необоротних матеріальних активів</t>
  </si>
  <si>
    <t>Паливо - мастильні матеріали</t>
  </si>
  <si>
    <t>Господарчі товари</t>
  </si>
  <si>
    <t>1085/9</t>
  </si>
  <si>
    <t>Поточний ремонт обладнання</t>
  </si>
  <si>
    <t>Адміністративний збір</t>
  </si>
  <si>
    <t>1062/21</t>
  </si>
  <si>
    <t xml:space="preserve">послуги з обслуговування ЄІСУБ та M.E.Doc </t>
  </si>
  <si>
    <t>Секатор- ножиці</t>
  </si>
  <si>
    <t>за 9 місяців 2019 року</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</si>
</sst>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6" formatCode="#,##0&quot;р.&quot;;[Red]\-#,##0&quot;р.&quot;"/>
    <numFmt numFmtId="7" formatCode="#,##0.00&quot;р.&quot;;\-#,##0.00&quot;р.&quot;"/>
    <numFmt numFmtId="43" formatCode="_-* #,##0.00_р_._-;\-* #,##0.00_р_._-;_-* &quot;-&quot;??_р_._-;_-@_-"/>
    <numFmt numFmtId="164" formatCode="_-* #,##0.00_₴_-;\-* #,##0.00_₴_-;_-* &quot;-&quot;??_₴_-;_-@_-"/>
    <numFmt numFmtId="165" formatCode="_-* #,##0.00\ _г_р_н_._-;\-* #,##0.00\ _г_р_н_._-;_-* &quot;-&quot;??\ _г_р_н_._-;_-@_-"/>
    <numFmt numFmtId="166" formatCode="0.0"/>
    <numFmt numFmtId="167" formatCode="#,##0.0"/>
    <numFmt numFmtId="168" formatCode="###\ ##0.000"/>
    <numFmt numFmtId="169" formatCode="_(&quot;$&quot;* #,##0.00_);_(&quot;$&quot;* \(#,##0.00\);_(&quot;$&quot;* &quot;-&quot;??_);_(@_)"/>
    <numFmt numFmtId="170" formatCode="_(* #,##0_);_(* \(#,##0\);_(* &quot;-&quot;_);_(@_)"/>
    <numFmt numFmtId="171" formatCode="_(* #,##0.00_);_(* \(#,##0.00\);_(* &quot;-&quot;??_);_(@_)"/>
    <numFmt numFmtId="172" formatCode="#,##0.0_ ;[Red]\-#,##0.0\ "/>
    <numFmt numFmtId="173" formatCode="0.0;\(0.0\);\ ;\-"/>
    <numFmt numFmtId="174" formatCode="dd\.mm\.yyyy;@"/>
    <numFmt numFmtId="175" formatCode="#,##0.0000"/>
  </numFmts>
  <fonts count="83">
    <font>
      <sz val="10"/>
      <name val="Arial Cyr"/>
      <charset val="204"/>
    </font>
    <font>
      <sz val="11"/>
      <color indexed="8"/>
      <name val="Calibri"/>
      <family val="2"/>
      <charset val="204"/>
    </font>
    <font>
      <sz val="10"/>
      <name val="Arial Cyr"/>
      <charset val="204"/>
    </font>
    <font>
      <sz val="8"/>
      <name val="Arial Cyr"/>
      <charset val="204"/>
    </font>
    <font>
      <b/>
      <sz val="14"/>
      <name val="Times New Roman"/>
      <family val="1"/>
      <charset val="204"/>
    </font>
    <font>
      <sz val="14"/>
      <name val="Times New Roman"/>
      <family val="1"/>
      <charset val="204"/>
    </font>
    <font>
      <sz val="8"/>
      <name val="Arial"/>
      <family val="2"/>
    </font>
    <font>
      <sz val="10"/>
      <name val="Arial"/>
      <family val="2"/>
      <charset val="204"/>
    </font>
    <font>
      <sz val="10"/>
      <name val="Arial Cyr"/>
      <family val="2"/>
      <charset val="204"/>
    </font>
    <font>
      <sz val="14"/>
      <name val="Arial Cyr"/>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Helv"/>
      <charset val="204"/>
    </font>
    <font>
      <sz val="11"/>
      <color indexed="8"/>
      <name val="Arial Cyr"/>
      <family val="2"/>
      <charset val="204"/>
    </font>
    <font>
      <sz val="11"/>
      <color indexed="9"/>
      <name val="Arial Cyr"/>
      <family val="2"/>
      <charset val="204"/>
    </font>
    <font>
      <b/>
      <sz val="12"/>
      <name val="Arial"/>
      <family val="2"/>
      <charset val="204"/>
    </font>
    <font>
      <sz val="10"/>
      <name val="FreeSet"/>
      <family val="2"/>
    </font>
    <font>
      <u/>
      <sz val="10"/>
      <color indexed="12"/>
      <name val="Arial"/>
      <family val="2"/>
      <charset val="204"/>
    </font>
    <font>
      <b/>
      <sz val="14"/>
      <name val="Arial"/>
      <family val="2"/>
      <charset val="204"/>
    </font>
    <font>
      <b/>
      <sz val="12"/>
      <color indexed="9"/>
      <name val="Arial"/>
      <family val="2"/>
      <charset val="204"/>
    </font>
    <font>
      <b/>
      <i/>
      <sz val="14"/>
      <name val="Arial"/>
      <family val="2"/>
      <charset val="204"/>
    </font>
    <font>
      <b/>
      <i/>
      <sz val="14"/>
      <color indexed="9"/>
      <name val="Arial"/>
      <family val="2"/>
      <charset val="204"/>
    </font>
    <font>
      <b/>
      <i/>
      <sz val="12"/>
      <color indexed="9"/>
      <name val="Arial"/>
      <family val="2"/>
      <charset val="204"/>
    </font>
    <font>
      <b/>
      <sz val="11"/>
      <name val="Arial"/>
      <family val="2"/>
      <charset val="204"/>
    </font>
    <font>
      <b/>
      <sz val="11"/>
      <color indexed="9"/>
      <name val="Arial"/>
      <family val="2"/>
      <charset val="204"/>
    </font>
    <font>
      <sz val="12"/>
      <color indexed="9"/>
      <name val="Bookman Old Style"/>
      <family val="1"/>
      <charset val="204"/>
    </font>
    <font>
      <sz val="11"/>
      <name val="Arial"/>
      <family val="2"/>
      <charset val="204"/>
    </font>
    <font>
      <sz val="11"/>
      <color indexed="9"/>
      <name val="Arial"/>
      <family val="2"/>
      <charset val="204"/>
    </font>
    <font>
      <i/>
      <sz val="11"/>
      <name val="Arial"/>
      <family val="2"/>
      <charset val="204"/>
    </font>
    <font>
      <b/>
      <i/>
      <sz val="11"/>
      <color indexed="9"/>
      <name val="Arial"/>
      <family val="2"/>
      <charset val="204"/>
    </font>
    <font>
      <b/>
      <sz val="10"/>
      <name val="Arial"/>
      <family val="2"/>
      <charset val="204"/>
    </font>
    <font>
      <sz val="11"/>
      <color indexed="62"/>
      <name val="Arial Cyr"/>
      <family val="2"/>
      <charset val="204"/>
    </font>
    <font>
      <b/>
      <sz val="11"/>
      <color indexed="63"/>
      <name val="Arial Cyr"/>
      <family val="2"/>
      <charset val="204"/>
    </font>
    <font>
      <b/>
      <sz val="11"/>
      <color indexed="52"/>
      <name val="Arial Cyr"/>
      <family val="2"/>
      <charset val="204"/>
    </font>
    <font>
      <b/>
      <sz val="15"/>
      <color indexed="56"/>
      <name val="Arial Cyr"/>
      <family val="2"/>
      <charset val="204"/>
    </font>
    <font>
      <b/>
      <sz val="13"/>
      <color indexed="56"/>
      <name val="Arial Cyr"/>
      <family val="2"/>
      <charset val="204"/>
    </font>
    <font>
      <b/>
      <sz val="11"/>
      <color indexed="56"/>
      <name val="Arial Cyr"/>
      <family val="2"/>
      <charset val="204"/>
    </font>
    <font>
      <b/>
      <sz val="11"/>
      <color indexed="8"/>
      <name val="Arial Cyr"/>
      <family val="2"/>
      <charset val="204"/>
    </font>
    <font>
      <b/>
      <sz val="11"/>
      <color indexed="9"/>
      <name val="Arial Cyr"/>
      <family val="2"/>
      <charset val="204"/>
    </font>
    <font>
      <sz val="11"/>
      <color indexed="60"/>
      <name val="Arial Cyr"/>
      <family val="2"/>
      <charset val="204"/>
    </font>
    <font>
      <sz val="11"/>
      <color indexed="20"/>
      <name val="Arial Cyr"/>
      <family val="2"/>
      <charset val="204"/>
    </font>
    <font>
      <i/>
      <sz val="11"/>
      <color indexed="23"/>
      <name val="Arial Cyr"/>
      <family val="2"/>
      <charset val="204"/>
    </font>
    <font>
      <sz val="12"/>
      <name val="Arial Cyr"/>
      <family val="2"/>
      <charset val="204"/>
    </font>
    <font>
      <sz val="11"/>
      <color indexed="52"/>
      <name val="Arial Cyr"/>
      <family val="2"/>
      <charset val="204"/>
    </font>
    <font>
      <sz val="10"/>
      <name val="Helv"/>
    </font>
    <font>
      <sz val="11"/>
      <color indexed="10"/>
      <name val="Arial Cyr"/>
      <family val="2"/>
      <charset val="204"/>
    </font>
    <font>
      <sz val="12"/>
      <name val="Journal"/>
    </font>
    <font>
      <sz val="11"/>
      <color indexed="17"/>
      <name val="Arial Cyr"/>
      <family val="2"/>
      <charset val="204"/>
    </font>
    <font>
      <sz val="10"/>
      <name val="Tahoma"/>
      <family val="2"/>
      <charset val="204"/>
    </font>
    <font>
      <sz val="10"/>
      <name val="Petersburg"/>
    </font>
    <font>
      <b/>
      <sz val="16"/>
      <color indexed="10"/>
      <name val="Times New Roman"/>
      <family val="1"/>
      <charset val="204"/>
    </font>
    <font>
      <sz val="16"/>
      <name val="Times New Roman"/>
      <family val="1"/>
      <charset val="204"/>
    </font>
    <font>
      <sz val="16"/>
      <name val="Arial Cyr"/>
      <charset val="204"/>
    </font>
    <font>
      <b/>
      <i/>
      <sz val="16"/>
      <name val="Times New Roman"/>
      <family val="1"/>
      <charset val="204"/>
    </font>
    <font>
      <b/>
      <sz val="16"/>
      <name val="Times New Roman"/>
      <family val="1"/>
      <charset val="204"/>
    </font>
    <font>
      <b/>
      <sz val="20"/>
      <name val="Times New Roman"/>
      <family val="1"/>
      <charset val="204"/>
    </font>
    <font>
      <sz val="18"/>
      <name val="Times New Roman"/>
      <family val="1"/>
      <charset val="204"/>
    </font>
    <font>
      <i/>
      <sz val="16"/>
      <name val="Times New Roman"/>
      <family val="1"/>
      <charset val="204"/>
    </font>
    <font>
      <sz val="16"/>
      <color indexed="9"/>
      <name val="Times New Roman"/>
      <family val="1"/>
      <charset val="204"/>
    </font>
    <font>
      <b/>
      <sz val="18"/>
      <name val="Times New Roman"/>
      <family val="1"/>
      <charset val="204"/>
    </font>
    <font>
      <sz val="18"/>
      <name val="Arial Cyr"/>
      <charset val="204"/>
    </font>
    <font>
      <u/>
      <sz val="18"/>
      <name val="Times New Roman"/>
      <family val="1"/>
      <charset val="204"/>
    </font>
    <font>
      <b/>
      <i/>
      <sz val="18"/>
      <name val="Times New Roman"/>
      <family val="1"/>
      <charset val="204"/>
    </font>
    <font>
      <b/>
      <sz val="22"/>
      <name val="Times New Roman"/>
      <family val="1"/>
      <charset val="204"/>
    </font>
    <font>
      <b/>
      <sz val="17"/>
      <name val="Times New Roman"/>
      <family val="1"/>
      <charset val="204"/>
    </font>
    <font>
      <sz val="17"/>
      <name val="Times New Roman"/>
      <family val="1"/>
      <charset val="204"/>
    </font>
    <font>
      <sz val="15"/>
      <name val="Times New Roman"/>
      <family val="1"/>
      <charset val="204"/>
    </font>
    <font>
      <u/>
      <sz val="16"/>
      <name val="Times New Roman"/>
      <family val="1"/>
      <charset val="204"/>
    </font>
    <font>
      <sz val="11"/>
      <color theme="1"/>
      <name val="Calibri"/>
      <family val="2"/>
      <charset val="204"/>
      <scheme val="minor"/>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43"/>
      </patternFill>
    </fill>
    <fill>
      <patternFill patternType="solid">
        <fgColor indexed="44"/>
        <bgColor indexed="64"/>
      </patternFill>
    </fill>
    <fill>
      <patternFill patternType="solid">
        <fgColor indexed="26"/>
      </patternFill>
    </fill>
    <fill>
      <patternFill patternType="solid">
        <fgColor indexed="47"/>
        <bgColor indexed="64"/>
      </patternFill>
    </fill>
    <fill>
      <patternFill patternType="solid">
        <fgColor indexed="41"/>
        <bgColor indexed="64"/>
      </patternFill>
    </fill>
    <fill>
      <patternFill patternType="solid">
        <fgColor indexed="22"/>
        <bgColor indexed="64"/>
      </patternFill>
    </fill>
    <fill>
      <patternFill patternType="solid">
        <fgColor indexed="43"/>
        <bgColor indexed="64"/>
      </patternFill>
    </fill>
    <fill>
      <patternFill patternType="solid">
        <fgColor theme="9" tint="0.79998168889431442"/>
        <bgColor indexed="64"/>
      </patternFill>
    </fill>
    <fill>
      <patternFill patternType="solid">
        <fgColor theme="0"/>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double">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s>
  <cellStyleXfs count="353">
    <xf numFmtId="0" fontId="0"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27" fillId="2" borderId="0" applyNumberFormat="0" applyBorder="0" applyAlignment="0" applyProtection="0"/>
    <xf numFmtId="0" fontId="1" fillId="2" borderId="0" applyNumberFormat="0" applyBorder="0" applyAlignment="0" applyProtection="0"/>
    <xf numFmtId="0" fontId="27" fillId="3" borderId="0" applyNumberFormat="0" applyBorder="0" applyAlignment="0" applyProtection="0"/>
    <xf numFmtId="0" fontId="1" fillId="3" borderId="0" applyNumberFormat="0" applyBorder="0" applyAlignment="0" applyProtection="0"/>
    <xf numFmtId="0" fontId="27" fillId="4" borderId="0" applyNumberFormat="0" applyBorder="0" applyAlignment="0" applyProtection="0"/>
    <xf numFmtId="0" fontId="1" fillId="4" borderId="0" applyNumberFormat="0" applyBorder="0" applyAlignment="0" applyProtection="0"/>
    <xf numFmtId="0" fontId="27" fillId="5" borderId="0" applyNumberFormat="0" applyBorder="0" applyAlignment="0" applyProtection="0"/>
    <xf numFmtId="0" fontId="1" fillId="5" borderId="0" applyNumberFormat="0" applyBorder="0" applyAlignment="0" applyProtection="0"/>
    <xf numFmtId="0" fontId="27" fillId="6" borderId="0" applyNumberFormat="0" applyBorder="0" applyAlignment="0" applyProtection="0"/>
    <xf numFmtId="0" fontId="1" fillId="6" borderId="0" applyNumberFormat="0" applyBorder="0" applyAlignment="0" applyProtection="0"/>
    <xf numFmtId="0" fontId="27"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7" fillId="8" borderId="0" applyNumberFormat="0" applyBorder="0" applyAlignment="0" applyProtection="0"/>
    <xf numFmtId="0" fontId="1" fillId="8" borderId="0" applyNumberFormat="0" applyBorder="0" applyAlignment="0" applyProtection="0"/>
    <xf numFmtId="0" fontId="27" fillId="9" borderId="0" applyNumberFormat="0" applyBorder="0" applyAlignment="0" applyProtection="0"/>
    <xf numFmtId="0" fontId="1" fillId="9" borderId="0" applyNumberFormat="0" applyBorder="0" applyAlignment="0" applyProtection="0"/>
    <xf numFmtId="0" fontId="27" fillId="10" borderId="0" applyNumberFormat="0" applyBorder="0" applyAlignment="0" applyProtection="0"/>
    <xf numFmtId="0" fontId="1" fillId="10" borderId="0" applyNumberFormat="0" applyBorder="0" applyAlignment="0" applyProtection="0"/>
    <xf numFmtId="0" fontId="27" fillId="5" borderId="0" applyNumberFormat="0" applyBorder="0" applyAlignment="0" applyProtection="0"/>
    <xf numFmtId="0" fontId="1" fillId="5" borderId="0" applyNumberFormat="0" applyBorder="0" applyAlignment="0" applyProtection="0"/>
    <xf numFmtId="0" fontId="27" fillId="8" borderId="0" applyNumberFormat="0" applyBorder="0" applyAlignment="0" applyProtection="0"/>
    <xf numFmtId="0" fontId="1" fillId="8" borderId="0" applyNumberFormat="0" applyBorder="0" applyAlignment="0" applyProtection="0"/>
    <xf numFmtId="0" fontId="27" fillId="11" borderId="0" applyNumberFormat="0" applyBorder="0" applyAlignment="0" applyProtection="0"/>
    <xf numFmtId="0" fontId="1"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28" fillId="12" borderId="0" applyNumberFormat="0" applyBorder="0" applyAlignment="0" applyProtection="0"/>
    <xf numFmtId="0" fontId="10" fillId="12" borderId="0" applyNumberFormat="0" applyBorder="0" applyAlignment="0" applyProtection="0"/>
    <xf numFmtId="0" fontId="28" fillId="9" borderId="0" applyNumberFormat="0" applyBorder="0" applyAlignment="0" applyProtection="0"/>
    <xf numFmtId="0" fontId="10" fillId="9" borderId="0" applyNumberFormat="0" applyBorder="0" applyAlignment="0" applyProtection="0"/>
    <xf numFmtId="0" fontId="28" fillId="10" borderId="0" applyNumberFormat="0" applyBorder="0" applyAlignment="0" applyProtection="0"/>
    <xf numFmtId="0" fontId="10" fillId="10" borderId="0" applyNumberFormat="0" applyBorder="0" applyAlignment="0" applyProtection="0"/>
    <xf numFmtId="0" fontId="28" fillId="13" borderId="0" applyNumberFormat="0" applyBorder="0" applyAlignment="0" applyProtection="0"/>
    <xf numFmtId="0" fontId="10" fillId="13" borderId="0" applyNumberFormat="0" applyBorder="0" applyAlignment="0" applyProtection="0"/>
    <xf numFmtId="0" fontId="28" fillId="14" borderId="0" applyNumberFormat="0" applyBorder="0" applyAlignment="0" applyProtection="0"/>
    <xf numFmtId="0" fontId="10" fillId="14" borderId="0" applyNumberFormat="0" applyBorder="0" applyAlignment="0" applyProtection="0"/>
    <xf numFmtId="0" fontId="28" fillId="15"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21" fillId="3" borderId="0" applyNumberFormat="0" applyBorder="0" applyAlignment="0" applyProtection="0"/>
    <xf numFmtId="0" fontId="13" fillId="20" borderId="1" applyNumberFormat="0" applyAlignment="0" applyProtection="0"/>
    <xf numFmtId="0" fontId="18" fillId="21" borderId="2" applyNumberFormat="0" applyAlignment="0" applyProtection="0"/>
    <xf numFmtId="49" fontId="29" fillId="0" borderId="3">
      <alignment horizontal="center" vertical="center"/>
      <protection locked="0"/>
    </xf>
    <xf numFmtId="49" fontId="29" fillId="0" borderId="3">
      <alignment horizontal="center" vertical="center"/>
      <protection locked="0"/>
    </xf>
    <xf numFmtId="49" fontId="29" fillId="0" borderId="3">
      <alignment horizontal="center" vertical="center"/>
      <protection locked="0"/>
    </xf>
    <xf numFmtId="49" fontId="29" fillId="0" borderId="3">
      <alignment horizontal="center" vertical="center"/>
      <protection locked="0"/>
    </xf>
    <xf numFmtId="49" fontId="29" fillId="0" borderId="3">
      <alignment horizontal="center" vertical="center"/>
      <protection locked="0"/>
    </xf>
    <xf numFmtId="49" fontId="29" fillId="0" borderId="3">
      <alignment horizontal="center" vertical="center"/>
      <protection locked="0"/>
    </xf>
    <xf numFmtId="49" fontId="29" fillId="0" borderId="3">
      <alignment horizontal="center" vertical="center"/>
      <protection locked="0"/>
    </xf>
    <xf numFmtId="49" fontId="29" fillId="0" borderId="3">
      <alignment horizontal="center" vertical="center"/>
      <protection locked="0"/>
    </xf>
    <xf numFmtId="49" fontId="29" fillId="0" borderId="3">
      <alignment horizontal="center" vertical="center"/>
      <protection locked="0"/>
    </xf>
    <xf numFmtId="49" fontId="29" fillId="0" borderId="3">
      <alignment horizontal="center" vertical="center"/>
      <protection locked="0"/>
    </xf>
    <xf numFmtId="49" fontId="29" fillId="0" borderId="3">
      <alignment horizontal="center" vertical="center"/>
      <protection locked="0"/>
    </xf>
    <xf numFmtId="49" fontId="29" fillId="0" borderId="3">
      <alignment horizontal="center" vertical="center"/>
      <protection locked="0"/>
    </xf>
    <xf numFmtId="49" fontId="29" fillId="0" borderId="3">
      <alignment horizontal="center" vertical="center"/>
      <protection locked="0"/>
    </xf>
    <xf numFmtId="165" fontId="7" fillId="0" borderId="0" applyFont="0" applyFill="0" applyBorder="0" applyAlignment="0" applyProtection="0"/>
    <xf numFmtId="49" fontId="7" fillId="0" borderId="3">
      <alignment horizontal="left" vertical="center"/>
      <protection locked="0"/>
    </xf>
    <xf numFmtId="49" fontId="7" fillId="0" borderId="3">
      <alignment horizontal="left" vertical="center"/>
      <protection locked="0"/>
    </xf>
    <xf numFmtId="49" fontId="7" fillId="0" borderId="3">
      <alignment horizontal="left" vertical="center"/>
      <protection locked="0"/>
    </xf>
    <xf numFmtId="49" fontId="7" fillId="0" borderId="3">
      <alignment horizontal="left" vertical="center"/>
      <protection locked="0"/>
    </xf>
    <xf numFmtId="49" fontId="7" fillId="0" borderId="3">
      <alignment horizontal="left" vertical="center"/>
      <protection locked="0"/>
    </xf>
    <xf numFmtId="49" fontId="7" fillId="0" borderId="3">
      <alignment horizontal="left" vertical="center"/>
      <protection locked="0"/>
    </xf>
    <xf numFmtId="49" fontId="7" fillId="0" borderId="3">
      <alignment horizontal="left" vertical="center"/>
      <protection locked="0"/>
    </xf>
    <xf numFmtId="49" fontId="7" fillId="0" borderId="3">
      <alignment horizontal="left" vertical="center"/>
      <protection locked="0"/>
    </xf>
    <xf numFmtId="49" fontId="7" fillId="0" borderId="3">
      <alignment horizontal="left" vertical="center"/>
      <protection locked="0"/>
    </xf>
    <xf numFmtId="49" fontId="7" fillId="0" borderId="3">
      <alignment horizontal="left" vertical="center"/>
      <protection locked="0"/>
    </xf>
    <xf numFmtId="49" fontId="7" fillId="0" borderId="3">
      <alignment horizontal="left" vertical="center"/>
      <protection locked="0"/>
    </xf>
    <xf numFmtId="49" fontId="7" fillId="0" borderId="3">
      <alignment horizontal="left" vertical="center"/>
      <protection locked="0"/>
    </xf>
    <xf numFmtId="49" fontId="7" fillId="0" borderId="3">
      <alignment horizontal="left" vertical="center"/>
      <protection locked="0"/>
    </xf>
    <xf numFmtId="49" fontId="7" fillId="0" borderId="3">
      <alignment horizontal="left" vertical="center"/>
      <protection locked="0"/>
    </xf>
    <xf numFmtId="49" fontId="7" fillId="0" borderId="3">
      <alignment horizontal="left" vertical="center"/>
      <protection locked="0"/>
    </xf>
    <xf numFmtId="49" fontId="7" fillId="0" borderId="3">
      <alignment horizontal="left" vertical="center"/>
      <protection locked="0"/>
    </xf>
    <xf numFmtId="49" fontId="7" fillId="0" borderId="3">
      <alignment horizontal="left" vertical="center"/>
      <protection locked="0"/>
    </xf>
    <xf numFmtId="0" fontId="22" fillId="0" borderId="0" applyNumberFormat="0" applyFill="0" applyBorder="0" applyAlignment="0" applyProtection="0"/>
    <xf numFmtId="168" fontId="30" fillId="0" borderId="0" applyAlignment="0">
      <alignment wrapText="1"/>
    </xf>
    <xf numFmtId="0" fontId="25" fillId="4" borderId="0" applyNumberFormat="0" applyBorder="0" applyAlignment="0" applyProtection="0"/>
    <xf numFmtId="0" fontId="14" fillId="0" borderId="4" applyNumberFormat="0" applyFill="0" applyAlignment="0" applyProtection="0"/>
    <xf numFmtId="0" fontId="15" fillId="0" borderId="5" applyNumberFormat="0" applyFill="0" applyAlignment="0" applyProtection="0"/>
    <xf numFmtId="0" fontId="16" fillId="0" borderId="6" applyNumberFormat="0" applyFill="0" applyAlignment="0" applyProtection="0"/>
    <xf numFmtId="0" fontId="16" fillId="0" borderId="0" applyNumberFormat="0" applyFill="0" applyBorder="0" applyAlignment="0" applyProtection="0"/>
    <xf numFmtId="0" fontId="31" fillId="0" borderId="0" applyNumberFormat="0" applyFill="0" applyBorder="0" applyAlignment="0" applyProtection="0">
      <alignment vertical="top"/>
      <protection locked="0"/>
    </xf>
    <xf numFmtId="0" fontId="11" fillId="7" borderId="1" applyNumberFormat="0" applyAlignment="0" applyProtection="0"/>
    <xf numFmtId="49" fontId="7" fillId="0" borderId="0" applyNumberFormat="0" applyFont="0" applyAlignment="0">
      <alignment vertical="top" wrapText="1"/>
      <protection locked="0"/>
    </xf>
    <xf numFmtId="49" fontId="7" fillId="0" borderId="0" applyNumberFormat="0" applyFont="0" applyAlignment="0">
      <alignment vertical="top" wrapText="1"/>
    </xf>
    <xf numFmtId="49" fontId="7" fillId="0" borderId="0" applyNumberFormat="0" applyFont="0" applyAlignment="0">
      <alignment vertical="top" wrapText="1"/>
    </xf>
    <xf numFmtId="49" fontId="7" fillId="0" borderId="0" applyNumberFormat="0" applyFont="0" applyAlignment="0">
      <alignment vertical="top" wrapText="1"/>
      <protection locked="0"/>
    </xf>
    <xf numFmtId="49" fontId="7" fillId="0" borderId="0" applyNumberFormat="0" applyFont="0" applyAlignment="0">
      <alignment vertical="top" wrapText="1"/>
    </xf>
    <xf numFmtId="49" fontId="7" fillId="0" borderId="0" applyNumberFormat="0" applyFont="0" applyAlignment="0">
      <alignment vertical="top" wrapText="1"/>
      <protection locked="0"/>
    </xf>
    <xf numFmtId="49" fontId="7" fillId="0" borderId="0" applyNumberFormat="0" applyFont="0" applyAlignment="0">
      <alignment vertical="top" wrapText="1"/>
    </xf>
    <xf numFmtId="49" fontId="7" fillId="0" borderId="0" applyNumberFormat="0" applyFont="0" applyAlignment="0">
      <alignment vertical="top" wrapText="1"/>
      <protection locked="0"/>
    </xf>
    <xf numFmtId="49" fontId="7" fillId="0" borderId="0" applyNumberFormat="0" applyFont="0" applyAlignment="0">
      <alignment vertical="top" wrapText="1"/>
      <protection locked="0"/>
    </xf>
    <xf numFmtId="49" fontId="7" fillId="0" borderId="0" applyNumberFormat="0" applyFont="0" applyAlignment="0">
      <alignment vertical="top" wrapText="1"/>
      <protection locked="0"/>
    </xf>
    <xf numFmtId="49" fontId="7" fillId="0" borderId="0" applyNumberFormat="0" applyFont="0" applyAlignment="0">
      <alignment vertical="top" wrapText="1"/>
      <protection locked="0"/>
    </xf>
    <xf numFmtId="49" fontId="7" fillId="0" borderId="0" applyNumberFormat="0" applyFont="0" applyAlignment="0">
      <alignment vertical="top" wrapText="1"/>
      <protection locked="0"/>
    </xf>
    <xf numFmtId="49" fontId="7" fillId="0" borderId="0" applyNumberFormat="0" applyFont="0" applyAlignment="0">
      <alignment vertical="top" wrapText="1"/>
      <protection locked="0"/>
    </xf>
    <xf numFmtId="49" fontId="7" fillId="0" borderId="0" applyNumberFormat="0" applyFont="0" applyAlignment="0">
      <alignment vertical="top" wrapText="1"/>
      <protection locked="0"/>
    </xf>
    <xf numFmtId="49" fontId="7" fillId="0" borderId="0" applyNumberFormat="0" applyFont="0" applyAlignment="0">
      <alignment vertical="top" wrapText="1"/>
      <protection locked="0"/>
    </xf>
    <xf numFmtId="49" fontId="7" fillId="0" borderId="0" applyNumberFormat="0" applyFont="0" applyAlignment="0">
      <alignment vertical="top" wrapText="1"/>
      <protection locked="0"/>
    </xf>
    <xf numFmtId="49" fontId="7" fillId="0" borderId="0" applyNumberFormat="0" applyFont="0" applyAlignment="0">
      <alignment vertical="top" wrapText="1"/>
      <protection locked="0"/>
    </xf>
    <xf numFmtId="49" fontId="7" fillId="0" borderId="0" applyNumberFormat="0" applyFont="0" applyAlignment="0">
      <alignment vertical="top" wrapText="1"/>
      <protection locked="0"/>
    </xf>
    <xf numFmtId="49" fontId="7" fillId="0" borderId="0" applyNumberFormat="0" applyFont="0" applyAlignment="0">
      <alignment vertical="top" wrapText="1"/>
      <protection locked="0"/>
    </xf>
    <xf numFmtId="49" fontId="7" fillId="0" borderId="0" applyNumberFormat="0" applyFont="0" applyAlignment="0">
      <alignment vertical="top" wrapText="1"/>
      <protection locked="0"/>
    </xf>
    <xf numFmtId="49" fontId="32" fillId="22" borderId="7">
      <alignment horizontal="left" vertical="center"/>
      <protection locked="0"/>
    </xf>
    <xf numFmtId="49" fontId="32" fillId="22" borderId="7">
      <alignment horizontal="left" vertical="center"/>
    </xf>
    <xf numFmtId="4" fontId="32" fillId="22" borderId="7">
      <alignment horizontal="right" vertical="center"/>
      <protection locked="0"/>
    </xf>
    <xf numFmtId="4" fontId="32" fillId="22" borderId="7">
      <alignment horizontal="right" vertical="center"/>
    </xf>
    <xf numFmtId="4" fontId="33" fillId="22" borderId="7">
      <alignment horizontal="right" vertical="center"/>
      <protection locked="0"/>
    </xf>
    <xf numFmtId="49" fontId="34" fillId="22" borderId="3">
      <alignment horizontal="left" vertical="center"/>
      <protection locked="0"/>
    </xf>
    <xf numFmtId="49" fontId="34" fillId="22" borderId="3">
      <alignment horizontal="left" vertical="center"/>
    </xf>
    <xf numFmtId="49" fontId="35" fillId="22" borderId="3">
      <alignment horizontal="left" vertical="center"/>
      <protection locked="0"/>
    </xf>
    <xf numFmtId="49" fontId="35" fillId="22" borderId="3">
      <alignment horizontal="left" vertical="center"/>
    </xf>
    <xf numFmtId="4" fontId="34" fillId="22" borderId="3">
      <alignment horizontal="right" vertical="center"/>
      <protection locked="0"/>
    </xf>
    <xf numFmtId="4" fontId="34" fillId="22" borderId="3">
      <alignment horizontal="right" vertical="center"/>
    </xf>
    <xf numFmtId="4" fontId="36" fillId="22" borderId="3">
      <alignment horizontal="right" vertical="center"/>
      <protection locked="0"/>
    </xf>
    <xf numFmtId="49" fontId="29" fillId="22" borderId="3">
      <alignment horizontal="left" vertical="center"/>
      <protection locked="0"/>
    </xf>
    <xf numFmtId="49" fontId="29" fillId="22" borderId="3">
      <alignment horizontal="left" vertical="center"/>
      <protection locked="0"/>
    </xf>
    <xf numFmtId="49" fontId="29" fillId="22" borderId="3">
      <alignment horizontal="left" vertical="center"/>
    </xf>
    <xf numFmtId="49" fontId="29" fillId="22" borderId="3">
      <alignment horizontal="left" vertical="center"/>
    </xf>
    <xf numFmtId="49" fontId="33" fillId="22" borderId="3">
      <alignment horizontal="left" vertical="center"/>
      <protection locked="0"/>
    </xf>
    <xf numFmtId="49" fontId="33" fillId="22" borderId="3">
      <alignment horizontal="left" vertical="center"/>
    </xf>
    <xf numFmtId="4" fontId="29" fillId="22" borderId="3">
      <alignment horizontal="right" vertical="center"/>
      <protection locked="0"/>
    </xf>
    <xf numFmtId="4" fontId="29" fillId="22" borderId="3">
      <alignment horizontal="right" vertical="center"/>
      <protection locked="0"/>
    </xf>
    <xf numFmtId="4" fontId="29" fillId="22" borderId="3">
      <alignment horizontal="right" vertical="center"/>
    </xf>
    <xf numFmtId="4" fontId="29" fillId="22" borderId="3">
      <alignment horizontal="right" vertical="center"/>
    </xf>
    <xf numFmtId="4" fontId="33" fillId="22" borderId="3">
      <alignment horizontal="right" vertical="center"/>
      <protection locked="0"/>
    </xf>
    <xf numFmtId="49" fontId="37" fillId="22" borderId="3">
      <alignment horizontal="left" vertical="center"/>
      <protection locked="0"/>
    </xf>
    <xf numFmtId="49" fontId="37" fillId="22" borderId="3">
      <alignment horizontal="left" vertical="center"/>
    </xf>
    <xf numFmtId="49" fontId="38" fillId="22" borderId="3">
      <alignment horizontal="left" vertical="center"/>
      <protection locked="0"/>
    </xf>
    <xf numFmtId="49" fontId="38" fillId="22" borderId="3">
      <alignment horizontal="left" vertical="center"/>
    </xf>
    <xf numFmtId="4" fontId="37" fillId="22" borderId="3">
      <alignment horizontal="right" vertical="center"/>
      <protection locked="0"/>
    </xf>
    <xf numFmtId="4" fontId="37" fillId="22" borderId="3">
      <alignment horizontal="right" vertical="center"/>
    </xf>
    <xf numFmtId="4" fontId="39" fillId="22" borderId="3">
      <alignment horizontal="right" vertical="center"/>
      <protection locked="0"/>
    </xf>
    <xf numFmtId="49" fontId="40" fillId="0" borderId="3">
      <alignment horizontal="left" vertical="center"/>
      <protection locked="0"/>
    </xf>
    <xf numFmtId="49" fontId="40" fillId="0" borderId="3">
      <alignment horizontal="left" vertical="center"/>
    </xf>
    <xf numFmtId="49" fontId="41" fillId="0" borderId="3">
      <alignment horizontal="left" vertical="center"/>
      <protection locked="0"/>
    </xf>
    <xf numFmtId="49" fontId="41" fillId="0" borderId="3">
      <alignment horizontal="left" vertical="center"/>
    </xf>
    <xf numFmtId="4" fontId="40" fillId="0" borderId="3">
      <alignment horizontal="right" vertical="center"/>
      <protection locked="0"/>
    </xf>
    <xf numFmtId="4" fontId="40" fillId="0" borderId="3">
      <alignment horizontal="right" vertical="center"/>
    </xf>
    <xf numFmtId="4" fontId="41" fillId="0" borderId="3">
      <alignment horizontal="right" vertical="center"/>
      <protection locked="0"/>
    </xf>
    <xf numFmtId="49" fontId="42" fillId="0" borderId="3">
      <alignment horizontal="left" vertical="center"/>
      <protection locked="0"/>
    </xf>
    <xf numFmtId="49" fontId="42" fillId="0" borderId="3">
      <alignment horizontal="left" vertical="center"/>
    </xf>
    <xf numFmtId="49" fontId="43" fillId="0" borderId="3">
      <alignment horizontal="left" vertical="center"/>
      <protection locked="0"/>
    </xf>
    <xf numFmtId="49" fontId="43" fillId="0" borderId="3">
      <alignment horizontal="left" vertical="center"/>
    </xf>
    <xf numFmtId="4" fontId="42" fillId="0" borderId="3">
      <alignment horizontal="right" vertical="center"/>
      <protection locked="0"/>
    </xf>
    <xf numFmtId="4" fontId="42" fillId="0" borderId="3">
      <alignment horizontal="right" vertical="center"/>
    </xf>
    <xf numFmtId="49" fontId="40" fillId="0" borderId="3">
      <alignment horizontal="left" vertical="center"/>
      <protection locked="0"/>
    </xf>
    <xf numFmtId="49" fontId="41" fillId="0" borderId="3">
      <alignment horizontal="left" vertical="center"/>
      <protection locked="0"/>
    </xf>
    <xf numFmtId="4" fontId="40" fillId="0" borderId="3">
      <alignment horizontal="right" vertical="center"/>
      <protection locked="0"/>
    </xf>
    <xf numFmtId="0" fontId="23" fillId="0" borderId="8" applyNumberFormat="0" applyFill="0" applyAlignment="0" applyProtection="0"/>
    <xf numFmtId="0" fontId="20" fillId="23" borderId="0" applyNumberFormat="0" applyBorder="0" applyAlignment="0" applyProtection="0"/>
    <xf numFmtId="0" fontId="7" fillId="0" borderId="0"/>
    <xf numFmtId="0" fontId="7" fillId="0" borderId="0"/>
    <xf numFmtId="0" fontId="7" fillId="24" borderId="0" applyNumberFormat="0" applyFill="0" applyAlignment="0">
      <alignment horizontal="center"/>
      <protection locked="0"/>
    </xf>
    <xf numFmtId="0" fontId="2" fillId="25" borderId="9" applyNumberFormat="0" applyFont="0" applyAlignment="0" applyProtection="0"/>
    <xf numFmtId="4" fontId="44" fillId="26" borderId="3">
      <alignment horizontal="right" vertical="center"/>
      <protection locked="0"/>
    </xf>
    <xf numFmtId="4" fontId="44" fillId="27" borderId="3">
      <alignment horizontal="right" vertical="center"/>
      <protection locked="0"/>
    </xf>
    <xf numFmtId="4" fontId="44" fillId="28" borderId="3">
      <alignment horizontal="right" vertical="center"/>
      <protection locked="0"/>
    </xf>
    <xf numFmtId="0" fontId="12" fillId="20" borderId="10" applyNumberFormat="0" applyAlignment="0" applyProtection="0"/>
    <xf numFmtId="49" fontId="29" fillId="0" borderId="3">
      <alignment horizontal="left" vertical="center" wrapText="1"/>
      <protection locked="0"/>
    </xf>
    <xf numFmtId="49" fontId="29" fillId="0" borderId="3">
      <alignment horizontal="left" vertical="center" wrapText="1"/>
      <protection locked="0"/>
    </xf>
    <xf numFmtId="0" fontId="19" fillId="0" borderId="0" applyNumberFormat="0" applyFill="0" applyBorder="0" applyAlignment="0" applyProtection="0"/>
    <xf numFmtId="0" fontId="17" fillId="0" borderId="11" applyNumberFormat="0" applyFill="0" applyAlignment="0" applyProtection="0"/>
    <xf numFmtId="0" fontId="24" fillId="0" borderId="0" applyNumberFormat="0" applyFill="0" applyBorder="0" applyAlignment="0" applyProtection="0"/>
    <xf numFmtId="0" fontId="28" fillId="16" borderId="0" applyNumberFormat="0" applyBorder="0" applyAlignment="0" applyProtection="0"/>
    <xf numFmtId="0" fontId="10" fillId="16" borderId="0" applyNumberFormat="0" applyBorder="0" applyAlignment="0" applyProtection="0"/>
    <xf numFmtId="0" fontId="28" fillId="17" borderId="0" applyNumberFormat="0" applyBorder="0" applyAlignment="0" applyProtection="0"/>
    <xf numFmtId="0" fontId="10" fillId="17" borderId="0" applyNumberFormat="0" applyBorder="0" applyAlignment="0" applyProtection="0"/>
    <xf numFmtId="0" fontId="28" fillId="18" borderId="0" applyNumberFormat="0" applyBorder="0" applyAlignment="0" applyProtection="0"/>
    <xf numFmtId="0" fontId="10" fillId="18" borderId="0" applyNumberFormat="0" applyBorder="0" applyAlignment="0" applyProtection="0"/>
    <xf numFmtId="0" fontId="28" fillId="13" borderId="0" applyNumberFormat="0" applyBorder="0" applyAlignment="0" applyProtection="0"/>
    <xf numFmtId="0" fontId="10" fillId="13" borderId="0" applyNumberFormat="0" applyBorder="0" applyAlignment="0" applyProtection="0"/>
    <xf numFmtId="0" fontId="28" fillId="14" borderId="0" applyNumberFormat="0" applyBorder="0" applyAlignment="0" applyProtection="0"/>
    <xf numFmtId="0" fontId="10" fillId="14" borderId="0" applyNumberFormat="0" applyBorder="0" applyAlignment="0" applyProtection="0"/>
    <xf numFmtId="0" fontId="28" fillId="19" borderId="0" applyNumberFormat="0" applyBorder="0" applyAlignment="0" applyProtection="0"/>
    <xf numFmtId="0" fontId="10" fillId="19" borderId="0" applyNumberFormat="0" applyBorder="0" applyAlignment="0" applyProtection="0"/>
    <xf numFmtId="0" fontId="45" fillId="7" borderId="1" applyNumberFormat="0" applyAlignment="0" applyProtection="0"/>
    <xf numFmtId="0" fontId="11" fillId="7" borderId="1" applyNumberFormat="0" applyAlignment="0" applyProtection="0"/>
    <xf numFmtId="0" fontId="46" fillId="20" borderId="10" applyNumberFormat="0" applyAlignment="0" applyProtection="0"/>
    <xf numFmtId="0" fontId="12" fillId="20" borderId="10" applyNumberFormat="0" applyAlignment="0" applyProtection="0"/>
    <xf numFmtId="0" fontId="47" fillId="20" borderId="1" applyNumberFormat="0" applyAlignment="0" applyProtection="0"/>
    <xf numFmtId="0" fontId="13" fillId="20" borderId="1" applyNumberFormat="0" applyAlignment="0" applyProtection="0"/>
    <xf numFmtId="169" fontId="7" fillId="0" borderId="0" applyFont="0" applyFill="0" applyBorder="0" applyAlignment="0" applyProtection="0"/>
    <xf numFmtId="0" fontId="48" fillId="0" borderId="4" applyNumberFormat="0" applyFill="0" applyAlignment="0" applyProtection="0"/>
    <xf numFmtId="0" fontId="14" fillId="0" borderId="4" applyNumberFormat="0" applyFill="0" applyAlignment="0" applyProtection="0"/>
    <xf numFmtId="0" fontId="49" fillId="0" borderId="5" applyNumberFormat="0" applyFill="0" applyAlignment="0" applyProtection="0"/>
    <xf numFmtId="0" fontId="15" fillId="0" borderId="5" applyNumberFormat="0" applyFill="0" applyAlignment="0" applyProtection="0"/>
    <xf numFmtId="0" fontId="50" fillId="0" borderId="6" applyNumberFormat="0" applyFill="0" applyAlignment="0" applyProtection="0"/>
    <xf numFmtId="0" fontId="16" fillId="0" borderId="6" applyNumberFormat="0" applyFill="0" applyAlignment="0" applyProtection="0"/>
    <xf numFmtId="0" fontId="50" fillId="0" borderId="0" applyNumberFormat="0" applyFill="0" applyBorder="0" applyAlignment="0" applyProtection="0"/>
    <xf numFmtId="0" fontId="16" fillId="0" borderId="0" applyNumberFormat="0" applyFill="0" applyBorder="0" applyAlignment="0" applyProtection="0"/>
    <xf numFmtId="0" fontId="51" fillId="0" borderId="11" applyNumberFormat="0" applyFill="0" applyAlignment="0" applyProtection="0"/>
    <xf numFmtId="0" fontId="17" fillId="0" borderId="11" applyNumberFormat="0" applyFill="0" applyAlignment="0" applyProtection="0"/>
    <xf numFmtId="0" fontId="52" fillId="21" borderId="2" applyNumberFormat="0" applyAlignment="0" applyProtection="0"/>
    <xf numFmtId="0" fontId="18" fillId="21" borderId="2" applyNumberFormat="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53" fillId="23" borderId="0" applyNumberFormat="0" applyBorder="0" applyAlignment="0" applyProtection="0"/>
    <xf numFmtId="0" fontId="20" fillId="23"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82" fillId="0" borderId="0"/>
    <xf numFmtId="0" fontId="82" fillId="0" borderId="0"/>
    <xf numFmtId="0" fontId="82" fillId="0" borderId="0"/>
    <xf numFmtId="0" fontId="82" fillId="0" borderId="0"/>
    <xf numFmtId="0" fontId="1"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1" fillId="0" borderId="0"/>
    <xf numFmtId="0" fontId="82" fillId="0" borderId="0"/>
    <xf numFmtId="0" fontId="7" fillId="0" borderId="0"/>
    <xf numFmtId="0" fontId="2" fillId="0" borderId="0"/>
    <xf numFmtId="0" fontId="7" fillId="0" borderId="0"/>
    <xf numFmtId="0" fontId="7" fillId="0" borderId="0" applyNumberFormat="0" applyFont="0" applyFill="0" applyBorder="0" applyAlignment="0" applyProtection="0">
      <alignment vertical="top"/>
    </xf>
    <xf numFmtId="0" fontId="7" fillId="0" borderId="0" applyNumberFormat="0" applyFont="0" applyFill="0" applyBorder="0" applyAlignment="0" applyProtection="0">
      <alignment vertical="top"/>
    </xf>
    <xf numFmtId="0" fontId="2" fillId="0" borderId="0"/>
    <xf numFmtId="0" fontId="7" fillId="0" borderId="0"/>
    <xf numFmtId="0" fontId="2" fillId="0" borderId="0"/>
    <xf numFmtId="0" fontId="2" fillId="0" borderId="0"/>
    <xf numFmtId="0" fontId="2" fillId="0" borderId="0"/>
    <xf numFmtId="0" fontId="2" fillId="0" borderId="0"/>
    <xf numFmtId="0" fontId="7" fillId="0" borderId="0"/>
    <xf numFmtId="0" fontId="54" fillId="3" borderId="0" applyNumberFormat="0" applyBorder="0" applyAlignment="0" applyProtection="0"/>
    <xf numFmtId="0" fontId="21" fillId="3" borderId="0" applyNumberFormat="0" applyBorder="0" applyAlignment="0" applyProtection="0"/>
    <xf numFmtId="0" fontId="55" fillId="0" borderId="0" applyNumberFormat="0" applyFill="0" applyBorder="0" applyAlignment="0" applyProtection="0"/>
    <xf numFmtId="0" fontId="22" fillId="0" borderId="0" applyNumberFormat="0" applyFill="0" applyBorder="0" applyAlignment="0" applyProtection="0"/>
    <xf numFmtId="0" fontId="56" fillId="25" borderId="9" applyNumberFormat="0" applyFont="0" applyAlignment="0" applyProtection="0"/>
    <xf numFmtId="0" fontId="7" fillId="25" borderId="9"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7" fillId="0" borderId="8" applyNumberFormat="0" applyFill="0" applyAlignment="0" applyProtection="0"/>
    <xf numFmtId="0" fontId="23" fillId="0" borderId="8" applyNumberFormat="0" applyFill="0" applyAlignment="0" applyProtection="0"/>
    <xf numFmtId="0" fontId="26" fillId="0" borderId="0"/>
    <xf numFmtId="0" fontId="58" fillId="0" borderId="0"/>
    <xf numFmtId="0" fontId="58" fillId="0" borderId="0"/>
    <xf numFmtId="0" fontId="58" fillId="0" borderId="0"/>
    <xf numFmtId="0" fontId="58" fillId="0" borderId="0"/>
    <xf numFmtId="0" fontId="58" fillId="0" borderId="0"/>
    <xf numFmtId="0" fontId="58" fillId="0" borderId="0"/>
    <xf numFmtId="0" fontId="59" fillId="0" borderId="0" applyNumberFormat="0" applyFill="0" applyBorder="0" applyAlignment="0" applyProtection="0"/>
    <xf numFmtId="0" fontId="24" fillId="0" borderId="0" applyNumberFormat="0" applyFill="0" applyBorder="0" applyAlignment="0" applyProtection="0"/>
    <xf numFmtId="170" fontId="60" fillId="0" borderId="0" applyFont="0" applyFill="0" applyBorder="0" applyAlignment="0" applyProtection="0"/>
    <xf numFmtId="171" fontId="60"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7"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43"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6" fontId="2" fillId="0" borderId="0" applyFont="0" applyFill="0" applyBorder="0" applyAlignment="0" applyProtection="0"/>
    <xf numFmtId="165" fontId="2" fillId="0" borderId="0" applyFont="0" applyFill="0" applyBorder="0" applyAlignment="0" applyProtection="0"/>
    <xf numFmtId="0" fontId="61" fillId="4" borderId="0" applyNumberFormat="0" applyBorder="0" applyAlignment="0" applyProtection="0"/>
    <xf numFmtId="0" fontId="25" fillId="4" borderId="0" applyNumberFormat="0" applyBorder="0" applyAlignment="0" applyProtection="0"/>
    <xf numFmtId="173" fontId="62" fillId="22" borderId="12" applyFill="0" applyBorder="0">
      <alignment horizontal="center" vertical="center" wrapText="1"/>
      <protection locked="0"/>
    </xf>
    <xf numFmtId="168" fontId="63" fillId="0" borderId="0">
      <alignment wrapText="1"/>
    </xf>
    <xf numFmtId="168" fontId="30" fillId="0" borderId="0">
      <alignment wrapText="1"/>
    </xf>
  </cellStyleXfs>
  <cellXfs count="392">
    <xf numFmtId="0" fontId="0" fillId="0" borderId="0" xfId="0"/>
    <xf numFmtId="0" fontId="5" fillId="0" borderId="0" xfId="0" quotePrefix="1" applyFont="1" applyFill="1" applyBorder="1" applyAlignment="1">
      <alignment horizontal="center" vertical="center"/>
    </xf>
    <xf numFmtId="0" fontId="5" fillId="0" borderId="0" xfId="0" applyFont="1" applyFill="1" applyAlignment="1">
      <alignment vertical="center"/>
    </xf>
    <xf numFmtId="0" fontId="5" fillId="0" borderId="0" xfId="0" applyFont="1" applyFill="1" applyBorder="1" applyAlignment="1">
      <alignment vertical="center"/>
    </xf>
    <xf numFmtId="0" fontId="5"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3" xfId="0" quotePrefix="1" applyFont="1" applyFill="1" applyBorder="1" applyAlignment="1">
      <alignment horizontal="center" vertical="center"/>
    </xf>
    <xf numFmtId="0" fontId="4" fillId="0" borderId="3" xfId="0" applyFont="1" applyFill="1" applyBorder="1" applyAlignment="1">
      <alignment horizontal="left" vertical="center" wrapText="1"/>
    </xf>
    <xf numFmtId="0" fontId="5" fillId="0" borderId="3" xfId="0" applyFont="1" applyFill="1" applyBorder="1" applyAlignment="1">
      <alignment horizontal="center" vertical="center" wrapText="1" shrinkToFit="1"/>
    </xf>
    <xf numFmtId="0" fontId="5" fillId="0" borderId="3" xfId="0" applyFont="1" applyFill="1" applyBorder="1" applyAlignment="1">
      <alignment vertical="center"/>
    </xf>
    <xf numFmtId="0" fontId="4" fillId="0" borderId="0" xfId="0" applyFont="1" applyFill="1" applyAlignment="1">
      <alignment vertical="center"/>
    </xf>
    <xf numFmtId="0" fontId="5" fillId="0" borderId="0" xfId="0" applyFont="1" applyFill="1" applyBorder="1" applyAlignment="1">
      <alignment horizontal="right" vertical="center"/>
    </xf>
    <xf numFmtId="0" fontId="5" fillId="0" borderId="0" xfId="0" applyFont="1" applyFill="1" applyAlignment="1">
      <alignment horizontal="right" vertical="center"/>
    </xf>
    <xf numFmtId="0" fontId="4" fillId="0" borderId="0" xfId="0" quotePrefix="1" applyFont="1" applyFill="1" applyBorder="1" applyAlignment="1">
      <alignment horizontal="center" vertical="center"/>
    </xf>
    <xf numFmtId="0" fontId="5" fillId="0" borderId="3" xfId="245" applyFont="1" applyFill="1" applyBorder="1" applyAlignment="1">
      <alignment horizontal="left" vertical="center" wrapText="1"/>
    </xf>
    <xf numFmtId="0" fontId="4" fillId="0" borderId="0" xfId="0" applyFont="1" applyFill="1" applyBorder="1" applyAlignment="1">
      <alignment horizontal="left" vertical="center" wrapText="1"/>
    </xf>
    <xf numFmtId="0" fontId="9" fillId="0" borderId="0" xfId="245" applyFont="1" applyFill="1"/>
    <xf numFmtId="0" fontId="5" fillId="0" borderId="13" xfId="0" applyFont="1" applyFill="1" applyBorder="1" applyAlignment="1">
      <alignment horizontal="center" vertical="center" wrapText="1"/>
    </xf>
    <xf numFmtId="0" fontId="4" fillId="0" borderId="3" xfId="245" applyFont="1" applyFill="1" applyBorder="1" applyAlignment="1">
      <alignment horizontal="left" vertical="center" wrapText="1"/>
    </xf>
    <xf numFmtId="167" fontId="5" fillId="0" borderId="0" xfId="0" quotePrefix="1" applyNumberFormat="1" applyFont="1" applyFill="1" applyBorder="1" applyAlignment="1">
      <alignment vertical="center" wrapText="1"/>
    </xf>
    <xf numFmtId="0" fontId="5" fillId="0" borderId="3" xfId="0" applyFont="1" applyFill="1" applyBorder="1" applyAlignment="1" applyProtection="1">
      <alignment horizontal="left" vertical="center" wrapText="1"/>
      <protection locked="0"/>
    </xf>
    <xf numFmtId="167" fontId="5" fillId="0" borderId="3" xfId="0" applyNumberFormat="1" applyFont="1" applyFill="1" applyBorder="1" applyAlignment="1">
      <alignment horizontal="center" vertical="center" wrapText="1"/>
    </xf>
    <xf numFmtId="3" fontId="5" fillId="0" borderId="3" xfId="0" applyNumberFormat="1" applyFont="1" applyFill="1" applyBorder="1" applyAlignment="1">
      <alignment horizontal="center" vertical="center" wrapText="1"/>
    </xf>
    <xf numFmtId="3" fontId="5" fillId="0" borderId="3" xfId="0" quotePrefix="1" applyNumberFormat="1" applyFont="1" applyFill="1" applyBorder="1" applyAlignment="1">
      <alignment horizontal="center" vertical="center" wrapText="1"/>
    </xf>
    <xf numFmtId="167" fontId="5" fillId="0" borderId="3" xfId="0" quotePrefix="1" applyNumberFormat="1" applyFont="1" applyFill="1" applyBorder="1" applyAlignment="1">
      <alignment horizontal="center" vertical="center" wrapText="1"/>
    </xf>
    <xf numFmtId="0" fontId="64" fillId="0" borderId="0" xfId="0" applyFont="1" applyFill="1"/>
    <xf numFmtId="167" fontId="5" fillId="0" borderId="0" xfId="0" applyNumberFormat="1" applyFont="1" applyFill="1" applyBorder="1" applyAlignment="1">
      <alignment horizontal="center" vertical="center" wrapText="1"/>
    </xf>
    <xf numFmtId="3" fontId="5" fillId="0" borderId="3" xfId="0" applyNumberFormat="1" applyFont="1" applyFill="1" applyBorder="1" applyAlignment="1">
      <alignment vertical="center"/>
    </xf>
    <xf numFmtId="0" fontId="65" fillId="0" borderId="0" xfId="0" applyFont="1" applyFill="1" applyBorder="1" applyAlignment="1">
      <alignment vertical="center"/>
    </xf>
    <xf numFmtId="0" fontId="65" fillId="0" borderId="0" xfId="0" applyFont="1" applyFill="1" applyBorder="1" applyAlignment="1">
      <alignment horizontal="right" vertical="center"/>
    </xf>
    <xf numFmtId="0" fontId="65" fillId="0" borderId="0" xfId="0" applyFont="1" applyFill="1" applyBorder="1" applyAlignment="1">
      <alignment horizontal="center" vertical="center"/>
    </xf>
    <xf numFmtId="0" fontId="65" fillId="0" borderId="0" xfId="0" applyFont="1" applyFill="1" applyBorder="1" applyAlignment="1">
      <alignment horizontal="left" vertical="center" wrapText="1"/>
    </xf>
    <xf numFmtId="0" fontId="65" fillId="0" borderId="0" xfId="0" applyFont="1" applyFill="1" applyAlignment="1">
      <alignment horizontal="center" vertical="center"/>
    </xf>
    <xf numFmtId="0" fontId="65" fillId="0" borderId="3" xfId="0" applyFont="1" applyFill="1" applyBorder="1" applyAlignment="1">
      <alignment horizontal="left" vertical="center"/>
    </xf>
    <xf numFmtId="0" fontId="65" fillId="0" borderId="3" xfId="0" applyFont="1" applyFill="1" applyBorder="1" applyAlignment="1">
      <alignment horizontal="center" vertical="center"/>
    </xf>
    <xf numFmtId="0" fontId="65" fillId="0" borderId="0" xfId="0" applyFont="1" applyFill="1" applyBorder="1" applyAlignment="1">
      <alignment horizontal="left" vertical="center"/>
    </xf>
    <xf numFmtId="0" fontId="68" fillId="0" borderId="0" xfId="0" applyFont="1" applyFill="1" applyBorder="1" applyAlignment="1">
      <alignment horizontal="center" vertical="center"/>
    </xf>
    <xf numFmtId="0" fontId="65" fillId="0" borderId="0" xfId="0" applyFont="1" applyFill="1" applyAlignment="1">
      <alignment horizontal="left" vertical="center"/>
    </xf>
    <xf numFmtId="0" fontId="65" fillId="0" borderId="3" xfId="0" applyFont="1" applyFill="1" applyBorder="1" applyAlignment="1">
      <alignment horizontal="center" vertical="center" wrapText="1"/>
    </xf>
    <xf numFmtId="0" fontId="65" fillId="0" borderId="13" xfId="0" applyFont="1" applyFill="1" applyBorder="1" applyAlignment="1">
      <alignment horizontal="center" vertical="center" wrapText="1"/>
    </xf>
    <xf numFmtId="3" fontId="65" fillId="0" borderId="3" xfId="0" applyNumberFormat="1" applyFont="1" applyFill="1" applyBorder="1" applyAlignment="1">
      <alignment horizontal="center" vertical="center" wrapText="1"/>
    </xf>
    <xf numFmtId="167" fontId="65" fillId="0" borderId="3" xfId="0" applyNumberFormat="1" applyFont="1" applyFill="1" applyBorder="1" applyAlignment="1">
      <alignment horizontal="center" vertical="center" wrapText="1"/>
    </xf>
    <xf numFmtId="0" fontId="65" fillId="0" borderId="3" xfId="0" applyFont="1" applyFill="1" applyBorder="1" applyAlignment="1">
      <alignment horizontal="left" vertical="center" wrapText="1"/>
    </xf>
    <xf numFmtId="0" fontId="65" fillId="0" borderId="3" xfId="245" applyFont="1" applyFill="1" applyBorder="1" applyAlignment="1">
      <alignment horizontal="left" vertical="center" wrapText="1"/>
    </xf>
    <xf numFmtId="0" fontId="68" fillId="0" borderId="0" xfId="0" applyFont="1" applyFill="1" applyBorder="1" applyAlignment="1">
      <alignment vertical="center"/>
    </xf>
    <xf numFmtId="0" fontId="65" fillId="0" borderId="0" xfId="0" applyFont="1" applyFill="1" applyAlignment="1">
      <alignment vertical="center"/>
    </xf>
    <xf numFmtId="0" fontId="65" fillId="0" borderId="0" xfId="0" applyFont="1" applyFill="1" applyBorder="1" applyAlignment="1">
      <alignment vertical="center" wrapText="1"/>
    </xf>
    <xf numFmtId="0" fontId="65" fillId="0" borderId="0" xfId="0" applyFont="1" applyFill="1" applyAlignment="1">
      <alignment horizontal="right" vertical="center"/>
    </xf>
    <xf numFmtId="3" fontId="65" fillId="0" borderId="3" xfId="0" quotePrefix="1" applyNumberFormat="1" applyFont="1" applyFill="1" applyBorder="1" applyAlignment="1">
      <alignment horizontal="center" vertical="center" wrapText="1"/>
    </xf>
    <xf numFmtId="49" fontId="65" fillId="0" borderId="3" xfId="0" applyNumberFormat="1" applyFont="1" applyFill="1" applyBorder="1" applyAlignment="1">
      <alignment horizontal="left" vertical="center" wrapText="1"/>
    </xf>
    <xf numFmtId="0" fontId="70" fillId="0" borderId="0" xfId="0" applyFont="1" applyFill="1" applyBorder="1" applyAlignment="1">
      <alignment vertical="center"/>
    </xf>
    <xf numFmtId="0" fontId="65" fillId="0" borderId="3" xfId="245" applyFont="1" applyFill="1" applyBorder="1" applyAlignment="1">
      <alignment horizontal="center" vertical="center"/>
    </xf>
    <xf numFmtId="0" fontId="68" fillId="0" borderId="0" xfId="245" applyFont="1" applyFill="1" applyBorder="1" applyAlignment="1">
      <alignment horizontal="center" vertical="center"/>
    </xf>
    <xf numFmtId="0" fontId="65" fillId="0" borderId="3" xfId="245" applyFont="1" applyFill="1" applyBorder="1" applyAlignment="1">
      <alignment horizontal="center" vertical="center" wrapText="1"/>
    </xf>
    <xf numFmtId="0" fontId="68" fillId="0" borderId="3" xfId="245" applyFont="1" applyFill="1" applyBorder="1" applyAlignment="1">
      <alignment horizontal="left" vertical="center" wrapText="1"/>
    </xf>
    <xf numFmtId="0" fontId="65" fillId="0" borderId="0" xfId="245" applyFont="1" applyFill="1" applyBorder="1" applyAlignment="1">
      <alignment vertical="center"/>
    </xf>
    <xf numFmtId="0" fontId="65" fillId="0" borderId="0" xfId="245" applyFont="1" applyFill="1" applyBorder="1" applyAlignment="1">
      <alignment horizontal="center" vertical="center"/>
    </xf>
    <xf numFmtId="0" fontId="68" fillId="0" borderId="0" xfId="245" applyFont="1" applyFill="1" applyBorder="1" applyAlignment="1">
      <alignment vertical="center"/>
    </xf>
    <xf numFmtId="3" fontId="65" fillId="0" borderId="3" xfId="245" applyNumberFormat="1" applyFont="1" applyFill="1" applyBorder="1" applyAlignment="1">
      <alignment horizontal="center" vertical="center" wrapText="1"/>
    </xf>
    <xf numFmtId="167" fontId="65" fillId="0" borderId="3" xfId="245" applyNumberFormat="1" applyFont="1" applyFill="1" applyBorder="1" applyAlignment="1">
      <alignment horizontal="center" vertical="center" wrapText="1"/>
    </xf>
    <xf numFmtId="0" fontId="68" fillId="0" borderId="3" xfId="245" applyFont="1" applyFill="1" applyBorder="1" applyAlignment="1">
      <alignment horizontal="center" vertical="center"/>
    </xf>
    <xf numFmtId="0" fontId="65" fillId="0" borderId="0" xfId="245" applyFont="1" applyFill="1" applyBorder="1" applyAlignment="1">
      <alignment horizontal="left" vertical="center" wrapText="1"/>
    </xf>
    <xf numFmtId="0" fontId="65" fillId="0" borderId="0" xfId="245" applyFont="1" applyFill="1" applyBorder="1" applyAlignment="1">
      <alignment vertical="center" wrapText="1"/>
    </xf>
    <xf numFmtId="0" fontId="65" fillId="0" borderId="3" xfId="0" quotePrefix="1" applyNumberFormat="1" applyFont="1" applyFill="1" applyBorder="1" applyAlignment="1">
      <alignment horizontal="center" vertical="center"/>
    </xf>
    <xf numFmtId="0" fontId="65" fillId="0" borderId="3" xfId="0" applyNumberFormat="1" applyFont="1" applyFill="1" applyBorder="1" applyAlignment="1">
      <alignment horizontal="center" vertical="center"/>
    </xf>
    <xf numFmtId="167" fontId="65" fillId="0" borderId="0" xfId="0" applyNumberFormat="1" applyFont="1" applyFill="1" applyBorder="1" applyAlignment="1">
      <alignment horizontal="center" vertical="center" wrapText="1"/>
    </xf>
    <xf numFmtId="0" fontId="65" fillId="0" borderId="0" xfId="0" applyFont="1" applyFill="1"/>
    <xf numFmtId="0" fontId="65" fillId="0" borderId="3" xfId="237" applyFont="1" applyFill="1" applyBorder="1" applyAlignment="1">
      <alignment horizontal="center" vertical="center"/>
    </xf>
    <xf numFmtId="0" fontId="65" fillId="0" borderId="3" xfId="237" applyNumberFormat="1" applyFont="1" applyFill="1" applyBorder="1" applyAlignment="1">
      <alignment horizontal="center" vertical="center" wrapText="1"/>
    </xf>
    <xf numFmtId="167" fontId="65" fillId="0" borderId="3" xfId="237" applyNumberFormat="1" applyFont="1" applyFill="1" applyBorder="1" applyAlignment="1">
      <alignment horizontal="center" vertical="center" wrapText="1"/>
    </xf>
    <xf numFmtId="0" fontId="65" fillId="0" borderId="3" xfId="237" applyNumberFormat="1" applyFont="1" applyFill="1" applyBorder="1" applyAlignment="1">
      <alignment horizontal="left" vertical="center" wrapText="1"/>
    </xf>
    <xf numFmtId="0" fontId="65" fillId="0" borderId="3" xfId="237" applyNumberFormat="1" applyFont="1" applyFill="1" applyBorder="1" applyAlignment="1">
      <alignment horizontal="left" vertical="top" wrapText="1"/>
    </xf>
    <xf numFmtId="49" fontId="65" fillId="0" borderId="3" xfId="237" applyNumberFormat="1" applyFont="1" applyFill="1" applyBorder="1" applyAlignment="1">
      <alignment horizontal="left" vertical="center" wrapText="1"/>
    </xf>
    <xf numFmtId="3" fontId="65" fillId="0" borderId="0" xfId="0" applyNumberFormat="1" applyFont="1" applyFill="1" applyBorder="1" applyAlignment="1">
      <alignment horizontal="center" vertical="center" wrapText="1"/>
    </xf>
    <xf numFmtId="0" fontId="65" fillId="0" borderId="0" xfId="0" applyFont="1" applyFill="1" applyBorder="1" applyAlignment="1">
      <alignment horizontal="left" vertical="center" wrapText="1" shrinkToFit="1"/>
    </xf>
    <xf numFmtId="0" fontId="65" fillId="0" borderId="14" xfId="0" applyFont="1" applyFill="1" applyBorder="1" applyAlignment="1">
      <alignment horizontal="center" vertical="center"/>
    </xf>
    <xf numFmtId="0" fontId="65" fillId="0" borderId="14" xfId="0" applyNumberFormat="1" applyFont="1" applyFill="1" applyBorder="1" applyAlignment="1">
      <alignment horizontal="center" vertical="center"/>
    </xf>
    <xf numFmtId="0" fontId="65" fillId="0" borderId="0" xfId="0" applyNumberFormat="1" applyFont="1" applyFill="1" applyBorder="1" applyAlignment="1">
      <alignment horizontal="center" vertical="center"/>
    </xf>
    <xf numFmtId="49" fontId="65" fillId="0" borderId="0" xfId="0" applyNumberFormat="1" applyFont="1" applyFill="1" applyBorder="1" applyAlignment="1">
      <alignment horizontal="center" vertical="center" wrapText="1"/>
    </xf>
    <xf numFmtId="49" fontId="65" fillId="0" borderId="0" xfId="0" applyNumberFormat="1" applyFont="1" applyFill="1" applyBorder="1" applyAlignment="1">
      <alignment horizontal="left" vertical="center" wrapText="1"/>
    </xf>
    <xf numFmtId="3" fontId="68" fillId="0" borderId="3" xfId="0" applyNumberFormat="1" applyFont="1" applyFill="1" applyBorder="1" applyAlignment="1">
      <alignment horizontal="center" vertical="center" wrapText="1"/>
    </xf>
    <xf numFmtId="167" fontId="68" fillId="0" borderId="3" xfId="0" applyNumberFormat="1" applyFont="1" applyFill="1" applyBorder="1" applyAlignment="1">
      <alignment horizontal="center" vertical="center" wrapText="1"/>
    </xf>
    <xf numFmtId="1" fontId="65" fillId="0" borderId="0" xfId="0" applyNumberFormat="1" applyFont="1" applyFill="1" applyBorder="1" applyAlignment="1">
      <alignment horizontal="center" vertical="center"/>
    </xf>
    <xf numFmtId="0" fontId="68" fillId="0" borderId="0" xfId="0" applyFont="1" applyFill="1" applyBorder="1" applyAlignment="1">
      <alignment horizontal="right" vertical="center"/>
    </xf>
    <xf numFmtId="167" fontId="65" fillId="0" borderId="0" xfId="0" applyNumberFormat="1" applyFont="1" applyFill="1" applyAlignment="1">
      <alignment vertical="center"/>
    </xf>
    <xf numFmtId="0" fontId="68" fillId="0" borderId="0" xfId="0" applyFont="1" applyFill="1" applyBorder="1" applyAlignment="1">
      <alignment horizontal="left" vertical="center"/>
    </xf>
    <xf numFmtId="0" fontId="68" fillId="0" borderId="15" xfId="0" applyFont="1" applyFill="1" applyBorder="1" applyAlignment="1">
      <alignment horizontal="left" vertical="center" wrapText="1"/>
    </xf>
    <xf numFmtId="0" fontId="65" fillId="0" borderId="3" xfId="0" applyNumberFormat="1" applyFont="1" applyFill="1" applyBorder="1" applyAlignment="1">
      <alignment horizontal="center" vertical="center" wrapText="1" shrinkToFit="1"/>
    </xf>
    <xf numFmtId="3" fontId="65" fillId="0" borderId="16" xfId="0" applyNumberFormat="1" applyFont="1" applyFill="1" applyBorder="1" applyAlignment="1">
      <alignment vertical="center" wrapText="1"/>
    </xf>
    <xf numFmtId="166" fontId="68" fillId="0" borderId="0" xfId="0" applyNumberFormat="1" applyFont="1" applyFill="1" applyBorder="1" applyAlignment="1">
      <alignment horizontal="right" vertical="center" wrapText="1"/>
    </xf>
    <xf numFmtId="166" fontId="68" fillId="0" borderId="0" xfId="0" applyNumberFormat="1" applyFont="1" applyFill="1" applyBorder="1" applyAlignment="1">
      <alignment horizontal="center" vertical="center" wrapText="1"/>
    </xf>
    <xf numFmtId="167" fontId="68" fillId="0" borderId="0" xfId="0" applyNumberFormat="1" applyFont="1" applyFill="1" applyBorder="1" applyAlignment="1">
      <alignment horizontal="center" vertical="center" wrapText="1"/>
    </xf>
    <xf numFmtId="167" fontId="68" fillId="0" borderId="0" xfId="0" applyNumberFormat="1" applyFont="1" applyFill="1" applyBorder="1" applyAlignment="1">
      <alignment horizontal="center" vertical="center"/>
    </xf>
    <xf numFmtId="167" fontId="68" fillId="0" borderId="0" xfId="0" applyNumberFormat="1" applyFont="1" applyFill="1" applyBorder="1" applyAlignment="1">
      <alignment vertical="center"/>
    </xf>
    <xf numFmtId="0" fontId="65" fillId="0" borderId="3" xfId="0" applyFont="1" applyFill="1" applyBorder="1" applyAlignment="1">
      <alignment horizontal="center" vertical="center" wrapText="1" shrinkToFit="1"/>
    </xf>
    <xf numFmtId="3" fontId="65" fillId="0" borderId="3" xfId="0" applyNumberFormat="1" applyFont="1" applyFill="1" applyBorder="1" applyAlignment="1">
      <alignment horizontal="center" vertical="center" wrapText="1" shrinkToFit="1"/>
    </xf>
    <xf numFmtId="0" fontId="65" fillId="0" borderId="15" xfId="0" applyFont="1" applyFill="1" applyBorder="1" applyAlignment="1">
      <alignment vertical="center"/>
    </xf>
    <xf numFmtId="0" fontId="65" fillId="0" borderId="15" xfId="0" applyFont="1" applyFill="1" applyBorder="1" applyAlignment="1">
      <alignment horizontal="center" vertical="center"/>
    </xf>
    <xf numFmtId="167" fontId="72" fillId="0" borderId="3" xfId="0" applyNumberFormat="1" applyFont="1" applyFill="1" applyBorder="1" applyAlignment="1">
      <alignment horizontal="center" vertical="center" wrapText="1"/>
    </xf>
    <xf numFmtId="166" fontId="68" fillId="0" borderId="0" xfId="0" applyNumberFormat="1" applyFont="1" applyFill="1" applyBorder="1" applyAlignment="1">
      <alignment horizontal="right" vertical="center"/>
    </xf>
    <xf numFmtId="0" fontId="66" fillId="0" borderId="0" xfId="0" applyFont="1" applyFill="1" applyAlignment="1">
      <alignment vertical="center"/>
    </xf>
    <xf numFmtId="0" fontId="66" fillId="0" borderId="0" xfId="0" applyFont="1" applyFill="1"/>
    <xf numFmtId="0" fontId="66" fillId="0" borderId="0" xfId="0" applyFont="1" applyFill="1" applyAlignment="1">
      <alignment horizontal="center" vertical="center"/>
    </xf>
    <xf numFmtId="0" fontId="65" fillId="0" borderId="3" xfId="0" applyNumberFormat="1" applyFont="1" applyFill="1" applyBorder="1"/>
    <xf numFmtId="0" fontId="65" fillId="0" borderId="0" xfId="0" applyFont="1" applyFill="1" applyAlignment="1"/>
    <xf numFmtId="0" fontId="68" fillId="0" borderId="0" xfId="0" applyFont="1" applyFill="1" applyAlignment="1">
      <alignment horizontal="right"/>
    </xf>
    <xf numFmtId="0" fontId="65" fillId="0" borderId="0" xfId="0" applyFont="1" applyFill="1" applyBorder="1" applyAlignment="1"/>
    <xf numFmtId="0" fontId="65" fillId="0" borderId="0" xfId="0" applyFont="1" applyFill="1" applyBorder="1" applyAlignment="1">
      <alignment horizontal="center"/>
    </xf>
    <xf numFmtId="0" fontId="65" fillId="0" borderId="0" xfId="0" applyFont="1" applyFill="1" applyAlignment="1">
      <alignment vertical="center" wrapText="1" shrinkToFit="1"/>
    </xf>
    <xf numFmtId="0" fontId="65" fillId="0" borderId="0" xfId="0" applyFont="1" applyFill="1" applyBorder="1" applyAlignment="1">
      <alignment vertical="center" wrapText="1" shrinkToFit="1"/>
    </xf>
    <xf numFmtId="0" fontId="68" fillId="0" borderId="0" xfId="0" applyFont="1" applyFill="1" applyAlignment="1">
      <alignment horizontal="right" vertical="center"/>
    </xf>
    <xf numFmtId="0" fontId="67" fillId="0" borderId="0" xfId="0" applyFont="1" applyFill="1" applyAlignment="1">
      <alignment vertical="center"/>
    </xf>
    <xf numFmtId="0" fontId="70" fillId="0" borderId="0" xfId="0" applyFont="1" applyFill="1" applyAlignment="1">
      <alignment vertical="center"/>
    </xf>
    <xf numFmtId="0" fontId="73" fillId="0" borderId="0" xfId="0" applyFont="1" applyFill="1" applyBorder="1" applyAlignment="1">
      <alignment horizontal="left" vertical="center"/>
    </xf>
    <xf numFmtId="166" fontId="73" fillId="0" borderId="0" xfId="0" applyNumberFormat="1" applyFont="1" applyFill="1" applyBorder="1" applyAlignment="1">
      <alignment horizontal="right" vertical="center"/>
    </xf>
    <xf numFmtId="0" fontId="70" fillId="0" borderId="0" xfId="0" applyFont="1" applyFill="1" applyBorder="1" applyAlignment="1">
      <alignment horizontal="center" vertical="center"/>
    </xf>
    <xf numFmtId="0" fontId="70" fillId="0" borderId="3" xfId="0" applyFont="1" applyFill="1" applyBorder="1" applyAlignment="1">
      <alignment horizontal="center" vertical="center" wrapText="1"/>
    </xf>
    <xf numFmtId="0" fontId="70" fillId="0" borderId="3" xfId="0" applyFont="1" applyFill="1" applyBorder="1" applyAlignment="1">
      <alignment horizontal="center" vertical="center"/>
    </xf>
    <xf numFmtId="0" fontId="79" fillId="0" borderId="3" xfId="0" applyFont="1" applyFill="1" applyBorder="1" applyAlignment="1">
      <alignment horizontal="center" vertical="center" wrapText="1"/>
    </xf>
    <xf numFmtId="0" fontId="79" fillId="0" borderId="3" xfId="0" applyFont="1" applyFill="1" applyBorder="1" applyAlignment="1">
      <alignment horizontal="center" vertical="center"/>
    </xf>
    <xf numFmtId="0" fontId="70" fillId="0" borderId="0" xfId="0" applyFont="1" applyFill="1" applyBorder="1" applyAlignment="1">
      <alignment horizontal="right" vertical="center"/>
    </xf>
    <xf numFmtId="0" fontId="75" fillId="0" borderId="0" xfId="0" applyFont="1" applyFill="1" applyBorder="1" applyAlignment="1">
      <alignment vertical="center"/>
    </xf>
    <xf numFmtId="0" fontId="70" fillId="0" borderId="0" xfId="0" applyFont="1" applyFill="1" applyBorder="1" applyAlignment="1">
      <alignment vertical="center" wrapText="1"/>
    </xf>
    <xf numFmtId="0" fontId="70" fillId="0" borderId="0" xfId="0" applyFont="1" applyFill="1" applyBorder="1" applyAlignment="1">
      <alignment horizontal="left" vertical="center" wrapText="1"/>
    </xf>
    <xf numFmtId="0" fontId="70" fillId="0" borderId="0" xfId="0" applyFont="1" applyFill="1" applyAlignment="1">
      <alignment horizontal="center" vertical="center"/>
    </xf>
    <xf numFmtId="0" fontId="70" fillId="0" borderId="14" xfId="0" applyFont="1" applyFill="1" applyBorder="1" applyAlignment="1">
      <alignment vertical="center"/>
    </xf>
    <xf numFmtId="0" fontId="70" fillId="0" borderId="17" xfId="0" applyFont="1" applyFill="1" applyBorder="1" applyAlignment="1">
      <alignment vertical="center"/>
    </xf>
    <xf numFmtId="0" fontId="70" fillId="0" borderId="3" xfId="0" applyFont="1" applyFill="1" applyBorder="1" applyAlignment="1">
      <alignment horizontal="left" vertical="center"/>
    </xf>
    <xf numFmtId="0" fontId="70" fillId="0" borderId="14" xfId="0" applyFont="1" applyFill="1" applyBorder="1" applyAlignment="1">
      <alignment vertical="center" wrapText="1"/>
    </xf>
    <xf numFmtId="0" fontId="70" fillId="0" borderId="17" xfId="0" applyFont="1" applyFill="1" applyBorder="1" applyAlignment="1">
      <alignment vertical="center" wrapText="1"/>
    </xf>
    <xf numFmtId="0" fontId="70" fillId="0" borderId="3" xfId="0" applyFont="1" applyFill="1" applyBorder="1" applyAlignment="1">
      <alignment vertical="center"/>
    </xf>
    <xf numFmtId="0" fontId="70" fillId="0" borderId="3" xfId="0" applyFont="1" applyFill="1" applyBorder="1" applyAlignment="1">
      <alignment vertical="center" wrapText="1"/>
    </xf>
    <xf numFmtId="0" fontId="70" fillId="0" borderId="18" xfId="0" applyFont="1" applyFill="1" applyBorder="1" applyAlignment="1">
      <alignment vertical="center" wrapText="1"/>
    </xf>
    <xf numFmtId="0" fontId="70" fillId="0" borderId="18" xfId="0" applyFont="1" applyFill="1" applyBorder="1" applyAlignment="1">
      <alignment vertical="center"/>
    </xf>
    <xf numFmtId="0" fontId="70" fillId="0" borderId="0" xfId="0" applyFont="1" applyFill="1" applyBorder="1" applyAlignment="1">
      <alignment horizontal="left" vertical="center"/>
    </xf>
    <xf numFmtId="0" fontId="73" fillId="0" borderId="0" xfId="0" applyFont="1" applyFill="1" applyBorder="1" applyAlignment="1">
      <alignment horizontal="center" vertical="center"/>
    </xf>
    <xf numFmtId="0" fontId="70" fillId="0" borderId="0" xfId="0" applyFont="1" applyFill="1" applyAlignment="1">
      <alignment horizontal="left" vertical="center"/>
    </xf>
    <xf numFmtId="0" fontId="70" fillId="0" borderId="13" xfId="0" applyFont="1" applyFill="1" applyBorder="1" applyAlignment="1">
      <alignment horizontal="center" vertical="center" wrapText="1"/>
    </xf>
    <xf numFmtId="0" fontId="70" fillId="0" borderId="3" xfId="182" applyFont="1" applyFill="1" applyBorder="1" applyAlignment="1">
      <alignment horizontal="left" vertical="center" wrapText="1"/>
      <protection locked="0"/>
    </xf>
    <xf numFmtId="3" fontId="70" fillId="0" borderId="3" xfId="0" applyNumberFormat="1" applyFont="1" applyFill="1" applyBorder="1" applyAlignment="1">
      <alignment horizontal="center" vertical="center" wrapText="1"/>
    </xf>
    <xf numFmtId="167" fontId="70" fillId="0" borderId="3" xfId="0" applyNumberFormat="1" applyFont="1" applyFill="1" applyBorder="1" applyAlignment="1">
      <alignment horizontal="center" vertical="center" wrapText="1"/>
    </xf>
    <xf numFmtId="0" fontId="73" fillId="0" borderId="3" xfId="182" applyFont="1" applyFill="1" applyBorder="1" applyAlignment="1">
      <alignment horizontal="left" vertical="center" wrapText="1"/>
      <protection locked="0"/>
    </xf>
    <xf numFmtId="0" fontId="73" fillId="0" borderId="3" xfId="0" applyFont="1" applyFill="1" applyBorder="1" applyAlignment="1">
      <alignment horizontal="left" vertical="center" wrapText="1"/>
    </xf>
    <xf numFmtId="0" fontId="73" fillId="0" borderId="3" xfId="0" applyFont="1" applyFill="1" applyBorder="1" applyAlignment="1" applyProtection="1">
      <alignment horizontal="left" vertical="center" wrapText="1"/>
      <protection locked="0"/>
    </xf>
    <xf numFmtId="0" fontId="70" fillId="0" borderId="3" xfId="0" applyFont="1" applyFill="1" applyBorder="1" applyAlignment="1" applyProtection="1">
      <alignment horizontal="left" vertical="center" wrapText="1"/>
      <protection locked="0"/>
    </xf>
    <xf numFmtId="0" fontId="70" fillId="0" borderId="3" xfId="0" applyFont="1" applyFill="1" applyBorder="1" applyAlignment="1">
      <alignment horizontal="left" vertical="center" wrapText="1"/>
    </xf>
    <xf numFmtId="0" fontId="70" fillId="0" borderId="3" xfId="245" applyFont="1" applyFill="1" applyBorder="1" applyAlignment="1">
      <alignment horizontal="left" vertical="center" wrapText="1"/>
    </xf>
    <xf numFmtId="0" fontId="73" fillId="0" borderId="0" xfId="0" applyFont="1" applyFill="1" applyBorder="1" applyAlignment="1">
      <alignment vertical="center"/>
    </xf>
    <xf numFmtId="0" fontId="78" fillId="0" borderId="0" xfId="0" applyFont="1" applyFill="1" applyBorder="1" applyAlignment="1">
      <alignment horizontal="center" vertical="center" wrapText="1"/>
    </xf>
    <xf numFmtId="0" fontId="79" fillId="0" borderId="0" xfId="0" applyFont="1" applyFill="1" applyBorder="1" applyAlignment="1">
      <alignment vertical="center"/>
    </xf>
    <xf numFmtId="0" fontId="79" fillId="0" borderId="0" xfId="0" applyFont="1" applyFill="1" applyBorder="1" applyAlignment="1">
      <alignment horizontal="center" vertical="center" wrapText="1"/>
    </xf>
    <xf numFmtId="0" fontId="79" fillId="0" borderId="13" xfId="0" applyFont="1" applyFill="1" applyBorder="1" applyAlignment="1">
      <alignment horizontal="center" vertical="center" wrapText="1"/>
    </xf>
    <xf numFmtId="0" fontId="78" fillId="0" borderId="0" xfId="0" applyFont="1" applyFill="1" applyBorder="1" applyAlignment="1">
      <alignment vertical="center"/>
    </xf>
    <xf numFmtId="0" fontId="79" fillId="0" borderId="0" xfId="0" applyFont="1" applyFill="1" applyAlignment="1">
      <alignment vertical="center"/>
    </xf>
    <xf numFmtId="0" fontId="78" fillId="0" borderId="0" xfId="0" applyFont="1" applyFill="1" applyBorder="1" applyAlignment="1">
      <alignment horizontal="left" vertical="center" wrapText="1"/>
    </xf>
    <xf numFmtId="0" fontId="78" fillId="0" borderId="0" xfId="0" quotePrefix="1" applyFont="1" applyFill="1" applyBorder="1" applyAlignment="1">
      <alignment horizontal="center"/>
    </xf>
    <xf numFmtId="0" fontId="80" fillId="0" borderId="3" xfId="245" applyFont="1" applyFill="1" applyBorder="1" applyAlignment="1">
      <alignment horizontal="left" vertical="center" wrapText="1"/>
    </xf>
    <xf numFmtId="0" fontId="65" fillId="0" borderId="0" xfId="0" quotePrefix="1" applyFont="1" applyFill="1" applyBorder="1" applyAlignment="1">
      <alignment horizontal="center" vertical="center"/>
    </xf>
    <xf numFmtId="0" fontId="69" fillId="0" borderId="0" xfId="0" applyFont="1" applyFill="1" applyBorder="1" applyAlignment="1">
      <alignment horizontal="left" vertical="center" wrapText="1"/>
    </xf>
    <xf numFmtId="0" fontId="68" fillId="0" borderId="0" xfId="0" applyFont="1" applyFill="1" applyBorder="1" applyAlignment="1">
      <alignment horizontal="left" vertical="center" wrapText="1"/>
    </xf>
    <xf numFmtId="0" fontId="70" fillId="0" borderId="0" xfId="0" quotePrefix="1" applyFont="1" applyFill="1" applyBorder="1" applyAlignment="1">
      <alignment horizontal="center" vertical="center"/>
    </xf>
    <xf numFmtId="1" fontId="5" fillId="29" borderId="3" xfId="0" applyNumberFormat="1" applyFont="1" applyFill="1" applyBorder="1" applyAlignment="1">
      <alignment horizontal="center" vertical="center" wrapText="1"/>
    </xf>
    <xf numFmtId="1" fontId="5" fillId="0" borderId="3" xfId="0" applyNumberFormat="1" applyFont="1" applyFill="1" applyBorder="1" applyAlignment="1" applyProtection="1">
      <alignment horizontal="center" vertical="center" wrapText="1"/>
      <protection locked="0"/>
    </xf>
    <xf numFmtId="1" fontId="5" fillId="30" borderId="3" xfId="0" applyNumberFormat="1" applyFont="1" applyFill="1" applyBorder="1" applyAlignment="1" applyProtection="1">
      <alignment horizontal="center" vertical="center" wrapText="1"/>
      <protection locked="0"/>
    </xf>
    <xf numFmtId="1" fontId="4" fillId="29" borderId="3" xfId="0" applyNumberFormat="1" applyFont="1" applyFill="1" applyBorder="1" applyAlignment="1">
      <alignment horizontal="center" vertical="center" wrapText="1"/>
    </xf>
    <xf numFmtId="1" fontId="5" fillId="29" borderId="3" xfId="0" applyNumberFormat="1" applyFont="1" applyFill="1" applyBorder="1" applyAlignment="1" applyProtection="1">
      <alignment horizontal="center" vertical="center" wrapText="1"/>
    </xf>
    <xf numFmtId="1" fontId="5" fillId="30" borderId="3" xfId="0" applyNumberFormat="1" applyFont="1" applyFill="1" applyBorder="1" applyAlignment="1" applyProtection="1">
      <alignment horizontal="center" vertical="center" wrapText="1"/>
    </xf>
    <xf numFmtId="1" fontId="5" fillId="0" borderId="3" xfId="0" applyNumberFormat="1" applyFont="1" applyFill="1" applyBorder="1" applyAlignment="1" applyProtection="1">
      <alignment horizontal="center" vertical="center" wrapText="1"/>
    </xf>
    <xf numFmtId="1" fontId="65" fillId="29" borderId="3" xfId="0" applyNumberFormat="1" applyFont="1" applyFill="1" applyBorder="1" applyAlignment="1">
      <alignment horizontal="center" vertical="center" wrapText="1"/>
    </xf>
    <xf numFmtId="0" fontId="65" fillId="0" borderId="3" xfId="0" applyNumberFormat="1" applyFont="1" applyFill="1" applyBorder="1" applyAlignment="1" applyProtection="1">
      <alignment horizontal="center" vertical="center" wrapText="1"/>
      <protection locked="0"/>
    </xf>
    <xf numFmtId="1" fontId="65" fillId="0" borderId="3" xfId="0" applyNumberFormat="1" applyFont="1" applyFill="1" applyBorder="1" applyAlignment="1" applyProtection="1">
      <alignment horizontal="center" vertical="center" wrapText="1"/>
      <protection locked="0"/>
    </xf>
    <xf numFmtId="0" fontId="81" fillId="0" borderId="0" xfId="0" applyFont="1" applyFill="1" applyBorder="1" applyAlignment="1">
      <alignment vertical="center"/>
    </xf>
    <xf numFmtId="167" fontId="5" fillId="29" borderId="3" xfId="237" applyNumberFormat="1" applyFont="1" applyFill="1" applyBorder="1" applyAlignment="1">
      <alignment horizontal="center" vertical="center" wrapText="1"/>
    </xf>
    <xf numFmtId="0" fontId="69" fillId="0" borderId="15" xfId="0" applyFont="1" applyFill="1" applyBorder="1" applyAlignment="1">
      <alignment horizontal="left" vertical="center" wrapText="1"/>
    </xf>
    <xf numFmtId="0" fontId="70" fillId="0" borderId="15" xfId="0" applyFont="1" applyFill="1" applyBorder="1" applyAlignment="1">
      <alignment vertical="center"/>
    </xf>
    <xf numFmtId="4" fontId="65" fillId="0" borderId="3" xfId="237" applyNumberFormat="1" applyFont="1" applyFill="1" applyBorder="1" applyAlignment="1">
      <alignment horizontal="center" vertical="center" wrapText="1"/>
    </xf>
    <xf numFmtId="175" fontId="65" fillId="0" borderId="3" xfId="237" applyNumberFormat="1" applyFont="1" applyFill="1" applyBorder="1" applyAlignment="1">
      <alignment horizontal="center" vertical="center" wrapText="1"/>
    </xf>
    <xf numFmtId="0" fontId="65" fillId="0" borderId="14" xfId="0" applyNumberFormat="1" applyFont="1" applyFill="1" applyBorder="1" applyAlignment="1">
      <alignment vertical="center" wrapText="1" shrinkToFit="1"/>
    </xf>
    <xf numFmtId="0" fontId="65" fillId="0" borderId="18" xfId="0" applyNumberFormat="1" applyFont="1" applyFill="1" applyBorder="1" applyAlignment="1">
      <alignment vertical="center" wrapText="1" shrinkToFit="1"/>
    </xf>
    <xf numFmtId="1" fontId="80" fillId="0" borderId="3" xfId="0" applyNumberFormat="1" applyFont="1" applyFill="1" applyBorder="1" applyAlignment="1">
      <alignment horizontal="center" vertical="center" wrapText="1"/>
    </xf>
    <xf numFmtId="3" fontId="5" fillId="30" borderId="3" xfId="0" quotePrefix="1" applyNumberFormat="1" applyFont="1" applyFill="1" applyBorder="1" applyAlignment="1">
      <alignment horizontal="center" vertical="center" wrapText="1"/>
    </xf>
    <xf numFmtId="3" fontId="5" fillId="30" borderId="3" xfId="0" applyNumberFormat="1" applyFont="1" applyFill="1" applyBorder="1" applyAlignment="1">
      <alignment horizontal="center" vertical="center" wrapText="1"/>
    </xf>
    <xf numFmtId="0" fontId="73" fillId="0" borderId="15" xfId="0" applyFont="1" applyFill="1" applyBorder="1" applyAlignment="1">
      <alignment vertical="center"/>
    </xf>
    <xf numFmtId="166" fontId="73" fillId="0" borderId="15" xfId="0" applyNumberFormat="1" applyFont="1" applyFill="1" applyBorder="1" applyAlignment="1">
      <alignment horizontal="right" vertical="center"/>
    </xf>
    <xf numFmtId="1" fontId="5" fillId="0" borderId="3" xfId="0" applyNumberFormat="1" applyFont="1" applyFill="1" applyBorder="1" applyAlignment="1">
      <alignment horizontal="center" vertical="center" wrapText="1"/>
    </xf>
    <xf numFmtId="1" fontId="5" fillId="30" borderId="3" xfId="0" applyNumberFormat="1" applyFont="1" applyFill="1" applyBorder="1" applyAlignment="1">
      <alignment horizontal="center" vertical="center" wrapText="1"/>
    </xf>
    <xf numFmtId="49" fontId="5" fillId="0" borderId="3" xfId="0" quotePrefix="1" applyNumberFormat="1" applyFont="1" applyFill="1" applyBorder="1" applyAlignment="1">
      <alignment horizontal="left" vertical="center" wrapText="1"/>
    </xf>
    <xf numFmtId="49" fontId="5" fillId="0" borderId="3" xfId="0" applyNumberFormat="1" applyFont="1" applyFill="1" applyBorder="1" applyAlignment="1">
      <alignment horizontal="left" vertical="center" wrapText="1"/>
    </xf>
    <xf numFmtId="0" fontId="4" fillId="0" borderId="3" xfId="0" quotePrefix="1" applyFont="1" applyFill="1" applyBorder="1" applyAlignment="1">
      <alignment horizontal="center" vertical="center"/>
    </xf>
    <xf numFmtId="3" fontId="4" fillId="0" borderId="3" xfId="0" quotePrefix="1" applyNumberFormat="1" applyFont="1" applyFill="1" applyBorder="1" applyAlignment="1">
      <alignment horizontal="center" vertical="center" wrapText="1"/>
    </xf>
    <xf numFmtId="49" fontId="4" fillId="0" borderId="3" xfId="0" quotePrefix="1" applyNumberFormat="1" applyFont="1" applyFill="1" applyBorder="1" applyAlignment="1">
      <alignment horizontal="left" vertical="center" wrapText="1"/>
    </xf>
    <xf numFmtId="0" fontId="5" fillId="30" borderId="3" xfId="0" applyFont="1" applyFill="1" applyBorder="1" applyAlignment="1">
      <alignment horizontal="left" vertical="center" wrapText="1"/>
    </xf>
    <xf numFmtId="0" fontId="5" fillId="30" borderId="3" xfId="0" quotePrefix="1" applyFont="1" applyFill="1" applyBorder="1" applyAlignment="1">
      <alignment horizontal="center" vertical="center"/>
    </xf>
    <xf numFmtId="49" fontId="5" fillId="30" borderId="3" xfId="0" quotePrefix="1" applyNumberFormat="1" applyFont="1" applyFill="1" applyBorder="1" applyAlignment="1">
      <alignment horizontal="left" vertical="center" wrapText="1"/>
    </xf>
    <xf numFmtId="0" fontId="5" fillId="0" borderId="3" xfId="0" applyFont="1" applyFill="1" applyBorder="1" applyAlignment="1">
      <alignment horizontal="left" vertical="center" wrapText="1" shrinkToFit="1"/>
    </xf>
    <xf numFmtId="0" fontId="5" fillId="0" borderId="3" xfId="182" applyFont="1" applyFill="1" applyBorder="1" applyAlignment="1">
      <alignment horizontal="left" vertical="center" wrapText="1"/>
      <protection locked="0"/>
    </xf>
    <xf numFmtId="0" fontId="5" fillId="0" borderId="3" xfId="0" applyFont="1" applyFill="1" applyBorder="1" applyAlignment="1">
      <alignment horizontal="center"/>
    </xf>
    <xf numFmtId="0" fontId="5" fillId="0" borderId="3" xfId="0" quotePrefix="1" applyFont="1" applyFill="1" applyBorder="1" applyAlignment="1">
      <alignment horizontal="center"/>
    </xf>
    <xf numFmtId="0" fontId="4" fillId="0" borderId="3" xfId="0" quotePrefix="1" applyFont="1" applyFill="1" applyBorder="1" applyAlignment="1">
      <alignment horizontal="center"/>
    </xf>
    <xf numFmtId="1" fontId="5" fillId="30" borderId="3" xfId="0" quotePrefix="1" applyNumberFormat="1" applyFont="1" applyFill="1" applyBorder="1" applyAlignment="1">
      <alignment horizontal="center" vertical="center" wrapText="1"/>
    </xf>
    <xf numFmtId="3" fontId="5" fillId="30" borderId="3" xfId="0" applyNumberFormat="1" applyFont="1" applyFill="1" applyBorder="1" applyAlignment="1" applyProtection="1">
      <alignment horizontal="center" vertical="center" wrapText="1"/>
      <protection locked="0"/>
    </xf>
    <xf numFmtId="166" fontId="65" fillId="29" borderId="3" xfId="0" applyNumberFormat="1" applyFont="1" applyFill="1" applyBorder="1" applyAlignment="1">
      <alignment horizontal="center" vertical="center" wrapText="1"/>
    </xf>
    <xf numFmtId="167" fontId="5" fillId="30" borderId="3" xfId="0" applyNumberFormat="1" applyFont="1" applyFill="1" applyBorder="1" applyAlignment="1">
      <alignment horizontal="center" vertical="center" wrapText="1"/>
    </xf>
    <xf numFmtId="175" fontId="5" fillId="0" borderId="3" xfId="0" applyNumberFormat="1" applyFont="1" applyFill="1" applyBorder="1" applyAlignment="1">
      <alignment horizontal="center" vertical="center" wrapText="1"/>
    </xf>
    <xf numFmtId="3" fontId="65" fillId="0" borderId="14" xfId="0" applyNumberFormat="1" applyFont="1" applyFill="1" applyBorder="1" applyAlignment="1">
      <alignment horizontal="center" vertical="center" wrapText="1" shrinkToFit="1"/>
    </xf>
    <xf numFmtId="0" fontId="80" fillId="0" borderId="18" xfId="0" applyFont="1" applyFill="1" applyBorder="1" applyAlignment="1">
      <alignment horizontal="left" vertical="center" wrapText="1"/>
    </xf>
    <xf numFmtId="167" fontId="5" fillId="30" borderId="3" xfId="0" quotePrefix="1" applyNumberFormat="1" applyFont="1" applyFill="1" applyBorder="1" applyAlignment="1">
      <alignment horizontal="center" vertical="center" wrapText="1"/>
    </xf>
    <xf numFmtId="0" fontId="65" fillId="0" borderId="17" xfId="0" applyFont="1" applyFill="1" applyBorder="1" applyAlignment="1">
      <alignment horizontal="center" vertical="center" wrapText="1"/>
    </xf>
    <xf numFmtId="0" fontId="65" fillId="0" borderId="3" xfId="0" applyNumberFormat="1" applyFont="1" applyFill="1" applyBorder="1" applyAlignment="1">
      <alignment horizontal="center" vertical="center" wrapText="1"/>
    </xf>
    <xf numFmtId="3" fontId="65" fillId="0" borderId="17" xfId="0" applyNumberFormat="1" applyFont="1" applyFill="1" applyBorder="1" applyAlignment="1">
      <alignment horizontal="center" vertical="center" wrapText="1"/>
    </xf>
    <xf numFmtId="1" fontId="65" fillId="0" borderId="3" xfId="0" applyNumberFormat="1" applyFont="1" applyFill="1" applyBorder="1" applyAlignment="1">
      <alignment horizontal="center" vertical="center" wrapText="1"/>
    </xf>
    <xf numFmtId="49" fontId="65" fillId="0" borderId="18" xfId="0" applyNumberFormat="1" applyFont="1" applyFill="1" applyBorder="1" applyAlignment="1">
      <alignment horizontal="left" vertical="center" wrapText="1"/>
    </xf>
    <xf numFmtId="49" fontId="65" fillId="0" borderId="17" xfId="0" applyNumberFormat="1" applyFont="1" applyFill="1" applyBorder="1" applyAlignment="1">
      <alignment horizontal="left" vertical="center" wrapText="1"/>
    </xf>
    <xf numFmtId="0" fontId="65" fillId="0" borderId="3" xfId="0" applyNumberFormat="1" applyFont="1" applyFill="1" applyBorder="1" applyAlignment="1">
      <alignment vertical="center" wrapText="1" shrinkToFit="1"/>
    </xf>
    <xf numFmtId="3" fontId="65" fillId="0" borderId="3" xfId="0" applyNumberFormat="1" applyFont="1" applyFill="1" applyBorder="1" applyAlignment="1">
      <alignment horizontal="center" vertical="center" wrapText="1"/>
    </xf>
    <xf numFmtId="167" fontId="65" fillId="0" borderId="3" xfId="0" applyNumberFormat="1" applyFont="1" applyFill="1" applyBorder="1" applyAlignment="1">
      <alignment horizontal="center" vertical="center" wrapText="1"/>
    </xf>
    <xf numFmtId="3" fontId="5" fillId="31" borderId="3" xfId="0" applyNumberFormat="1" applyFont="1" applyFill="1" applyBorder="1" applyAlignment="1">
      <alignment horizontal="center" vertical="center" wrapText="1"/>
    </xf>
    <xf numFmtId="3" fontId="65" fillId="0" borderId="3" xfId="0" applyNumberFormat="1" applyFont="1" applyFill="1" applyBorder="1" applyAlignment="1">
      <alignment horizontal="center" vertical="center" wrapText="1"/>
    </xf>
    <xf numFmtId="166" fontId="4" fillId="29" borderId="3" xfId="0" applyNumberFormat="1" applyFont="1" applyFill="1" applyBorder="1" applyAlignment="1">
      <alignment horizontal="center" vertical="center" wrapText="1"/>
    </xf>
    <xf numFmtId="0" fontId="70" fillId="0" borderId="15" xfId="0" applyFont="1" applyFill="1" applyBorder="1" applyAlignment="1">
      <alignment horizontal="center" vertical="center"/>
    </xf>
    <xf numFmtId="0" fontId="70" fillId="0" borderId="0" xfId="0" applyFont="1" applyFill="1" applyBorder="1" applyAlignment="1">
      <alignment horizontal="left" vertical="center" wrapText="1"/>
    </xf>
    <xf numFmtId="0" fontId="70" fillId="0" borderId="15" xfId="0" applyFont="1" applyFill="1" applyBorder="1" applyAlignment="1">
      <alignment horizontal="left" vertical="center" wrapText="1"/>
    </xf>
    <xf numFmtId="0" fontId="73" fillId="0" borderId="14" xfId="0" applyFont="1" applyFill="1" applyBorder="1" applyAlignment="1">
      <alignment horizontal="center" vertical="center" wrapText="1"/>
    </xf>
    <xf numFmtId="0" fontId="73" fillId="0" borderId="18" xfId="0" applyFont="1" applyFill="1" applyBorder="1" applyAlignment="1">
      <alignment horizontal="center" vertical="center" wrapText="1"/>
    </xf>
    <xf numFmtId="0" fontId="73" fillId="0" borderId="17" xfId="0" applyFont="1" applyFill="1" applyBorder="1" applyAlignment="1">
      <alignment horizontal="center" vertical="center" wrapText="1"/>
    </xf>
    <xf numFmtId="0" fontId="73" fillId="0" borderId="3" xfId="0" applyFont="1" applyFill="1" applyBorder="1" applyAlignment="1">
      <alignment horizontal="center" vertical="center" wrapText="1"/>
    </xf>
    <xf numFmtId="0" fontId="70" fillId="0" borderId="3" xfId="0" applyFont="1" applyFill="1" applyBorder="1" applyAlignment="1">
      <alignment horizontal="center" vertical="center" wrapText="1"/>
    </xf>
    <xf numFmtId="0" fontId="70" fillId="0" borderId="18" xfId="0" applyFont="1" applyFill="1" applyBorder="1" applyAlignment="1">
      <alignment horizontal="left" vertical="center" wrapText="1"/>
    </xf>
    <xf numFmtId="0" fontId="73" fillId="0" borderId="3" xfId="237" applyNumberFormat="1" applyFont="1" applyFill="1" applyBorder="1" applyAlignment="1">
      <alignment horizontal="center" vertical="center" wrapText="1"/>
    </xf>
    <xf numFmtId="0" fontId="73" fillId="0" borderId="14" xfId="0" applyFont="1" applyFill="1" applyBorder="1" applyAlignment="1" applyProtection="1">
      <alignment horizontal="center" vertical="center" wrapText="1"/>
      <protection locked="0"/>
    </xf>
    <xf numFmtId="0" fontId="73" fillId="0" borderId="18" xfId="0" applyFont="1" applyFill="1" applyBorder="1" applyAlignment="1" applyProtection="1">
      <alignment horizontal="center" vertical="center" wrapText="1"/>
      <protection locked="0"/>
    </xf>
    <xf numFmtId="0" fontId="70" fillId="0" borderId="3" xfId="245" applyFont="1" applyFill="1" applyBorder="1" applyAlignment="1">
      <alignment horizontal="center" vertical="center"/>
    </xf>
    <xf numFmtId="0" fontId="70" fillId="0" borderId="13" xfId="0" applyFont="1" applyFill="1" applyBorder="1" applyAlignment="1">
      <alignment horizontal="center" vertical="center" wrapText="1"/>
    </xf>
    <xf numFmtId="0" fontId="70" fillId="0" borderId="19" xfId="0" applyFont="1" applyFill="1" applyBorder="1" applyAlignment="1">
      <alignment horizontal="center" vertical="center" wrapText="1"/>
    </xf>
    <xf numFmtId="0" fontId="70" fillId="0" borderId="0" xfId="0" applyFont="1" applyFill="1" applyBorder="1" applyAlignment="1">
      <alignment horizontal="center" vertical="center"/>
    </xf>
    <xf numFmtId="0" fontId="70" fillId="0" borderId="17" xfId="0" applyFont="1" applyFill="1" applyBorder="1" applyAlignment="1">
      <alignment horizontal="left" vertical="center" wrapText="1"/>
    </xf>
    <xf numFmtId="0" fontId="73" fillId="0" borderId="0" xfId="0" applyFont="1" applyFill="1" applyBorder="1" applyAlignment="1">
      <alignment horizontal="center" vertical="center"/>
    </xf>
    <xf numFmtId="0" fontId="70" fillId="0" borderId="3" xfId="0" applyFont="1" applyFill="1" applyBorder="1" applyAlignment="1">
      <alignment horizontal="center" vertical="center"/>
    </xf>
    <xf numFmtId="0" fontId="77" fillId="0" borderId="0" xfId="0" applyFont="1" applyFill="1" applyBorder="1" applyAlignment="1">
      <alignment horizontal="center" vertical="center"/>
    </xf>
    <xf numFmtId="0" fontId="74" fillId="0" borderId="17" xfId="0" applyFont="1" applyBorder="1" applyAlignment="1">
      <alignment horizontal="left" vertical="center" wrapText="1"/>
    </xf>
    <xf numFmtId="49" fontId="70" fillId="0" borderId="18" xfId="0" applyNumberFormat="1" applyFont="1" applyFill="1" applyBorder="1" applyAlignment="1">
      <alignment horizontal="left" vertical="center" wrapText="1"/>
    </xf>
    <xf numFmtId="0" fontId="65" fillId="0" borderId="0" xfId="0" applyFont="1" applyFill="1" applyBorder="1" applyAlignment="1">
      <alignment horizontal="center" vertical="center"/>
    </xf>
    <xf numFmtId="0" fontId="4" fillId="0" borderId="14"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3" xfId="0" applyFont="1" applyFill="1" applyBorder="1" applyAlignment="1">
      <alignment horizontal="left" vertical="center"/>
    </xf>
    <xf numFmtId="0" fontId="78" fillId="0" borderId="0" xfId="0" applyFont="1" applyFill="1" applyBorder="1" applyAlignment="1">
      <alignment horizontal="center" vertical="center" wrapText="1"/>
    </xf>
    <xf numFmtId="0" fontId="4" fillId="0" borderId="14"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79" fillId="0" borderId="3" xfId="0" applyFont="1" applyFill="1" applyBorder="1" applyAlignment="1">
      <alignment horizontal="center" vertical="center"/>
    </xf>
    <xf numFmtId="0" fontId="79" fillId="0" borderId="3" xfId="0" applyFont="1" applyFill="1" applyBorder="1" applyAlignment="1">
      <alignment horizontal="center" vertical="center" wrapText="1"/>
    </xf>
    <xf numFmtId="0" fontId="79" fillId="0" borderId="13" xfId="0" applyFont="1" applyFill="1" applyBorder="1" applyAlignment="1">
      <alignment horizontal="center" vertical="center" wrapText="1"/>
    </xf>
    <xf numFmtId="0" fontId="79" fillId="0" borderId="20" xfId="0" applyFont="1" applyFill="1" applyBorder="1" applyAlignment="1">
      <alignment horizontal="center" vertical="center" wrapText="1"/>
    </xf>
    <xf numFmtId="0" fontId="78" fillId="0" borderId="14" xfId="0" applyFont="1" applyFill="1" applyBorder="1" applyAlignment="1">
      <alignment horizontal="center" vertical="center" wrapText="1"/>
    </xf>
    <xf numFmtId="0" fontId="78" fillId="0" borderId="18" xfId="0" applyFont="1" applyFill="1" applyBorder="1" applyAlignment="1">
      <alignment horizontal="center" vertical="center" wrapText="1"/>
    </xf>
    <xf numFmtId="0" fontId="78" fillId="0" borderId="17" xfId="0" applyFont="1" applyFill="1" applyBorder="1" applyAlignment="1">
      <alignment horizontal="center" vertical="center" wrapText="1"/>
    </xf>
    <xf numFmtId="0" fontId="65" fillId="0" borderId="0" xfId="0" applyFont="1" applyFill="1" applyAlignment="1">
      <alignment horizontal="center" vertical="center"/>
    </xf>
    <xf numFmtId="0" fontId="68" fillId="0" borderId="14" xfId="245" applyFont="1" applyFill="1" applyBorder="1" applyAlignment="1">
      <alignment horizontal="center" vertical="center" wrapText="1"/>
    </xf>
    <xf numFmtId="0" fontId="68" fillId="0" borderId="18" xfId="245" applyFont="1" applyFill="1" applyBorder="1" applyAlignment="1">
      <alignment horizontal="center" vertical="center" wrapText="1"/>
    </xf>
    <xf numFmtId="0" fontId="68" fillId="0" borderId="17" xfId="245" applyFont="1" applyFill="1" applyBorder="1" applyAlignment="1">
      <alignment horizontal="center" vertical="center" wrapText="1"/>
    </xf>
    <xf numFmtId="0" fontId="68" fillId="0" borderId="0" xfId="245" applyFont="1" applyFill="1" applyBorder="1" applyAlignment="1">
      <alignment horizontal="center" vertical="center"/>
    </xf>
    <xf numFmtId="0" fontId="65" fillId="0" borderId="3" xfId="245" applyFont="1" applyFill="1" applyBorder="1" applyAlignment="1">
      <alignment horizontal="center" vertical="center"/>
    </xf>
    <xf numFmtId="0" fontId="65" fillId="0" borderId="3" xfId="245" applyFont="1" applyFill="1" applyBorder="1" applyAlignment="1">
      <alignment horizontal="center" vertical="center" wrapText="1"/>
    </xf>
    <xf numFmtId="0" fontId="65" fillId="0" borderId="13" xfId="0" applyFont="1" applyFill="1" applyBorder="1" applyAlignment="1">
      <alignment horizontal="center" vertical="center" wrapText="1"/>
    </xf>
    <xf numFmtId="0" fontId="65" fillId="0" borderId="20" xfId="0" applyFont="1" applyFill="1" applyBorder="1" applyAlignment="1">
      <alignment horizontal="center" vertical="center" wrapText="1"/>
    </xf>
    <xf numFmtId="0" fontId="4" fillId="0" borderId="14" xfId="245" applyFont="1" applyFill="1" applyBorder="1" applyAlignment="1">
      <alignment horizontal="center" vertical="center" wrapText="1"/>
    </xf>
    <xf numFmtId="0" fontId="4" fillId="0" borderId="18" xfId="245" applyFont="1" applyFill="1" applyBorder="1" applyAlignment="1">
      <alignment horizontal="center" vertical="center" wrapText="1"/>
    </xf>
    <xf numFmtId="0" fontId="4" fillId="0" borderId="17" xfId="245" applyFont="1" applyFill="1" applyBorder="1" applyAlignment="1">
      <alignment horizontal="center" vertical="center" wrapText="1"/>
    </xf>
    <xf numFmtId="0" fontId="5"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3" xfId="0" applyFont="1" applyFill="1" applyBorder="1" applyAlignment="1">
      <alignment horizontal="center" vertical="center" wrapText="1" shrinkToFit="1"/>
    </xf>
    <xf numFmtId="0" fontId="5" fillId="0" borderId="3" xfId="245" applyFont="1" applyFill="1" applyBorder="1" applyAlignment="1">
      <alignment horizontal="center" vertical="center"/>
    </xf>
    <xf numFmtId="0" fontId="65" fillId="0" borderId="13" xfId="0" applyFont="1" applyFill="1" applyBorder="1" applyAlignment="1">
      <alignment horizontal="center" vertical="center"/>
    </xf>
    <xf numFmtId="0" fontId="65" fillId="0" borderId="19" xfId="0" applyFont="1" applyFill="1" applyBorder="1" applyAlignment="1">
      <alignment horizontal="center" vertical="center"/>
    </xf>
    <xf numFmtId="0" fontId="68" fillId="0" borderId="0" xfId="0" applyFont="1" applyFill="1" applyBorder="1" applyAlignment="1">
      <alignment horizontal="center" vertical="center"/>
    </xf>
    <xf numFmtId="0" fontId="65" fillId="0" borderId="3" xfId="0" applyFont="1" applyFill="1" applyBorder="1" applyAlignment="1">
      <alignment horizontal="center" vertical="center" wrapText="1"/>
    </xf>
    <xf numFmtId="0" fontId="65" fillId="0" borderId="0" xfId="0" applyFont="1" applyFill="1" applyBorder="1" applyAlignment="1">
      <alignment vertical="center"/>
    </xf>
    <xf numFmtId="0" fontId="68" fillId="0" borderId="0" xfId="237" applyNumberFormat="1" applyFont="1" applyFill="1" applyBorder="1" applyAlignment="1">
      <alignment horizontal="center" vertical="center" wrapText="1"/>
    </xf>
    <xf numFmtId="0" fontId="65" fillId="0" borderId="13" xfId="237" applyNumberFormat="1" applyFont="1" applyFill="1" applyBorder="1" applyAlignment="1">
      <alignment horizontal="center" vertical="center" wrapText="1"/>
    </xf>
    <xf numFmtId="0" fontId="65" fillId="0" borderId="19" xfId="237" applyNumberFormat="1" applyFont="1" applyFill="1" applyBorder="1" applyAlignment="1">
      <alignment horizontal="center" vertical="center" wrapText="1"/>
    </xf>
    <xf numFmtId="0" fontId="65" fillId="0" borderId="21" xfId="0" applyFont="1" applyFill="1" applyBorder="1" applyAlignment="1">
      <alignment horizontal="center" vertical="center" wrapText="1"/>
    </xf>
    <xf numFmtId="0" fontId="65" fillId="0" borderId="22" xfId="0" applyFont="1" applyFill="1" applyBorder="1" applyAlignment="1">
      <alignment horizontal="center" vertical="center" wrapText="1"/>
    </xf>
    <xf numFmtId="0" fontId="68" fillId="0" borderId="14" xfId="237" applyFont="1" applyFill="1" applyBorder="1" applyAlignment="1">
      <alignment horizontal="center" vertical="center"/>
    </xf>
    <xf numFmtId="0" fontId="68" fillId="0" borderId="18" xfId="237" applyFont="1" applyFill="1" applyBorder="1" applyAlignment="1">
      <alignment horizontal="center" vertical="center"/>
    </xf>
    <xf numFmtId="0" fontId="68" fillId="0" borderId="17" xfId="237" applyFont="1" applyFill="1" applyBorder="1" applyAlignment="1">
      <alignment horizontal="center" vertical="center"/>
    </xf>
    <xf numFmtId="167" fontId="65" fillId="0" borderId="3" xfId="0" applyNumberFormat="1" applyFont="1" applyFill="1" applyBorder="1" applyAlignment="1">
      <alignment horizontal="center" vertical="center" wrapText="1"/>
    </xf>
    <xf numFmtId="0" fontId="65" fillId="0" borderId="19" xfId="0" applyFont="1" applyFill="1" applyBorder="1" applyAlignment="1">
      <alignment horizontal="center" vertical="center" wrapText="1"/>
    </xf>
    <xf numFmtId="0" fontId="65" fillId="0" borderId="15" xfId="0" applyFont="1" applyFill="1" applyBorder="1" applyAlignment="1">
      <alignment horizontal="center" vertical="center"/>
    </xf>
    <xf numFmtId="0" fontId="65" fillId="0" borderId="0" xfId="0" applyFont="1" applyFill="1" applyAlignment="1">
      <alignment horizontal="right" vertical="center" wrapText="1"/>
    </xf>
    <xf numFmtId="0" fontId="68" fillId="0" borderId="0" xfId="0" applyFont="1" applyFill="1" applyAlignment="1">
      <alignment horizontal="center" vertical="center"/>
    </xf>
    <xf numFmtId="0" fontId="70" fillId="0" borderId="0" xfId="0" applyFont="1" applyFill="1" applyAlignment="1">
      <alignment vertical="center" wrapText="1"/>
    </xf>
    <xf numFmtId="49" fontId="65" fillId="0" borderId="3" xfId="0" applyNumberFormat="1" applyFont="1" applyFill="1" applyBorder="1" applyAlignment="1">
      <alignment horizontal="left" vertical="center" wrapText="1"/>
    </xf>
    <xf numFmtId="49" fontId="65" fillId="0" borderId="14" xfId="0" applyNumberFormat="1" applyFont="1" applyFill="1" applyBorder="1" applyAlignment="1">
      <alignment horizontal="center" vertical="center" wrapText="1"/>
    </xf>
    <xf numFmtId="49" fontId="65" fillId="0" borderId="18" xfId="0" applyNumberFormat="1" applyFont="1" applyFill="1" applyBorder="1" applyAlignment="1">
      <alignment horizontal="center" vertical="center" wrapText="1"/>
    </xf>
    <xf numFmtId="0" fontId="65" fillId="0" borderId="0" xfId="0" applyFont="1" applyFill="1" applyBorder="1" applyAlignment="1">
      <alignment horizontal="justify" vertical="center" wrapText="1" shrinkToFit="1"/>
    </xf>
    <xf numFmtId="0" fontId="65" fillId="0" borderId="3" xfId="0" applyFont="1" applyFill="1" applyBorder="1" applyAlignment="1">
      <alignment horizontal="center" vertical="center"/>
    </xf>
    <xf numFmtId="0" fontId="65" fillId="0" borderId="14" xfId="0" applyFont="1" applyFill="1" applyBorder="1" applyAlignment="1">
      <alignment horizontal="center" vertical="center"/>
    </xf>
    <xf numFmtId="0" fontId="65" fillId="0" borderId="18" xfId="0" applyFont="1" applyFill="1" applyBorder="1" applyAlignment="1">
      <alignment horizontal="center" vertical="center"/>
    </xf>
    <xf numFmtId="0" fontId="5" fillId="0" borderId="14"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68" fillId="0" borderId="15" xfId="0" applyFont="1" applyFill="1" applyBorder="1" applyAlignment="1">
      <alignment horizontal="center" vertical="center"/>
    </xf>
    <xf numFmtId="0" fontId="65" fillId="0" borderId="14" xfId="0" applyFont="1" applyFill="1" applyBorder="1" applyAlignment="1">
      <alignment horizontal="center" vertical="center" wrapText="1"/>
    </xf>
    <xf numFmtId="0" fontId="65" fillId="0" borderId="17" xfId="0" applyFont="1" applyFill="1" applyBorder="1" applyAlignment="1">
      <alignment horizontal="center" vertical="center" wrapText="1"/>
    </xf>
    <xf numFmtId="3" fontId="65" fillId="0" borderId="3" xfId="0" applyNumberFormat="1" applyFont="1" applyFill="1" applyBorder="1" applyAlignment="1">
      <alignment horizontal="center" vertical="center" wrapText="1"/>
    </xf>
    <xf numFmtId="3" fontId="65" fillId="0" borderId="14" xfId="0" applyNumberFormat="1" applyFont="1" applyFill="1" applyBorder="1" applyAlignment="1">
      <alignment horizontal="center" vertical="center" wrapText="1"/>
    </xf>
    <xf numFmtId="3" fontId="65" fillId="0" borderId="17" xfId="0" applyNumberFormat="1" applyFont="1" applyFill="1" applyBorder="1" applyAlignment="1">
      <alignment horizontal="center" vertical="center" wrapText="1"/>
    </xf>
    <xf numFmtId="49" fontId="65" fillId="0" borderId="16" xfId="0" applyNumberFormat="1" applyFont="1" applyFill="1" applyBorder="1" applyAlignment="1">
      <alignment horizontal="right" vertical="center" wrapText="1"/>
    </xf>
    <xf numFmtId="49" fontId="65" fillId="0" borderId="0" xfId="0" applyNumberFormat="1" applyFont="1" applyFill="1" applyBorder="1" applyAlignment="1">
      <alignment horizontal="right" vertical="center" wrapText="1"/>
    </xf>
    <xf numFmtId="0" fontId="65" fillId="0" borderId="14" xfId="0" applyFont="1" applyFill="1" applyBorder="1" applyAlignment="1">
      <alignment horizontal="left" vertical="center"/>
    </xf>
    <xf numFmtId="0" fontId="65" fillId="0" borderId="18" xfId="0" applyFont="1" applyFill="1" applyBorder="1" applyAlignment="1">
      <alignment horizontal="left" vertical="center"/>
    </xf>
    <xf numFmtId="0" fontId="65" fillId="0" borderId="17" xfId="0" applyFont="1" applyFill="1" applyBorder="1" applyAlignment="1">
      <alignment horizontal="left" vertical="center"/>
    </xf>
    <xf numFmtId="0" fontId="65" fillId="0" borderId="18" xfId="0" applyFont="1" applyFill="1" applyBorder="1" applyAlignment="1">
      <alignment horizontal="center" vertical="center" wrapText="1"/>
    </xf>
    <xf numFmtId="0" fontId="65" fillId="0" borderId="14" xfId="0" applyFont="1" applyFill="1" applyBorder="1" applyAlignment="1">
      <alignment horizontal="left" vertical="center" wrapText="1"/>
    </xf>
    <xf numFmtId="0" fontId="65" fillId="0" borderId="18" xfId="0" applyFont="1" applyFill="1" applyBorder="1" applyAlignment="1">
      <alignment horizontal="left" vertical="center" wrapText="1"/>
    </xf>
    <xf numFmtId="0" fontId="65" fillId="0" borderId="17" xfId="0" applyFont="1" applyFill="1" applyBorder="1" applyAlignment="1">
      <alignment horizontal="left" vertical="center" wrapText="1"/>
    </xf>
    <xf numFmtId="0" fontId="65" fillId="0" borderId="3" xfId="0" applyNumberFormat="1" applyFont="1" applyFill="1" applyBorder="1" applyAlignment="1">
      <alignment horizontal="center" vertical="center" wrapText="1"/>
    </xf>
    <xf numFmtId="0" fontId="65" fillId="0" borderId="3" xfId="0" applyFont="1" applyFill="1" applyBorder="1" applyAlignment="1">
      <alignment horizontal="left" vertical="center" wrapText="1"/>
    </xf>
    <xf numFmtId="0" fontId="65" fillId="0" borderId="17" xfId="0" applyFont="1" applyFill="1" applyBorder="1" applyAlignment="1">
      <alignment horizontal="center" vertical="center"/>
    </xf>
    <xf numFmtId="0" fontId="68" fillId="0" borderId="14" xfId="0" applyFont="1" applyFill="1" applyBorder="1" applyAlignment="1">
      <alignment horizontal="center" vertical="center" wrapText="1"/>
    </xf>
    <xf numFmtId="0" fontId="68" fillId="0" borderId="18" xfId="0" applyFont="1" applyFill="1" applyBorder="1" applyAlignment="1">
      <alignment horizontal="center" vertical="center" wrapText="1"/>
    </xf>
    <xf numFmtId="0" fontId="68" fillId="0" borderId="17" xfId="0" applyFont="1" applyFill="1" applyBorder="1" applyAlignment="1">
      <alignment horizontal="center" vertical="center" wrapText="1"/>
    </xf>
    <xf numFmtId="1" fontId="65" fillId="0" borderId="3" xfId="0" applyNumberFormat="1" applyFont="1" applyFill="1" applyBorder="1" applyAlignment="1">
      <alignment horizontal="center" vertical="center" wrapText="1"/>
    </xf>
    <xf numFmtId="1" fontId="65" fillId="31" borderId="3" xfId="0" applyNumberFormat="1" applyFont="1" applyFill="1" applyBorder="1" applyAlignment="1">
      <alignment horizontal="center" vertical="center" wrapText="1"/>
    </xf>
    <xf numFmtId="0" fontId="65" fillId="0" borderId="23" xfId="0" applyFont="1" applyFill="1" applyBorder="1" applyAlignment="1">
      <alignment horizontal="center" vertical="center" wrapText="1"/>
    </xf>
    <xf numFmtId="0" fontId="65" fillId="0" borderId="16" xfId="0" applyFont="1" applyFill="1" applyBorder="1" applyAlignment="1">
      <alignment horizontal="center" vertical="center" wrapText="1"/>
    </xf>
    <xf numFmtId="0" fontId="65" fillId="0" borderId="24" xfId="0" applyFont="1" applyFill="1" applyBorder="1" applyAlignment="1">
      <alignment horizontal="center" vertical="center" wrapText="1"/>
    </xf>
    <xf numFmtId="0" fontId="65" fillId="0" borderId="15" xfId="0" applyFont="1" applyFill="1" applyBorder="1" applyAlignment="1">
      <alignment horizontal="center" vertical="center" wrapText="1"/>
    </xf>
    <xf numFmtId="0" fontId="65" fillId="0" borderId="15" xfId="0" applyFont="1" applyFill="1" applyBorder="1" applyAlignment="1">
      <alignment horizontal="right" vertical="center"/>
    </xf>
    <xf numFmtId="0" fontId="65" fillId="0" borderId="14" xfId="0" applyFont="1" applyFill="1" applyBorder="1" applyAlignment="1">
      <alignment horizontal="left"/>
    </xf>
    <xf numFmtId="0" fontId="65" fillId="0" borderId="18" xfId="0" applyFont="1" applyFill="1" applyBorder="1" applyAlignment="1">
      <alignment horizontal="left"/>
    </xf>
    <xf numFmtId="0" fontId="65" fillId="0" borderId="17" xfId="0" applyFont="1" applyFill="1" applyBorder="1" applyAlignment="1">
      <alignment horizontal="left"/>
    </xf>
    <xf numFmtId="0" fontId="65" fillId="0" borderId="14" xfId="0" applyNumberFormat="1" applyFont="1" applyFill="1" applyBorder="1" applyAlignment="1">
      <alignment horizontal="center"/>
    </xf>
    <xf numFmtId="0" fontId="65" fillId="0" borderId="17" xfId="0" applyNumberFormat="1" applyFont="1" applyFill="1" applyBorder="1" applyAlignment="1">
      <alignment horizontal="center"/>
    </xf>
    <xf numFmtId="3" fontId="65" fillId="0" borderId="14" xfId="0" applyNumberFormat="1" applyFont="1" applyFill="1" applyBorder="1" applyAlignment="1">
      <alignment horizontal="center" vertical="center" wrapText="1" shrinkToFit="1"/>
    </xf>
    <xf numFmtId="3" fontId="65" fillId="0" borderId="17" xfId="0" applyNumberFormat="1" applyFont="1" applyFill="1" applyBorder="1" applyAlignment="1">
      <alignment horizontal="center" vertical="center" wrapText="1" shrinkToFit="1"/>
    </xf>
    <xf numFmtId="49" fontId="65" fillId="0" borderId="14" xfId="0" applyNumberFormat="1" applyFont="1" applyFill="1" applyBorder="1" applyAlignment="1">
      <alignment horizontal="left" vertical="center" wrapText="1"/>
    </xf>
    <xf numFmtId="49" fontId="65" fillId="0" borderId="18" xfId="0" applyNumberFormat="1" applyFont="1" applyFill="1" applyBorder="1" applyAlignment="1">
      <alignment horizontal="left" vertical="center" wrapText="1"/>
    </xf>
    <xf numFmtId="49" fontId="65" fillId="0" borderId="17" xfId="0" applyNumberFormat="1" applyFont="1" applyFill="1" applyBorder="1" applyAlignment="1">
      <alignment horizontal="left" vertical="center" wrapText="1"/>
    </xf>
    <xf numFmtId="0" fontId="70" fillId="0" borderId="23" xfId="0" applyFont="1" applyFill="1" applyBorder="1" applyAlignment="1">
      <alignment horizontal="center" vertical="center" wrapText="1" shrinkToFit="1"/>
    </xf>
    <xf numFmtId="0" fontId="70" fillId="0" borderId="21" xfId="0" applyFont="1" applyFill="1" applyBorder="1" applyAlignment="1">
      <alignment horizontal="center" vertical="center" wrapText="1" shrinkToFit="1"/>
    </xf>
    <xf numFmtId="0" fontId="70" fillId="0" borderId="25" xfId="0" applyFont="1" applyFill="1" applyBorder="1" applyAlignment="1">
      <alignment horizontal="center" vertical="center" wrapText="1" shrinkToFit="1"/>
    </xf>
    <xf numFmtId="0" fontId="70" fillId="0" borderId="26" xfId="0" applyFont="1" applyFill="1" applyBorder="1" applyAlignment="1">
      <alignment horizontal="center" vertical="center" wrapText="1" shrinkToFit="1"/>
    </xf>
    <xf numFmtId="0" fontId="70" fillId="0" borderId="24" xfId="0" applyFont="1" applyFill="1" applyBorder="1" applyAlignment="1">
      <alignment horizontal="center" vertical="center" wrapText="1" shrinkToFit="1"/>
    </xf>
    <xf numFmtId="0" fontId="70" fillId="0" borderId="22" xfId="0" applyFont="1" applyFill="1" applyBorder="1" applyAlignment="1">
      <alignment horizontal="center" vertical="center" wrapText="1" shrinkToFit="1"/>
    </xf>
    <xf numFmtId="0" fontId="65" fillId="0" borderId="14" xfId="0" applyFont="1" applyFill="1" applyBorder="1" applyAlignment="1">
      <alignment horizontal="center" vertical="center" wrapText="1" shrinkToFit="1"/>
    </xf>
    <xf numFmtId="0" fontId="65" fillId="0" borderId="17" xfId="0" applyFont="1" applyFill="1" applyBorder="1" applyAlignment="1">
      <alignment horizontal="center" vertical="center" wrapText="1" shrinkToFit="1"/>
    </xf>
    <xf numFmtId="166" fontId="73" fillId="0" borderId="0" xfId="0" applyNumberFormat="1" applyFont="1" applyFill="1" applyBorder="1" applyAlignment="1">
      <alignment horizontal="center" vertical="center"/>
    </xf>
    <xf numFmtId="3" fontId="65" fillId="0" borderId="3" xfId="0" applyNumberFormat="1" applyFont="1" applyFill="1" applyBorder="1" applyAlignment="1">
      <alignment horizontal="left" vertical="center" wrapText="1"/>
    </xf>
    <xf numFmtId="0" fontId="65" fillId="0" borderId="0" xfId="0" applyFont="1" applyFill="1" applyAlignment="1">
      <alignment horizontal="right" vertical="center"/>
    </xf>
    <xf numFmtId="0" fontId="70" fillId="0" borderId="16" xfId="0" applyFont="1" applyFill="1" applyBorder="1" applyAlignment="1">
      <alignment horizontal="center" vertical="center" wrapText="1" shrinkToFit="1"/>
    </xf>
    <xf numFmtId="0" fontId="70" fillId="0" borderId="0" xfId="0" applyFont="1" applyFill="1" applyBorder="1" applyAlignment="1">
      <alignment horizontal="center" vertical="center" wrapText="1" shrinkToFit="1"/>
    </xf>
    <xf numFmtId="0" fontId="70" fillId="0" borderId="15" xfId="0" applyFont="1" applyFill="1" applyBorder="1" applyAlignment="1">
      <alignment horizontal="center" vertical="center" wrapText="1" shrinkToFit="1"/>
    </xf>
    <xf numFmtId="174" fontId="65" fillId="0" borderId="3" xfId="0" applyNumberFormat="1" applyFont="1" applyFill="1" applyBorder="1" applyAlignment="1">
      <alignment horizontal="center" vertical="center" wrapText="1"/>
    </xf>
    <xf numFmtId="2" fontId="65" fillId="0" borderId="14" xfId="0" applyNumberFormat="1" applyFont="1" applyFill="1" applyBorder="1" applyAlignment="1">
      <alignment horizontal="center" vertical="center" wrapText="1"/>
    </xf>
    <xf numFmtId="2" fontId="65" fillId="0" borderId="18" xfId="0" applyNumberFormat="1" applyFont="1" applyFill="1" applyBorder="1" applyAlignment="1">
      <alignment horizontal="center" vertical="center" wrapText="1"/>
    </xf>
    <xf numFmtId="2" fontId="65" fillId="0" borderId="17" xfId="0" applyNumberFormat="1" applyFont="1" applyFill="1" applyBorder="1" applyAlignment="1">
      <alignment horizontal="center" vertical="center" wrapText="1"/>
    </xf>
    <xf numFmtId="2" fontId="65" fillId="0" borderId="13" xfId="0" applyNumberFormat="1" applyFont="1" applyFill="1" applyBorder="1" applyAlignment="1">
      <alignment horizontal="center" vertical="center" wrapText="1"/>
    </xf>
    <xf numFmtId="2" fontId="65" fillId="0" borderId="19" xfId="0" applyNumberFormat="1" applyFont="1" applyFill="1" applyBorder="1" applyAlignment="1">
      <alignment horizontal="center" vertical="center" wrapText="1"/>
    </xf>
    <xf numFmtId="0" fontId="70" fillId="0" borderId="23" xfId="0" applyFont="1" applyFill="1" applyBorder="1" applyAlignment="1">
      <alignment horizontal="center" vertical="center" wrapText="1"/>
    </xf>
    <xf numFmtId="0" fontId="70" fillId="0" borderId="21" xfId="0" applyFont="1" applyFill="1" applyBorder="1" applyAlignment="1">
      <alignment horizontal="center" vertical="center" wrapText="1"/>
    </xf>
    <xf numFmtId="0" fontId="70" fillId="0" borderId="24" xfId="0" applyFont="1" applyFill="1" applyBorder="1" applyAlignment="1">
      <alignment horizontal="center" vertical="center" wrapText="1"/>
    </xf>
    <xf numFmtId="0" fontId="70" fillId="0" borderId="22" xfId="0" applyFont="1" applyFill="1" applyBorder="1" applyAlignment="1">
      <alignment horizontal="center" vertical="center" wrapText="1"/>
    </xf>
    <xf numFmtId="3" fontId="65" fillId="0" borderId="18" xfId="0" applyNumberFormat="1" applyFont="1" applyFill="1" applyBorder="1" applyAlignment="1">
      <alignment horizontal="center" vertical="center" wrapText="1"/>
    </xf>
    <xf numFmtId="0" fontId="65" fillId="0" borderId="13" xfId="0" applyFont="1" applyFill="1" applyBorder="1" applyAlignment="1">
      <alignment horizontal="center" vertical="center" wrapText="1" shrinkToFit="1"/>
    </xf>
    <xf numFmtId="0" fontId="65" fillId="0" borderId="19" xfId="0" applyFont="1" applyFill="1" applyBorder="1" applyAlignment="1">
      <alignment horizontal="center" vertical="center" wrapText="1" shrinkToFit="1"/>
    </xf>
    <xf numFmtId="0" fontId="65" fillId="0" borderId="14" xfId="0" applyNumberFormat="1" applyFont="1" applyFill="1" applyBorder="1" applyAlignment="1">
      <alignment horizontal="center" vertical="center" wrapText="1" shrinkToFit="1"/>
    </xf>
    <xf numFmtId="0" fontId="65" fillId="0" borderId="17" xfId="0" applyNumberFormat="1" applyFont="1" applyFill="1" applyBorder="1" applyAlignment="1">
      <alignment horizontal="center" vertical="center" wrapText="1" shrinkToFit="1"/>
    </xf>
    <xf numFmtId="0" fontId="70" fillId="0" borderId="16" xfId="0" applyFont="1" applyFill="1" applyBorder="1" applyAlignment="1">
      <alignment horizontal="center" vertical="center" wrapText="1"/>
    </xf>
    <xf numFmtId="0" fontId="70" fillId="0" borderId="15" xfId="0" applyFont="1" applyFill="1" applyBorder="1" applyAlignment="1">
      <alignment horizontal="center" vertical="center" wrapText="1"/>
    </xf>
    <xf numFmtId="0" fontId="65" fillId="0" borderId="3" xfId="0" applyFont="1" applyFill="1" applyBorder="1" applyAlignment="1">
      <alignment horizontal="center" vertical="center" wrapText="1" shrinkToFit="1"/>
    </xf>
    <xf numFmtId="0" fontId="65" fillId="0" borderId="14" xfId="0" applyNumberFormat="1" applyFont="1" applyFill="1" applyBorder="1" applyAlignment="1">
      <alignment horizontal="center" vertical="center" wrapText="1"/>
    </xf>
    <xf numFmtId="0" fontId="65" fillId="0" borderId="18" xfId="0" applyNumberFormat="1" applyFont="1" applyFill="1" applyBorder="1" applyAlignment="1">
      <alignment horizontal="center" vertical="center" wrapText="1"/>
    </xf>
    <xf numFmtId="0" fontId="70" fillId="0" borderId="14" xfId="0" applyFont="1" applyFill="1" applyBorder="1" applyAlignment="1">
      <alignment horizontal="center" vertical="center"/>
    </xf>
    <xf numFmtId="0" fontId="70" fillId="0" borderId="18" xfId="0" applyFont="1" applyFill="1" applyBorder="1" applyAlignment="1">
      <alignment horizontal="center" vertical="center"/>
    </xf>
    <xf numFmtId="0" fontId="70" fillId="0" borderId="17" xfId="0" applyFont="1" applyFill="1" applyBorder="1" applyAlignment="1">
      <alignment horizontal="center" vertical="center"/>
    </xf>
    <xf numFmtId="0" fontId="70" fillId="0" borderId="14" xfId="0" applyFont="1" applyFill="1" applyBorder="1" applyAlignment="1">
      <alignment horizontal="center" vertical="center" wrapText="1"/>
    </xf>
    <xf numFmtId="0" fontId="70" fillId="0" borderId="18" xfId="0" applyFont="1" applyFill="1" applyBorder="1" applyAlignment="1">
      <alignment horizontal="center" vertical="center" wrapText="1"/>
    </xf>
    <xf numFmtId="0" fontId="70" fillId="0" borderId="17" xfId="0" applyFont="1" applyFill="1" applyBorder="1" applyAlignment="1">
      <alignment horizontal="center" vertical="center" wrapText="1"/>
    </xf>
    <xf numFmtId="3" fontId="65" fillId="0" borderId="3" xfId="0" applyNumberFormat="1" applyFont="1" applyFill="1" applyBorder="1" applyAlignment="1">
      <alignment horizontal="center" vertical="center" wrapText="1" shrinkToFit="1"/>
    </xf>
    <xf numFmtId="0" fontId="65" fillId="0" borderId="3" xfId="0" applyFont="1" applyFill="1" applyBorder="1" applyAlignment="1">
      <alignment horizontal="left" vertical="center" wrapText="1" shrinkToFit="1"/>
    </xf>
    <xf numFmtId="0" fontId="65" fillId="0" borderId="20" xfId="0" applyFont="1" applyFill="1" applyBorder="1" applyAlignment="1">
      <alignment horizontal="center" vertical="center" wrapText="1" shrinkToFit="1"/>
    </xf>
    <xf numFmtId="0" fontId="65" fillId="0" borderId="14" xfId="0" applyFont="1" applyFill="1" applyBorder="1" applyAlignment="1">
      <alignment horizontal="left" vertical="center" wrapText="1" shrinkToFit="1"/>
    </xf>
    <xf numFmtId="0" fontId="65" fillId="0" borderId="18" xfId="0" applyFont="1" applyFill="1" applyBorder="1" applyAlignment="1">
      <alignment horizontal="left" vertical="center" wrapText="1" shrinkToFit="1"/>
    </xf>
    <xf numFmtId="0" fontId="65" fillId="0" borderId="17" xfId="0" applyFont="1" applyFill="1" applyBorder="1" applyAlignment="1">
      <alignment horizontal="left" vertical="center" wrapText="1" shrinkToFit="1"/>
    </xf>
    <xf numFmtId="0" fontId="65" fillId="0" borderId="14" xfId="0" applyNumberFormat="1" applyFont="1" applyFill="1" applyBorder="1" applyAlignment="1">
      <alignment horizontal="left" vertical="center" wrapText="1" shrinkToFit="1"/>
    </xf>
    <xf numFmtId="0" fontId="65" fillId="0" borderId="18" xfId="0" applyNumberFormat="1" applyFont="1" applyFill="1" applyBorder="1" applyAlignment="1">
      <alignment horizontal="left" vertical="center" wrapText="1" shrinkToFit="1"/>
    </xf>
    <xf numFmtId="0" fontId="70" fillId="0" borderId="25" xfId="0" applyFont="1" applyFill="1" applyBorder="1" applyAlignment="1">
      <alignment horizontal="center" vertical="center" wrapText="1"/>
    </xf>
    <xf numFmtId="0" fontId="70" fillId="0" borderId="26" xfId="0" applyFont="1" applyFill="1" applyBorder="1" applyAlignment="1">
      <alignment horizontal="center" vertical="center" wrapText="1"/>
    </xf>
  </cellXfs>
  <cellStyles count="353">
    <cellStyle name="_Fakt_2" xfId="1"/>
    <cellStyle name="_rozhufrovka 2009" xfId="2"/>
    <cellStyle name="_АТиСТ 5а МТР липень 2008" xfId="3"/>
    <cellStyle name="_ПРГК сводний_" xfId="4"/>
    <cellStyle name="_УТГ" xfId="5"/>
    <cellStyle name="_Феодосия 5а МТР липень 2008" xfId="6"/>
    <cellStyle name="_ХТГ довідка." xfId="7"/>
    <cellStyle name="_Шебелинка 5а МТР липень 2008" xfId="8"/>
    <cellStyle name="20% - Accent1" xfId="9"/>
    <cellStyle name="20% - Accent2" xfId="10"/>
    <cellStyle name="20% - Accent3" xfId="11"/>
    <cellStyle name="20% - Accent4" xfId="12"/>
    <cellStyle name="20% - Accent5" xfId="13"/>
    <cellStyle name="20% - Accent6" xfId="14"/>
    <cellStyle name="20% - Акцент1 2" xfId="15"/>
    <cellStyle name="20% - Акцент1 3" xfId="16"/>
    <cellStyle name="20% - Акцент2 2" xfId="17"/>
    <cellStyle name="20% - Акцент2 3" xfId="18"/>
    <cellStyle name="20% - Акцент3 2" xfId="19"/>
    <cellStyle name="20% - Акцент3 3" xfId="20"/>
    <cellStyle name="20% - Акцент4 2" xfId="21"/>
    <cellStyle name="20% - Акцент4 3" xfId="22"/>
    <cellStyle name="20% - Акцент5 2" xfId="23"/>
    <cellStyle name="20% - Акцент5 3" xfId="24"/>
    <cellStyle name="20% - Акцент6 2" xfId="25"/>
    <cellStyle name="20% - Акцент6 3" xfId="26"/>
    <cellStyle name="40% - Accent1" xfId="27"/>
    <cellStyle name="40% - Accent2" xfId="28"/>
    <cellStyle name="40% - Accent3" xfId="29"/>
    <cellStyle name="40% - Accent4" xfId="30"/>
    <cellStyle name="40% - Accent5" xfId="31"/>
    <cellStyle name="40% - Accent6" xfId="32"/>
    <cellStyle name="40% - Акцент1 2" xfId="33"/>
    <cellStyle name="40% - Акцент1 3" xfId="34"/>
    <cellStyle name="40% - Акцент2 2" xfId="35"/>
    <cellStyle name="40% - Акцент2 3" xfId="36"/>
    <cellStyle name="40% - Акцент3 2" xfId="37"/>
    <cellStyle name="40% - Акцент3 3" xfId="38"/>
    <cellStyle name="40% - Акцент4 2" xfId="39"/>
    <cellStyle name="40% - Акцент4 3" xfId="40"/>
    <cellStyle name="40% - Акцент5 2" xfId="41"/>
    <cellStyle name="40% - Акцент5 3" xfId="42"/>
    <cellStyle name="40% - Акцент6 2" xfId="43"/>
    <cellStyle name="40% - Акцент6 3" xfId="44"/>
    <cellStyle name="60% - Accent1" xfId="45"/>
    <cellStyle name="60% - Accent2" xfId="46"/>
    <cellStyle name="60% - Accent3" xfId="47"/>
    <cellStyle name="60% - Accent4" xfId="48"/>
    <cellStyle name="60% - Accent5" xfId="49"/>
    <cellStyle name="60% - Accent6" xfId="50"/>
    <cellStyle name="60% - Акцент1 2" xfId="51"/>
    <cellStyle name="60% - Акцент1 3" xfId="52"/>
    <cellStyle name="60% - Акцент2 2" xfId="53"/>
    <cellStyle name="60% - Акцент2 3" xfId="54"/>
    <cellStyle name="60% - Акцент3 2" xfId="55"/>
    <cellStyle name="60% - Акцент3 3" xfId="56"/>
    <cellStyle name="60% - Акцент4 2" xfId="57"/>
    <cellStyle name="60% - Акцент4 3" xfId="58"/>
    <cellStyle name="60% - Акцент5 2" xfId="59"/>
    <cellStyle name="60% - Акцент5 3" xfId="60"/>
    <cellStyle name="60% - Акцент6 2" xfId="61"/>
    <cellStyle name="60% - Акцент6 3" xfId="62"/>
    <cellStyle name="Accent1" xfId="63"/>
    <cellStyle name="Accent2" xfId="64"/>
    <cellStyle name="Accent3" xfId="65"/>
    <cellStyle name="Accent4" xfId="66"/>
    <cellStyle name="Accent5" xfId="67"/>
    <cellStyle name="Accent6" xfId="68"/>
    <cellStyle name="Bad" xfId="69"/>
    <cellStyle name="Calculation" xfId="70"/>
    <cellStyle name="Check Cell" xfId="71"/>
    <cellStyle name="Column-Header" xfId="72"/>
    <cellStyle name="Column-Header 2" xfId="73"/>
    <cellStyle name="Column-Header 3" xfId="74"/>
    <cellStyle name="Column-Header 4" xfId="75"/>
    <cellStyle name="Column-Header 5" xfId="76"/>
    <cellStyle name="Column-Header 6" xfId="77"/>
    <cellStyle name="Column-Header 7" xfId="78"/>
    <cellStyle name="Column-Header 7 2" xfId="79"/>
    <cellStyle name="Column-Header 8" xfId="80"/>
    <cellStyle name="Column-Header 8 2" xfId="81"/>
    <cellStyle name="Column-Header 9" xfId="82"/>
    <cellStyle name="Column-Header 9 2" xfId="83"/>
    <cellStyle name="Column-Header_Zvit rux-koshtiv 2010 Департамент " xfId="84"/>
    <cellStyle name="Comma_2005_03_15-Финансовый_БГ" xfId="85"/>
    <cellStyle name="Define-Column" xfId="86"/>
    <cellStyle name="Define-Column 10" xfId="87"/>
    <cellStyle name="Define-Column 2" xfId="88"/>
    <cellStyle name="Define-Column 3" xfId="89"/>
    <cellStyle name="Define-Column 4" xfId="90"/>
    <cellStyle name="Define-Column 5" xfId="91"/>
    <cellStyle name="Define-Column 6" xfId="92"/>
    <cellStyle name="Define-Column 7" xfId="93"/>
    <cellStyle name="Define-Column 7 2" xfId="94"/>
    <cellStyle name="Define-Column 7 3" xfId="95"/>
    <cellStyle name="Define-Column 8" xfId="96"/>
    <cellStyle name="Define-Column 8 2" xfId="97"/>
    <cellStyle name="Define-Column 8 3" xfId="98"/>
    <cellStyle name="Define-Column 9" xfId="99"/>
    <cellStyle name="Define-Column 9 2" xfId="100"/>
    <cellStyle name="Define-Column 9 3" xfId="101"/>
    <cellStyle name="Define-Column_Zvit rux-koshtiv 2010 Департамент " xfId="102"/>
    <cellStyle name="Explanatory Text" xfId="103"/>
    <cellStyle name="FS10" xfId="104"/>
    <cellStyle name="Good" xfId="105"/>
    <cellStyle name="Heading 1" xfId="106"/>
    <cellStyle name="Heading 2" xfId="107"/>
    <cellStyle name="Heading 3" xfId="108"/>
    <cellStyle name="Heading 4" xfId="109"/>
    <cellStyle name="Hyperlink 2" xfId="110"/>
    <cellStyle name="Input" xfId="111"/>
    <cellStyle name="Level0" xfId="112"/>
    <cellStyle name="Level0 10" xfId="113"/>
    <cellStyle name="Level0 2" xfId="114"/>
    <cellStyle name="Level0 2 2" xfId="115"/>
    <cellStyle name="Level0 3" xfId="116"/>
    <cellStyle name="Level0 3 2" xfId="117"/>
    <cellStyle name="Level0 4" xfId="118"/>
    <cellStyle name="Level0 4 2" xfId="119"/>
    <cellStyle name="Level0 5" xfId="120"/>
    <cellStyle name="Level0 6" xfId="121"/>
    <cellStyle name="Level0 7" xfId="122"/>
    <cellStyle name="Level0 7 2" xfId="123"/>
    <cellStyle name="Level0 7 3" xfId="124"/>
    <cellStyle name="Level0 8" xfId="125"/>
    <cellStyle name="Level0 8 2" xfId="126"/>
    <cellStyle name="Level0 8 3" xfId="127"/>
    <cellStyle name="Level0 9" xfId="128"/>
    <cellStyle name="Level0 9 2" xfId="129"/>
    <cellStyle name="Level0 9 3" xfId="130"/>
    <cellStyle name="Level0_Zvit rux-koshtiv 2010 Департамент " xfId="131"/>
    <cellStyle name="Level1" xfId="132"/>
    <cellStyle name="Level1 2" xfId="133"/>
    <cellStyle name="Level1-Numbers" xfId="134"/>
    <cellStyle name="Level1-Numbers 2" xfId="135"/>
    <cellStyle name="Level1-Numbers-Hide" xfId="136"/>
    <cellStyle name="Level2" xfId="137"/>
    <cellStyle name="Level2 2" xfId="138"/>
    <cellStyle name="Level2-Hide" xfId="139"/>
    <cellStyle name="Level2-Hide 2" xfId="140"/>
    <cellStyle name="Level2-Numbers" xfId="141"/>
    <cellStyle name="Level2-Numbers 2" xfId="142"/>
    <cellStyle name="Level2-Numbers-Hide" xfId="143"/>
    <cellStyle name="Level3" xfId="144"/>
    <cellStyle name="Level3 2" xfId="145"/>
    <cellStyle name="Level3 3" xfId="146"/>
    <cellStyle name="Level3_План департамент_2010_1207" xfId="147"/>
    <cellStyle name="Level3-Hide" xfId="148"/>
    <cellStyle name="Level3-Hide 2" xfId="149"/>
    <cellStyle name="Level3-Numbers" xfId="150"/>
    <cellStyle name="Level3-Numbers 2" xfId="151"/>
    <cellStyle name="Level3-Numbers 3" xfId="152"/>
    <cellStyle name="Level3-Numbers_План департамент_2010_1207" xfId="153"/>
    <cellStyle name="Level3-Numbers-Hide" xfId="154"/>
    <cellStyle name="Level4" xfId="155"/>
    <cellStyle name="Level4 2" xfId="156"/>
    <cellStyle name="Level4-Hide" xfId="157"/>
    <cellStyle name="Level4-Hide 2" xfId="158"/>
    <cellStyle name="Level4-Numbers" xfId="159"/>
    <cellStyle name="Level4-Numbers 2" xfId="160"/>
    <cellStyle name="Level4-Numbers-Hide" xfId="161"/>
    <cellStyle name="Level5" xfId="162"/>
    <cellStyle name="Level5 2" xfId="163"/>
    <cellStyle name="Level5-Hide" xfId="164"/>
    <cellStyle name="Level5-Hide 2" xfId="165"/>
    <cellStyle name="Level5-Numbers" xfId="166"/>
    <cellStyle name="Level5-Numbers 2" xfId="167"/>
    <cellStyle name="Level5-Numbers-Hide" xfId="168"/>
    <cellStyle name="Level6" xfId="169"/>
    <cellStyle name="Level6 2" xfId="170"/>
    <cellStyle name="Level6-Hide" xfId="171"/>
    <cellStyle name="Level6-Hide 2" xfId="172"/>
    <cellStyle name="Level6-Numbers" xfId="173"/>
    <cellStyle name="Level6-Numbers 2" xfId="174"/>
    <cellStyle name="Level7" xfId="175"/>
    <cellStyle name="Level7-Hide" xfId="176"/>
    <cellStyle name="Level7-Numbers" xfId="177"/>
    <cellStyle name="Linked Cell" xfId="178"/>
    <cellStyle name="Neutral" xfId="179"/>
    <cellStyle name="Normal 2" xfId="180"/>
    <cellStyle name="Normal_2005_03_15-Финансовый_БГ" xfId="181"/>
    <cellStyle name="Normal_GSE DCF_Model_31_07_09 final" xfId="182"/>
    <cellStyle name="Note" xfId="183"/>
    <cellStyle name="Number-Cells" xfId="184"/>
    <cellStyle name="Number-Cells-Column2" xfId="185"/>
    <cellStyle name="Number-Cells-Column5" xfId="186"/>
    <cellStyle name="Output" xfId="187"/>
    <cellStyle name="Row-Header" xfId="188"/>
    <cellStyle name="Row-Header 2" xfId="189"/>
    <cellStyle name="Title" xfId="190"/>
    <cellStyle name="Total" xfId="191"/>
    <cellStyle name="Warning Text" xfId="192"/>
    <cellStyle name="Акцент1 2" xfId="193"/>
    <cellStyle name="Акцент1 3" xfId="194"/>
    <cellStyle name="Акцент2 2" xfId="195"/>
    <cellStyle name="Акцент2 3" xfId="196"/>
    <cellStyle name="Акцент3 2" xfId="197"/>
    <cellStyle name="Акцент3 3" xfId="198"/>
    <cellStyle name="Акцент4 2" xfId="199"/>
    <cellStyle name="Акцент4 3" xfId="200"/>
    <cellStyle name="Акцент5 2" xfId="201"/>
    <cellStyle name="Акцент5 3" xfId="202"/>
    <cellStyle name="Акцент6 2" xfId="203"/>
    <cellStyle name="Акцент6 3" xfId="204"/>
    <cellStyle name="Ввод  2" xfId="205"/>
    <cellStyle name="Ввод  3" xfId="206"/>
    <cellStyle name="Вывод 2" xfId="207"/>
    <cellStyle name="Вывод 3" xfId="208"/>
    <cellStyle name="Вычисление 2" xfId="209"/>
    <cellStyle name="Вычисление 3" xfId="210"/>
    <cellStyle name="Денежный 2" xfId="211"/>
    <cellStyle name="Заголовок 1 2" xfId="212"/>
    <cellStyle name="Заголовок 1 3" xfId="213"/>
    <cellStyle name="Заголовок 2 2" xfId="214"/>
    <cellStyle name="Заголовок 2 3" xfId="215"/>
    <cellStyle name="Заголовок 3 2" xfId="216"/>
    <cellStyle name="Заголовок 3 3" xfId="217"/>
    <cellStyle name="Заголовок 4 2" xfId="218"/>
    <cellStyle name="Заголовок 4 3" xfId="219"/>
    <cellStyle name="Итог 2" xfId="220"/>
    <cellStyle name="Итог 3" xfId="221"/>
    <cellStyle name="Контрольная ячейка 2" xfId="222"/>
    <cellStyle name="Контрольная ячейка 3" xfId="223"/>
    <cellStyle name="Название 2" xfId="224"/>
    <cellStyle name="Название 3" xfId="225"/>
    <cellStyle name="Нейтральный 2" xfId="226"/>
    <cellStyle name="Нейтральный 3" xfId="227"/>
    <cellStyle name="Обычный" xfId="0" builtinId="0"/>
    <cellStyle name="Обычный 10" xfId="228"/>
    <cellStyle name="Обычный 11" xfId="229"/>
    <cellStyle name="Обычный 12" xfId="230"/>
    <cellStyle name="Обычный 13" xfId="231"/>
    <cellStyle name="Обычный 14" xfId="232"/>
    <cellStyle name="Обычный 15" xfId="233"/>
    <cellStyle name="Обычный 16" xfId="234"/>
    <cellStyle name="Обычный 17" xfId="235"/>
    <cellStyle name="Обычный 18" xfId="236"/>
    <cellStyle name="Обычный 2" xfId="237"/>
    <cellStyle name="Обычный 2 10" xfId="238"/>
    <cellStyle name="Обычный 2 11" xfId="239"/>
    <cellStyle name="Обычный 2 12" xfId="240"/>
    <cellStyle name="Обычный 2 13" xfId="241"/>
    <cellStyle name="Обычный 2 14" xfId="242"/>
    <cellStyle name="Обычный 2 15" xfId="243"/>
    <cellStyle name="Обычный 2 16" xfId="244"/>
    <cellStyle name="Обычный 2 2" xfId="245"/>
    <cellStyle name="Обычный 2 2 2" xfId="246"/>
    <cellStyle name="Обычный 2 2 3" xfId="247"/>
    <cellStyle name="Обычный 2 2_Расшифровка прочих" xfId="248"/>
    <cellStyle name="Обычный 2 3" xfId="249"/>
    <cellStyle name="Обычный 2 4" xfId="250"/>
    <cellStyle name="Обычный 2 5" xfId="251"/>
    <cellStyle name="Обычный 2 6" xfId="252"/>
    <cellStyle name="Обычный 2 7" xfId="253"/>
    <cellStyle name="Обычный 2 8" xfId="254"/>
    <cellStyle name="Обычный 2 9" xfId="255"/>
    <cellStyle name="Обычный 2_2604-2010" xfId="256"/>
    <cellStyle name="Обычный 3" xfId="257"/>
    <cellStyle name="Обычный 3 10" xfId="258"/>
    <cellStyle name="Обычный 3 11" xfId="259"/>
    <cellStyle name="Обычный 3 12" xfId="260"/>
    <cellStyle name="Обычный 3 13" xfId="261"/>
    <cellStyle name="Обычный 3 14" xfId="262"/>
    <cellStyle name="Обычный 3 2" xfId="263"/>
    <cellStyle name="Обычный 3 3" xfId="264"/>
    <cellStyle name="Обычный 3 4" xfId="265"/>
    <cellStyle name="Обычный 3 5" xfId="266"/>
    <cellStyle name="Обычный 3 6" xfId="267"/>
    <cellStyle name="Обычный 3 7" xfId="268"/>
    <cellStyle name="Обычный 3 8" xfId="269"/>
    <cellStyle name="Обычный 3 9" xfId="270"/>
    <cellStyle name="Обычный 3_Дефицит_7 млрд_0608_бс" xfId="271"/>
    <cellStyle name="Обычный 4" xfId="272"/>
    <cellStyle name="Обычный 5" xfId="273"/>
    <cellStyle name="Обычный 5 2" xfId="274"/>
    <cellStyle name="Обычный 6" xfId="275"/>
    <cellStyle name="Обычный 6 2" xfId="276"/>
    <cellStyle name="Обычный 6 3" xfId="277"/>
    <cellStyle name="Обычный 6 4" xfId="278"/>
    <cellStyle name="Обычный 6_Дефицит_7 млрд_0608_бс" xfId="279"/>
    <cellStyle name="Обычный 7" xfId="280"/>
    <cellStyle name="Обычный 7 2" xfId="281"/>
    <cellStyle name="Обычный 8" xfId="282"/>
    <cellStyle name="Обычный 9" xfId="283"/>
    <cellStyle name="Обычный 9 2" xfId="284"/>
    <cellStyle name="Плохой 2" xfId="285"/>
    <cellStyle name="Плохой 3" xfId="286"/>
    <cellStyle name="Пояснение 2" xfId="287"/>
    <cellStyle name="Пояснение 3" xfId="288"/>
    <cellStyle name="Примечание 2" xfId="289"/>
    <cellStyle name="Примечание 3" xfId="290"/>
    <cellStyle name="Процентный 2" xfId="291"/>
    <cellStyle name="Процентный 2 10" xfId="292"/>
    <cellStyle name="Процентный 2 11" xfId="293"/>
    <cellStyle name="Процентный 2 12" xfId="294"/>
    <cellStyle name="Процентный 2 13" xfId="295"/>
    <cellStyle name="Процентный 2 14" xfId="296"/>
    <cellStyle name="Процентный 2 15" xfId="297"/>
    <cellStyle name="Процентный 2 16" xfId="298"/>
    <cellStyle name="Процентный 2 2" xfId="299"/>
    <cellStyle name="Процентный 2 3" xfId="300"/>
    <cellStyle name="Процентный 2 4" xfId="301"/>
    <cellStyle name="Процентный 2 5" xfId="302"/>
    <cellStyle name="Процентный 2 6" xfId="303"/>
    <cellStyle name="Процентный 2 7" xfId="304"/>
    <cellStyle name="Процентный 2 8" xfId="305"/>
    <cellStyle name="Процентный 2 9" xfId="306"/>
    <cellStyle name="Процентный 3" xfId="307"/>
    <cellStyle name="Процентный 4" xfId="308"/>
    <cellStyle name="Процентный 4 2" xfId="309"/>
    <cellStyle name="Связанная ячейка 2" xfId="310"/>
    <cellStyle name="Связанная ячейка 3" xfId="311"/>
    <cellStyle name="Стиль 1" xfId="312"/>
    <cellStyle name="Стиль 1 2" xfId="313"/>
    <cellStyle name="Стиль 1 3" xfId="314"/>
    <cellStyle name="Стиль 1 4" xfId="315"/>
    <cellStyle name="Стиль 1 5" xfId="316"/>
    <cellStyle name="Стиль 1 6" xfId="317"/>
    <cellStyle name="Стиль 1 7" xfId="318"/>
    <cellStyle name="Текст предупреждения 2" xfId="319"/>
    <cellStyle name="Текст предупреждения 3" xfId="320"/>
    <cellStyle name="Тысячи [0]_1.62" xfId="321"/>
    <cellStyle name="Тысячи_1.62" xfId="322"/>
    <cellStyle name="Финансовый 2" xfId="323"/>
    <cellStyle name="Финансовый 2 10" xfId="324"/>
    <cellStyle name="Финансовый 2 11" xfId="325"/>
    <cellStyle name="Финансовый 2 12" xfId="326"/>
    <cellStyle name="Финансовый 2 13" xfId="327"/>
    <cellStyle name="Финансовый 2 14" xfId="328"/>
    <cellStyle name="Финансовый 2 15" xfId="329"/>
    <cellStyle name="Финансовый 2 16" xfId="330"/>
    <cellStyle name="Финансовый 2 17" xfId="331"/>
    <cellStyle name="Финансовый 2 2" xfId="332"/>
    <cellStyle name="Финансовый 2 3" xfId="333"/>
    <cellStyle name="Финансовый 2 4" xfId="334"/>
    <cellStyle name="Финансовый 2 5" xfId="335"/>
    <cellStyle name="Финансовый 2 6" xfId="336"/>
    <cellStyle name="Финансовый 2 7" xfId="337"/>
    <cellStyle name="Финансовый 2 8" xfId="338"/>
    <cellStyle name="Финансовый 2 9" xfId="339"/>
    <cellStyle name="Финансовый 3" xfId="340"/>
    <cellStyle name="Финансовый 3 2" xfId="341"/>
    <cellStyle name="Финансовый 4" xfId="342"/>
    <cellStyle name="Финансовый 4 2" xfId="343"/>
    <cellStyle name="Финансовый 4 3" xfId="344"/>
    <cellStyle name="Финансовый 5" xfId="345"/>
    <cellStyle name="Финансовый 6" xfId="346"/>
    <cellStyle name="Финансовый 7" xfId="347"/>
    <cellStyle name="Хороший 2" xfId="348"/>
    <cellStyle name="Хороший 3" xfId="349"/>
    <cellStyle name="числовой" xfId="350"/>
    <cellStyle name="Ю" xfId="351"/>
    <cellStyle name="Ю-FreeSet_10" xfId="3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39" Type="http://schemas.openxmlformats.org/officeDocument/2006/relationships/externalLink" Target="externalLinks/externalLink31.xml"/><Relationship Id="rId21" Type="http://schemas.openxmlformats.org/officeDocument/2006/relationships/externalLink" Target="externalLinks/externalLink13.xml"/><Relationship Id="rId34" Type="http://schemas.openxmlformats.org/officeDocument/2006/relationships/externalLink" Target="externalLinks/externalLink26.xml"/><Relationship Id="rId42" Type="http://schemas.openxmlformats.org/officeDocument/2006/relationships/externalLink" Target="externalLinks/externalLink34.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8.xml"/><Relationship Id="rId29" Type="http://schemas.openxmlformats.org/officeDocument/2006/relationships/externalLink" Target="externalLinks/externalLink2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32" Type="http://schemas.openxmlformats.org/officeDocument/2006/relationships/externalLink" Target="externalLinks/externalLink24.xml"/><Relationship Id="rId37" Type="http://schemas.openxmlformats.org/officeDocument/2006/relationships/externalLink" Target="externalLinks/externalLink29.xml"/><Relationship Id="rId40" Type="http://schemas.openxmlformats.org/officeDocument/2006/relationships/externalLink" Target="externalLinks/externalLink32.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36" Type="http://schemas.openxmlformats.org/officeDocument/2006/relationships/externalLink" Target="externalLinks/externalLink28.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31" Type="http://schemas.openxmlformats.org/officeDocument/2006/relationships/externalLink" Target="externalLinks/externalLink23.xml"/><Relationship Id="rId44" Type="http://schemas.openxmlformats.org/officeDocument/2006/relationships/externalLink" Target="externalLinks/externalLink36.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externalLink" Target="externalLinks/externalLink22.xml"/><Relationship Id="rId35" Type="http://schemas.openxmlformats.org/officeDocument/2006/relationships/externalLink" Target="externalLinks/externalLink27.xml"/><Relationship Id="rId43" Type="http://schemas.openxmlformats.org/officeDocument/2006/relationships/externalLink" Target="externalLinks/externalLink35.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33" Type="http://schemas.openxmlformats.org/officeDocument/2006/relationships/externalLink" Target="externalLinks/externalLink25.xml"/><Relationship Id="rId38" Type="http://schemas.openxmlformats.org/officeDocument/2006/relationships/externalLink" Target="externalLinks/externalLink30.xml"/><Relationship Id="rId46" Type="http://schemas.openxmlformats.org/officeDocument/2006/relationships/styles" Target="styles.xml"/><Relationship Id="rId20" Type="http://schemas.openxmlformats.org/officeDocument/2006/relationships/externalLink" Target="externalLinks/externalLink12.xml"/><Relationship Id="rId41" Type="http://schemas.openxmlformats.org/officeDocument/2006/relationships/externalLink" Target="externalLinks/externalLink33.xml"/></Relationships>
</file>

<file path=xl/drawings/drawing1.xml><?xml version="1.0" encoding="utf-8"?>
<xdr:wsDr xmlns:xdr="http://schemas.openxmlformats.org/drawingml/2006/spreadsheetDrawing" xmlns:a="http://schemas.openxmlformats.org/drawingml/2006/main">
  <xdr:twoCellAnchor>
    <xdr:from>
      <xdr:col>0</xdr:col>
      <xdr:colOff>1352550</xdr:colOff>
      <xdr:row>78</xdr:row>
      <xdr:rowOff>0</xdr:rowOff>
    </xdr:from>
    <xdr:to>
      <xdr:col>0</xdr:col>
      <xdr:colOff>4743450</xdr:colOff>
      <xdr:row>78</xdr:row>
      <xdr:rowOff>0</xdr:rowOff>
    </xdr:to>
    <xdr:sp macro="" textlink="">
      <xdr:nvSpPr>
        <xdr:cNvPr id="10321" name="Line 1"/>
        <xdr:cNvSpPr>
          <a:spLocks noChangeShapeType="1"/>
        </xdr:cNvSpPr>
      </xdr:nvSpPr>
      <xdr:spPr bwMode="auto">
        <a:xfrm>
          <a:off x="1352550" y="28565475"/>
          <a:ext cx="3390900" cy="0"/>
        </a:xfrm>
        <a:prstGeom prst="line">
          <a:avLst/>
        </a:prstGeom>
        <a:noFill/>
        <a:ln w="9525">
          <a:solidFill>
            <a:srgbClr val="000000"/>
          </a:solidFill>
          <a:round/>
          <a:headEnd/>
          <a:tailEnd/>
        </a:ln>
      </xdr:spPr>
    </xdr:sp>
    <xdr:clientData/>
  </xdr:twoCellAnchor>
  <xdr:twoCellAnchor>
    <xdr:from>
      <xdr:col>2</xdr:col>
      <xdr:colOff>114300</xdr:colOff>
      <xdr:row>78</xdr:row>
      <xdr:rowOff>0</xdr:rowOff>
    </xdr:from>
    <xdr:to>
      <xdr:col>3</xdr:col>
      <xdr:colOff>1619250</xdr:colOff>
      <xdr:row>78</xdr:row>
      <xdr:rowOff>0</xdr:rowOff>
    </xdr:to>
    <xdr:sp macro="" textlink="">
      <xdr:nvSpPr>
        <xdr:cNvPr id="10322" name="Line 2"/>
        <xdr:cNvSpPr>
          <a:spLocks noChangeShapeType="1"/>
        </xdr:cNvSpPr>
      </xdr:nvSpPr>
      <xdr:spPr bwMode="auto">
        <a:xfrm>
          <a:off x="6096000" y="28565475"/>
          <a:ext cx="3190875" cy="0"/>
        </a:xfrm>
        <a:prstGeom prst="line">
          <a:avLst/>
        </a:prstGeom>
        <a:noFill/>
        <a:ln w="9525">
          <a:solidFill>
            <a:srgbClr val="000000"/>
          </a:solidFill>
          <a:round/>
          <a:headEnd/>
          <a:tailEnd/>
        </a:ln>
      </xdr:spPr>
    </xdr:sp>
    <xdr:clientData/>
  </xdr:twoCellAnchor>
  <xdr:twoCellAnchor>
    <xdr:from>
      <xdr:col>5</xdr:col>
      <xdr:colOff>0</xdr:colOff>
      <xdr:row>78</xdr:row>
      <xdr:rowOff>0</xdr:rowOff>
    </xdr:from>
    <xdr:to>
      <xdr:col>6</xdr:col>
      <xdr:colOff>1447800</xdr:colOff>
      <xdr:row>78</xdr:row>
      <xdr:rowOff>0</xdr:rowOff>
    </xdr:to>
    <xdr:sp macro="" textlink="">
      <xdr:nvSpPr>
        <xdr:cNvPr id="10323" name="Line 3"/>
        <xdr:cNvSpPr>
          <a:spLocks noChangeShapeType="1"/>
        </xdr:cNvSpPr>
      </xdr:nvSpPr>
      <xdr:spPr bwMode="auto">
        <a:xfrm>
          <a:off x="10915650" y="28565475"/>
          <a:ext cx="3038475"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1295400</xdr:colOff>
      <xdr:row>138</xdr:row>
      <xdr:rowOff>0</xdr:rowOff>
    </xdr:from>
    <xdr:to>
      <xdr:col>0</xdr:col>
      <xdr:colOff>4972050</xdr:colOff>
      <xdr:row>138</xdr:row>
      <xdr:rowOff>0</xdr:rowOff>
    </xdr:to>
    <xdr:sp macro="" textlink="">
      <xdr:nvSpPr>
        <xdr:cNvPr id="11345" name="Line 1"/>
        <xdr:cNvSpPr>
          <a:spLocks noChangeShapeType="1"/>
        </xdr:cNvSpPr>
      </xdr:nvSpPr>
      <xdr:spPr bwMode="auto">
        <a:xfrm>
          <a:off x="1295400" y="42795825"/>
          <a:ext cx="3676650" cy="0"/>
        </a:xfrm>
        <a:prstGeom prst="line">
          <a:avLst/>
        </a:prstGeom>
        <a:noFill/>
        <a:ln w="9525">
          <a:solidFill>
            <a:srgbClr val="000000"/>
          </a:solidFill>
          <a:round/>
          <a:headEnd/>
          <a:tailEnd/>
        </a:ln>
      </xdr:spPr>
    </xdr:sp>
    <xdr:clientData/>
  </xdr:twoCellAnchor>
  <xdr:twoCellAnchor>
    <xdr:from>
      <xdr:col>1</xdr:col>
      <xdr:colOff>781050</xdr:colOff>
      <xdr:row>138</xdr:row>
      <xdr:rowOff>0</xdr:rowOff>
    </xdr:from>
    <xdr:to>
      <xdr:col>4</xdr:col>
      <xdr:colOff>552450</xdr:colOff>
      <xdr:row>138</xdr:row>
      <xdr:rowOff>0</xdr:rowOff>
    </xdr:to>
    <xdr:sp macro="" textlink="">
      <xdr:nvSpPr>
        <xdr:cNvPr id="11346" name="Line 2"/>
        <xdr:cNvSpPr>
          <a:spLocks noChangeShapeType="1"/>
        </xdr:cNvSpPr>
      </xdr:nvSpPr>
      <xdr:spPr bwMode="auto">
        <a:xfrm>
          <a:off x="5810250" y="42795825"/>
          <a:ext cx="2552700" cy="0"/>
        </a:xfrm>
        <a:prstGeom prst="line">
          <a:avLst/>
        </a:prstGeom>
        <a:noFill/>
        <a:ln w="9525">
          <a:solidFill>
            <a:srgbClr val="000000"/>
          </a:solidFill>
          <a:round/>
          <a:headEnd/>
          <a:tailEnd/>
        </a:ln>
      </xdr:spPr>
    </xdr:sp>
    <xdr:clientData/>
  </xdr:twoCellAnchor>
  <xdr:twoCellAnchor>
    <xdr:from>
      <xdr:col>6</xdr:col>
      <xdr:colOff>0</xdr:colOff>
      <xdr:row>138</xdr:row>
      <xdr:rowOff>0</xdr:rowOff>
    </xdr:from>
    <xdr:to>
      <xdr:col>7</xdr:col>
      <xdr:colOff>1619250</xdr:colOff>
      <xdr:row>138</xdr:row>
      <xdr:rowOff>0</xdr:rowOff>
    </xdr:to>
    <xdr:sp macro="" textlink="">
      <xdr:nvSpPr>
        <xdr:cNvPr id="11347" name="Line 3"/>
        <xdr:cNvSpPr>
          <a:spLocks noChangeShapeType="1"/>
        </xdr:cNvSpPr>
      </xdr:nvSpPr>
      <xdr:spPr bwMode="auto">
        <a:xfrm>
          <a:off x="9563100" y="42795825"/>
          <a:ext cx="2790825" cy="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1228725</xdr:colOff>
      <xdr:row>40</xdr:row>
      <xdr:rowOff>0</xdr:rowOff>
    </xdr:from>
    <xdr:to>
      <xdr:col>1</xdr:col>
      <xdr:colOff>0</xdr:colOff>
      <xdr:row>40</xdr:row>
      <xdr:rowOff>0</xdr:rowOff>
    </xdr:to>
    <xdr:sp macro="" textlink="">
      <xdr:nvSpPr>
        <xdr:cNvPr id="9299" name="Line 1"/>
        <xdr:cNvSpPr>
          <a:spLocks noChangeShapeType="1"/>
        </xdr:cNvSpPr>
      </xdr:nvSpPr>
      <xdr:spPr bwMode="auto">
        <a:xfrm>
          <a:off x="1228725" y="16078200"/>
          <a:ext cx="3048000" cy="0"/>
        </a:xfrm>
        <a:prstGeom prst="line">
          <a:avLst/>
        </a:prstGeom>
        <a:noFill/>
        <a:ln w="9525">
          <a:solidFill>
            <a:srgbClr val="000000"/>
          </a:solidFill>
          <a:round/>
          <a:headEnd/>
          <a:tailEnd/>
        </a:ln>
      </xdr:spPr>
    </xdr:sp>
    <xdr:clientData/>
  </xdr:twoCellAnchor>
  <xdr:twoCellAnchor>
    <xdr:from>
      <xdr:col>2</xdr:col>
      <xdr:colOff>0</xdr:colOff>
      <xdr:row>40</xdr:row>
      <xdr:rowOff>0</xdr:rowOff>
    </xdr:from>
    <xdr:to>
      <xdr:col>4</xdr:col>
      <xdr:colOff>66675</xdr:colOff>
      <xdr:row>40</xdr:row>
      <xdr:rowOff>0</xdr:rowOff>
    </xdr:to>
    <xdr:sp macro="" textlink="">
      <xdr:nvSpPr>
        <xdr:cNvPr id="9300" name="Line 2"/>
        <xdr:cNvSpPr>
          <a:spLocks noChangeShapeType="1"/>
        </xdr:cNvSpPr>
      </xdr:nvSpPr>
      <xdr:spPr bwMode="auto">
        <a:xfrm>
          <a:off x="5295900" y="16078200"/>
          <a:ext cx="2286000" cy="0"/>
        </a:xfrm>
        <a:prstGeom prst="line">
          <a:avLst/>
        </a:prstGeom>
        <a:noFill/>
        <a:ln w="9525">
          <a:solidFill>
            <a:srgbClr val="000000"/>
          </a:solidFill>
          <a:round/>
          <a:headEnd/>
          <a:tailEnd/>
        </a:ln>
      </xdr:spPr>
    </xdr:sp>
    <xdr:clientData/>
  </xdr:twoCellAnchor>
  <xdr:twoCellAnchor>
    <xdr:from>
      <xdr:col>4</xdr:col>
      <xdr:colOff>923925</xdr:colOff>
      <xdr:row>40</xdr:row>
      <xdr:rowOff>0</xdr:rowOff>
    </xdr:from>
    <xdr:to>
      <xdr:col>6</xdr:col>
      <xdr:colOff>962025</xdr:colOff>
      <xdr:row>40</xdr:row>
      <xdr:rowOff>0</xdr:rowOff>
    </xdr:to>
    <xdr:sp macro="" textlink="">
      <xdr:nvSpPr>
        <xdr:cNvPr id="9301" name="Line 3"/>
        <xdr:cNvSpPr>
          <a:spLocks noChangeShapeType="1"/>
        </xdr:cNvSpPr>
      </xdr:nvSpPr>
      <xdr:spPr bwMode="auto">
        <a:xfrm>
          <a:off x="8439150" y="16078200"/>
          <a:ext cx="2219325" cy="0"/>
        </a:xfrm>
        <a:prstGeom prst="lin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1019175</xdr:colOff>
      <xdr:row>93</xdr:row>
      <xdr:rowOff>0</xdr:rowOff>
    </xdr:from>
    <xdr:to>
      <xdr:col>0</xdr:col>
      <xdr:colOff>3971925</xdr:colOff>
      <xdr:row>93</xdr:row>
      <xdr:rowOff>0</xdr:rowOff>
    </xdr:to>
    <xdr:sp macro="" textlink="">
      <xdr:nvSpPr>
        <xdr:cNvPr id="12369" name="Line 1"/>
        <xdr:cNvSpPr>
          <a:spLocks noChangeShapeType="1"/>
        </xdr:cNvSpPr>
      </xdr:nvSpPr>
      <xdr:spPr bwMode="auto">
        <a:xfrm>
          <a:off x="1019175" y="26993850"/>
          <a:ext cx="2952750" cy="0"/>
        </a:xfrm>
        <a:prstGeom prst="line">
          <a:avLst/>
        </a:prstGeom>
        <a:noFill/>
        <a:ln w="9525">
          <a:solidFill>
            <a:srgbClr val="000000"/>
          </a:solidFill>
          <a:round/>
          <a:headEnd/>
          <a:tailEnd/>
        </a:ln>
      </xdr:spPr>
    </xdr:sp>
    <xdr:clientData/>
  </xdr:twoCellAnchor>
  <xdr:twoCellAnchor>
    <xdr:from>
      <xdr:col>2</xdr:col>
      <xdr:colOff>0</xdr:colOff>
      <xdr:row>93</xdr:row>
      <xdr:rowOff>0</xdr:rowOff>
    </xdr:from>
    <xdr:to>
      <xdr:col>3</xdr:col>
      <xdr:colOff>723900</xdr:colOff>
      <xdr:row>93</xdr:row>
      <xdr:rowOff>0</xdr:rowOff>
    </xdr:to>
    <xdr:sp macro="" textlink="">
      <xdr:nvSpPr>
        <xdr:cNvPr id="12370" name="Line 2"/>
        <xdr:cNvSpPr>
          <a:spLocks noChangeShapeType="1"/>
        </xdr:cNvSpPr>
      </xdr:nvSpPr>
      <xdr:spPr bwMode="auto">
        <a:xfrm>
          <a:off x="4810125" y="26993850"/>
          <a:ext cx="1981200" cy="0"/>
        </a:xfrm>
        <a:prstGeom prst="line">
          <a:avLst/>
        </a:prstGeom>
        <a:noFill/>
        <a:ln w="9525">
          <a:solidFill>
            <a:srgbClr val="000000"/>
          </a:solidFill>
          <a:round/>
          <a:headEnd/>
          <a:tailEnd/>
        </a:ln>
      </xdr:spPr>
    </xdr:sp>
    <xdr:clientData/>
  </xdr:twoCellAnchor>
  <xdr:twoCellAnchor>
    <xdr:from>
      <xdr:col>4</xdr:col>
      <xdr:colOff>676275</xdr:colOff>
      <xdr:row>93</xdr:row>
      <xdr:rowOff>0</xdr:rowOff>
    </xdr:from>
    <xdr:to>
      <xdr:col>7</xdr:col>
      <xdr:colOff>38100</xdr:colOff>
      <xdr:row>93</xdr:row>
      <xdr:rowOff>0</xdr:rowOff>
    </xdr:to>
    <xdr:sp macro="" textlink="">
      <xdr:nvSpPr>
        <xdr:cNvPr id="12371" name="Line 3"/>
        <xdr:cNvSpPr>
          <a:spLocks noChangeShapeType="1"/>
        </xdr:cNvSpPr>
      </xdr:nvSpPr>
      <xdr:spPr bwMode="auto">
        <a:xfrm>
          <a:off x="7477125" y="26993850"/>
          <a:ext cx="2133600" cy="0"/>
        </a:xfrm>
        <a:prstGeom prst="lin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1019175</xdr:colOff>
      <xdr:row>15</xdr:row>
      <xdr:rowOff>0</xdr:rowOff>
    </xdr:from>
    <xdr:to>
      <xdr:col>0</xdr:col>
      <xdr:colOff>3971925</xdr:colOff>
      <xdr:row>15</xdr:row>
      <xdr:rowOff>0</xdr:rowOff>
    </xdr:to>
    <xdr:sp macro="" textlink="">
      <xdr:nvSpPr>
        <xdr:cNvPr id="13393" name="Line 1"/>
        <xdr:cNvSpPr>
          <a:spLocks noChangeShapeType="1"/>
        </xdr:cNvSpPr>
      </xdr:nvSpPr>
      <xdr:spPr bwMode="auto">
        <a:xfrm>
          <a:off x="1019175" y="7277100"/>
          <a:ext cx="2952750" cy="0"/>
        </a:xfrm>
        <a:prstGeom prst="line">
          <a:avLst/>
        </a:prstGeom>
        <a:noFill/>
        <a:ln w="9525">
          <a:solidFill>
            <a:srgbClr val="000000"/>
          </a:solidFill>
          <a:round/>
          <a:headEnd/>
          <a:tailEnd/>
        </a:ln>
      </xdr:spPr>
    </xdr:sp>
    <xdr:clientData/>
  </xdr:twoCellAnchor>
  <xdr:twoCellAnchor>
    <xdr:from>
      <xdr:col>2</xdr:col>
      <xdr:colOff>0</xdr:colOff>
      <xdr:row>15</xdr:row>
      <xdr:rowOff>0</xdr:rowOff>
    </xdr:from>
    <xdr:to>
      <xdr:col>3</xdr:col>
      <xdr:colOff>723900</xdr:colOff>
      <xdr:row>15</xdr:row>
      <xdr:rowOff>0</xdr:rowOff>
    </xdr:to>
    <xdr:sp macro="" textlink="">
      <xdr:nvSpPr>
        <xdr:cNvPr id="13394" name="Line 2"/>
        <xdr:cNvSpPr>
          <a:spLocks noChangeShapeType="1"/>
        </xdr:cNvSpPr>
      </xdr:nvSpPr>
      <xdr:spPr bwMode="auto">
        <a:xfrm>
          <a:off x="5172075" y="7277100"/>
          <a:ext cx="2085975" cy="0"/>
        </a:xfrm>
        <a:prstGeom prst="line">
          <a:avLst/>
        </a:prstGeom>
        <a:noFill/>
        <a:ln w="9525">
          <a:solidFill>
            <a:srgbClr val="000000"/>
          </a:solidFill>
          <a:round/>
          <a:headEnd/>
          <a:tailEnd/>
        </a:ln>
      </xdr:spPr>
    </xdr:sp>
    <xdr:clientData/>
  </xdr:twoCellAnchor>
  <xdr:twoCellAnchor>
    <xdr:from>
      <xdr:col>4</xdr:col>
      <xdr:colOff>676275</xdr:colOff>
      <xdr:row>15</xdr:row>
      <xdr:rowOff>0</xdr:rowOff>
    </xdr:from>
    <xdr:to>
      <xdr:col>7</xdr:col>
      <xdr:colOff>38100</xdr:colOff>
      <xdr:row>15</xdr:row>
      <xdr:rowOff>0</xdr:rowOff>
    </xdr:to>
    <xdr:sp macro="" textlink="">
      <xdr:nvSpPr>
        <xdr:cNvPr id="13395" name="Line 3"/>
        <xdr:cNvSpPr>
          <a:spLocks noChangeShapeType="1"/>
        </xdr:cNvSpPr>
      </xdr:nvSpPr>
      <xdr:spPr bwMode="auto">
        <a:xfrm>
          <a:off x="8391525" y="7277100"/>
          <a:ext cx="3086100" cy="0"/>
        </a:xfrm>
        <a:prstGeom prst="line">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1485900</xdr:colOff>
      <xdr:row>23</xdr:row>
      <xdr:rowOff>0</xdr:rowOff>
    </xdr:from>
    <xdr:to>
      <xdr:col>0</xdr:col>
      <xdr:colOff>5810250</xdr:colOff>
      <xdr:row>23</xdr:row>
      <xdr:rowOff>0</xdr:rowOff>
    </xdr:to>
    <xdr:sp macro="" textlink="">
      <xdr:nvSpPr>
        <xdr:cNvPr id="14417" name="Line 1"/>
        <xdr:cNvSpPr>
          <a:spLocks noChangeShapeType="1"/>
        </xdr:cNvSpPr>
      </xdr:nvSpPr>
      <xdr:spPr bwMode="auto">
        <a:xfrm>
          <a:off x="1485900" y="16735425"/>
          <a:ext cx="4324350" cy="0"/>
        </a:xfrm>
        <a:prstGeom prst="line">
          <a:avLst/>
        </a:prstGeom>
        <a:noFill/>
        <a:ln w="9525">
          <a:solidFill>
            <a:srgbClr val="000000"/>
          </a:solidFill>
          <a:round/>
          <a:headEnd/>
          <a:tailEnd/>
        </a:ln>
      </xdr:spPr>
    </xdr:sp>
    <xdr:clientData/>
  </xdr:twoCellAnchor>
  <xdr:twoCellAnchor>
    <xdr:from>
      <xdr:col>1</xdr:col>
      <xdr:colOff>876300</xdr:colOff>
      <xdr:row>23</xdr:row>
      <xdr:rowOff>0</xdr:rowOff>
    </xdr:from>
    <xdr:to>
      <xdr:col>3</xdr:col>
      <xdr:colOff>704850</xdr:colOff>
      <xdr:row>23</xdr:row>
      <xdr:rowOff>0</xdr:rowOff>
    </xdr:to>
    <xdr:sp macro="" textlink="">
      <xdr:nvSpPr>
        <xdr:cNvPr id="14418" name="Line 2"/>
        <xdr:cNvSpPr>
          <a:spLocks noChangeShapeType="1"/>
        </xdr:cNvSpPr>
      </xdr:nvSpPr>
      <xdr:spPr bwMode="auto">
        <a:xfrm>
          <a:off x="6696075" y="16735425"/>
          <a:ext cx="2247900" cy="0"/>
        </a:xfrm>
        <a:prstGeom prst="line">
          <a:avLst/>
        </a:prstGeom>
        <a:noFill/>
        <a:ln w="9525">
          <a:solidFill>
            <a:srgbClr val="000000"/>
          </a:solidFill>
          <a:round/>
          <a:headEnd/>
          <a:tailEnd/>
        </a:ln>
      </xdr:spPr>
    </xdr:sp>
    <xdr:clientData/>
  </xdr:twoCellAnchor>
  <xdr:twoCellAnchor>
    <xdr:from>
      <xdr:col>4</xdr:col>
      <xdr:colOff>285750</xdr:colOff>
      <xdr:row>23</xdr:row>
      <xdr:rowOff>0</xdr:rowOff>
    </xdr:from>
    <xdr:to>
      <xdr:col>5</xdr:col>
      <xdr:colOff>2305050</xdr:colOff>
      <xdr:row>23</xdr:row>
      <xdr:rowOff>0</xdr:rowOff>
    </xdr:to>
    <xdr:sp macro="" textlink="">
      <xdr:nvSpPr>
        <xdr:cNvPr id="14419" name="Line 3"/>
        <xdr:cNvSpPr>
          <a:spLocks noChangeShapeType="1"/>
        </xdr:cNvSpPr>
      </xdr:nvSpPr>
      <xdr:spPr bwMode="auto">
        <a:xfrm>
          <a:off x="9858375" y="16735425"/>
          <a:ext cx="3333750" cy="0"/>
        </a:xfrm>
        <a:prstGeom prst="line">
          <a:avLst/>
        </a:prstGeom>
        <a:no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47625</xdr:colOff>
      <xdr:row>70</xdr:row>
      <xdr:rowOff>0</xdr:rowOff>
    </xdr:from>
    <xdr:to>
      <xdr:col>7</xdr:col>
      <xdr:colOff>0</xdr:colOff>
      <xdr:row>70</xdr:row>
      <xdr:rowOff>0</xdr:rowOff>
    </xdr:to>
    <xdr:sp macro="" textlink="">
      <xdr:nvSpPr>
        <xdr:cNvPr id="15441" name="Line 1"/>
        <xdr:cNvSpPr>
          <a:spLocks noChangeShapeType="1"/>
        </xdr:cNvSpPr>
      </xdr:nvSpPr>
      <xdr:spPr bwMode="auto">
        <a:xfrm>
          <a:off x="2705100" y="19097625"/>
          <a:ext cx="2390775" cy="0"/>
        </a:xfrm>
        <a:prstGeom prst="line">
          <a:avLst/>
        </a:prstGeom>
        <a:noFill/>
        <a:ln w="9525">
          <a:solidFill>
            <a:srgbClr val="000000"/>
          </a:solidFill>
          <a:round/>
          <a:headEnd/>
          <a:tailEnd/>
        </a:ln>
      </xdr:spPr>
    </xdr:sp>
    <xdr:clientData/>
  </xdr:twoCellAnchor>
  <xdr:twoCellAnchor>
    <xdr:from>
      <xdr:col>9</xdr:col>
      <xdr:colOff>914400</xdr:colOff>
      <xdr:row>70</xdr:row>
      <xdr:rowOff>0</xdr:rowOff>
    </xdr:from>
    <xdr:to>
      <xdr:col>14</xdr:col>
      <xdr:colOff>800100</xdr:colOff>
      <xdr:row>70</xdr:row>
      <xdr:rowOff>0</xdr:rowOff>
    </xdr:to>
    <xdr:sp macro="" textlink="">
      <xdr:nvSpPr>
        <xdr:cNvPr id="15442" name="Line 2"/>
        <xdr:cNvSpPr>
          <a:spLocks noChangeShapeType="1"/>
        </xdr:cNvSpPr>
      </xdr:nvSpPr>
      <xdr:spPr bwMode="auto">
        <a:xfrm flipV="1">
          <a:off x="7667625" y="19097625"/>
          <a:ext cx="4419600" cy="0"/>
        </a:xfrm>
        <a:prstGeom prst="line">
          <a:avLst/>
        </a:prstGeom>
        <a:noFill/>
        <a:ln w="9525">
          <a:solidFill>
            <a:srgbClr val="000000"/>
          </a:solidFill>
          <a:round/>
          <a:headEnd/>
          <a:tailEnd/>
        </a:ln>
      </xdr:spPr>
    </xdr:sp>
    <xdr:clientData/>
  </xdr:twoCellAnchor>
  <xdr:twoCellAnchor>
    <xdr:from>
      <xdr:col>22</xdr:col>
      <xdr:colOff>180975</xdr:colOff>
      <xdr:row>70</xdr:row>
      <xdr:rowOff>0</xdr:rowOff>
    </xdr:from>
    <xdr:to>
      <xdr:col>26</xdr:col>
      <xdr:colOff>904875</xdr:colOff>
      <xdr:row>70</xdr:row>
      <xdr:rowOff>0</xdr:rowOff>
    </xdr:to>
    <xdr:sp macro="" textlink="">
      <xdr:nvSpPr>
        <xdr:cNvPr id="15443" name="Line 3"/>
        <xdr:cNvSpPr>
          <a:spLocks noChangeShapeType="1"/>
        </xdr:cNvSpPr>
      </xdr:nvSpPr>
      <xdr:spPr bwMode="auto">
        <a:xfrm>
          <a:off x="18611850" y="19097625"/>
          <a:ext cx="4229100" cy="0"/>
        </a:xfrm>
        <a:prstGeom prst="line">
          <a:avLst/>
        </a:prstGeom>
        <a:no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bank.gov.ua/WORK/S2/VICTOR/&#1042;&#1042;&#1055;/PIB.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ww.bank.gov.ua/&#1052;&#1086;&#1080;%20&#1076;&#1086;&#1082;&#1091;&#1084;&#1077;&#1085;&#1090;&#1099;/Sergey/&#1055;&#1088;&#1086;&#1075;&#1085;&#1086;&#1079;/&#1056;&#1072;&#1073;&#1086;&#1095;&#1080;&#1077;%20&#1090;&#1072;&#1073;&#1083;&#1080;&#1094;&#1099;/new/zvedena1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72rc2j\vera\DOCUME~1\Chirich\LOCALS~1\Temp\Rar$DI00.938\Dept\Plan\Exchange\!_Plan-2006\&#1042;&#1040;&#1058;%20&#1048;&#1074;&#1072;&#1085;&#1086;%20&#1092;&#1088;&#1072;&#1085;&#1082;&#1080;&#1074;&#1089;&#1100;&#1082;&#1075;&#1072;&#1079;\Dodatok1%2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72rc2j\vera\&#1052;&#1086;&#1080;%20&#1076;&#1086;&#1082;&#1091;&#1084;&#1077;&#1085;&#1090;&#1099;\Plan-2006_kons_rabota\Dept\Plan\Exchange\_________________________Plan_ZP\!_&#1055;&#1077;&#1095;&#1072;&#1090;&#1100;\&#1052;&#1058;&#1056;%20&#1074;&#1089;&#1077;%20-%20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72rc2j\vera\Dept\Plan\Exchange\!_Plan-2006\&#1042;&#1040;&#1058;%20&#1048;&#1074;&#1072;&#1085;&#1086;%20&#1092;&#1088;&#1072;&#1085;&#1082;&#1080;&#1074;&#1089;&#1100;&#1082;&#1075;&#1072;&#1079;\Dodatok1%2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Ariadna\Sum_pok.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Nechiporenko\2007&#1053;&#1054;&#1042;\DOCUME~1\Chirich\LOCALS~1\Temp\Dept\Plan\Exchange\_________________________Plan_ZP\!_&#1055;&#1077;&#1095;&#1072;&#1090;&#1100;\&#1052;&#1058;&#1056;%20&#1074;&#1089;&#1077;%20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R:\&#1052;&#1086;&#1080;%20&#1076;&#1086;&#1082;&#1091;&#1084;&#1077;&#1085;&#1090;&#1099;\Plan-2006_kons_rabota\Dept\Plan\Exchange\_________________________Plan_ZP\!_&#1055;&#1077;&#1095;&#1072;&#1090;&#1100;\&#1052;&#1058;&#1056;%20&#1074;&#1089;&#1077;%20-%205.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R:\Dept\Plan\Exchange\!_Plan-2006\&#1042;&#1040;&#1058;%20&#1048;&#1074;&#1072;&#1085;&#1086;%20&#1092;&#1088;&#1072;&#1085;&#1082;&#1080;&#1074;&#1089;&#1100;&#1082;&#1075;&#1072;&#1079;\Dodatok1%2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R:\DOCUME~1\Chirich\LOCALS~1\Temp\Dept\Plan\Exchange\_________________________Plan_ZP\!_&#1055;&#1077;&#1095;&#1072;&#1090;&#1100;\&#1052;&#1058;&#1056;%20&#1074;&#1089;&#1077;%20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R:\Dept\Plan\Exchange\!_Plan-2006\VAT%20Sevastop\Dept\Plan\Exchange\_________________________Plan_ZP\!_&#1055;&#1077;&#1095;&#1072;&#1090;&#1100;\&#1052;&#1058;&#1056;%20&#1074;&#1089;&#1077;%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bank.gov.ua/New_monitoring/Monit_xls/M_2002/M_06_02/Monthly/10_October/1Aug2001/GDP/realgdp/LENA/BGVN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R:\Dept\Plan\Exchange\_________________________Plan_ZP\!_&#1055;&#1077;&#1095;&#1072;&#1090;&#1100;\&#1052;&#1058;&#1056;%20&#1074;&#1089;&#1077;%20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Kredo\work\Dept\Plan\Exchange\_________________________Plan_ZP\!_&#1055;&#1077;&#1095;&#1072;&#1090;&#1100;\&#1052;&#1058;&#1056;%20&#1074;&#1089;&#1077;%20-%20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72rc2j\vera\Dept\Plan\Exchange\!_Plan-2006\VAT%20Sevastop\Dept\Plan\Exchange\_________________________Plan_ZP\!_&#1055;&#1077;&#1095;&#1072;&#1090;&#1100;\&#1052;&#1058;&#1056;%20&#1074;&#1089;&#1077;%20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72rc2j\vera\DOCUME~1\Chirich\LOCALS~1\Temp\DOCUME~1\VOYTOV~1\LOCALS~1\Temp\Rar$DI00.867\Planning%20System%20Project\consolidation%20hq%20formatted.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72rc2j\vera\DOCUME~1\Chirich\LOCALS~1\Temp\Dept\Plan\Exchange\_________________________Plan_ZP\!_&#1055;&#1077;&#1095;&#1072;&#1090;&#1100;\&#1052;&#1058;&#1056;%20&#1074;&#1089;&#1077;%20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72rc2j\vera\Documents%20and%20Settings\SUDNIKOVA\Local%20Settings\Temporary%20Internet%20Files\Content.IE5\C5MFSXEF\Subv2006\Rich%20Roz%202006.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Main\main1\DOCUME~1\Chirich\LOCALS~1\Temp\Dept\Plan\Exchange\_________________________Plan_ZP\!_&#1055;&#1077;&#1095;&#1072;&#1090;&#1100;\&#1052;&#1058;&#1056;%20&#1074;&#1089;&#1077;%20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72rc2j\vera\Documents%20and%20Settings\andreyevskaya\&#1052;&#1086;&#1080;%20&#1076;&#1086;&#1082;&#1091;&#1084;&#1077;&#1085;&#1090;&#1099;\OLGA\&#1056;&#1045;&#1040;&#1051;&#1048;&#1047;&#1040;&#1062;&#1048;&#1071;_2006\2006_REALIZ_&#1058;&#1045;(&#1090;&#1088;&#1072;&#1074;&#1077;&#1085;&#110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www.bank.gov.ua/S_N_A/1July2001/GDP/realgdp/LENA/BGVN1.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R:\DOCUME~1\Chirich\LOCALS~1\Temp\Rar$DI00.938\Dept\Plan\Exchange\!_Plan-2006\&#1042;&#1040;&#1058;%20&#1048;&#1074;&#1072;&#1085;&#1086;%20&#1092;&#1088;&#1072;&#1085;&#1082;&#1080;&#1074;&#1089;&#1100;&#1082;&#1075;&#1072;&#1079;\Dodatok1%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File1\aaaa\2007%20finplan\DOCUME~1\SINKEV~1\LOCALS~1\Temp\Rar$DI00.781\Dept\Plan\Exchange\_________________________Plan_ZP\!_&#1055;&#1077;&#1095;&#1072;&#1090;&#1100;\&#1052;&#1058;&#1056;%20&#1074;&#1089;&#1077;%20-%205.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72rc2j\vera\&#1052;&#1086;&#1080;%20&#1076;&#1086;&#1082;&#1091;&#1084;&#1077;&#1085;&#1090;&#1099;\Plan-2006_kons_rabota\Dept\FinPlan-Economy\Planning%20System%20Project\consolidation%20hq%20formatted.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R:\DOCUME~1\SINKEV~1\LOCALS~1\Temp\Rar$DI00.781\Dept\FinPlan-Economy\Planning%20System%20Project\consolidation%20hq%20formatted.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Nechiporenko\2007&#1053;&#1054;&#1042;\DOCUME~1\Chirich\LOCALS~1\Temp\DOCUME~1\VOYTOV~1\LOCALS~1\Temp\Rar$DI00.867\Planning%20System%20Project\consolidation%20hq%20formatted.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S:\Dept\FinPlan-Economy\Planning%20System%20Project\consolidation%20hq%20formatted.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Main\MAIN1\Dept\FinPlan-Economy\Planning%20System%20Project\consolidation%20hq%20formatted.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D72rc2j\vera\Documents%20and%20Settings\likhachov\Local%20Settings\Temporary%20Internet%20Files\Content.IE5\RY4RBH0P\2006_REALIZ_&#1058;&#1045;(&#1083;&#1102;&#1090;&#1080;&#1081;20%25).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Users\1235\Downloads\&#1055;&#1072;&#1088;&#1082;%20&#1043;&#1083;&#1086;&#1073;&#1080;1-2%20&#1092;&#1080;&#1085;&#1087;&#1083;&#1072;&#1085;%20201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72rc2j\vera\FinanceUTG\finek2008\&#1043;&#1088;&#1091;&#1076;&#1077;&#1085;&#1100;%20(&#1086;&#1095;&#1080;&#1082;)\DOCUME~1\SINKEV~1\LOCALS~1\Temp\Rar$DI00.781\Dept\Plan\Exchange\_________________________Plan_ZP\!_&#1055;&#1077;&#1095;&#1072;&#1090;&#1100;\&#1052;&#1058;&#1056;%20&#1074;&#1089;&#1077;%20-%20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72rc2j\vera\FinanceUTG\finek2008\&#1043;&#1088;&#1091;&#1076;&#1077;&#1085;&#1100;%20(&#1086;&#1095;&#1080;&#1082;)\DOCUME~1\SINKEV~1\LOCALS~1\Temp\Rar$DI00.781\Dept\FinPlan-Economy\Planning%20System%20Project\consolidation%20hq%20formatte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1052;&#1086;&#1080;%20&#1076;&#1086;&#1082;&#1091;&#1084;&#1077;&#1085;&#1090;&#1099;\Plan-2006_kons_rabota\Dept\FinPlan-Economy\Planning%20System%20Project\consolidation%20hq%20formatte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Kredo\work\Dept\FinPlan-Economy\Planning%20System%20Project\consolidation%20hq%20formatte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R:\DOCUME~1\Chirich\LOCALS~1\Temp\DOCUME~1\VOYTOV~1\LOCALS~1\Temp\Rar$DI00.867\Planning%20System%20Project\consolidation%20hq%20formatte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echiporenko\2007&#1053;&#1054;&#1042;\Dept\Plan\Exchange\!_Plan-2006\VAT%20Sevastop\Dept\Plan\Exchange\_________________________Plan_ZP\!_&#1055;&#1077;&#1095;&#1072;&#1090;&#1100;\&#1052;&#1058;&#1056;%20&#1074;&#1089;&#1077;%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sheetName val="Real GDP &amp; Real IP (u)"/>
      <sheetName val="Real GDP &amp; Real IP (e)"/>
      <sheetName val="GDP_gr"/>
      <sheetName val="Светлые"/>
    </sheetNames>
    <sheetDataSet>
      <sheetData sheetId="0"/>
      <sheetData sheetId="1"/>
      <sheetData sheetId="2"/>
      <sheetData sheetId="3"/>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ведена таб"/>
      <sheetName val="попер_роз"/>
      <sheetName val="попер_роз (4)"/>
      <sheetName val="звед_оптим (2)"/>
      <sheetName val="звед_баз(3)_СА"/>
      <sheetName val="звед_опт(3)_ca"/>
      <sheetName val="звед_баз(4)"/>
      <sheetName val="звед_опт(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sheetName val="1  поясн"/>
      <sheetName val="Вир_пок (2)"/>
      <sheetName val="Вир_пок"/>
      <sheetName val="3  Ф2"/>
      <sheetName val="4  04_05"/>
      <sheetName val="4а доходи"/>
      <sheetName val="4б Собівартість (транспортув)"/>
      <sheetName val="4б Собівартість (постач)"/>
      <sheetName val="4б Собівартість (скрапл. газ)"/>
      <sheetName val="5  Сб_Адм_Зб"/>
      <sheetName val="6  Інші доходи"/>
      <sheetName val="7  Інші витрати"/>
      <sheetName val="8  Кошт_вд_04"/>
      <sheetName val="9  Кошт_вд_05"/>
      <sheetName val="10  Кошт_вд_06"/>
      <sheetName val="10  Кошт_вд_06 _1_"/>
      <sheetName val="10  Кошт_вд_06 _2_"/>
      <sheetName val="10  Кошт_вд_06 _3_"/>
      <sheetName val="10  Кошт_вд_06 _4_"/>
      <sheetName val="11  Ф1"/>
      <sheetName val="12_Рух_кошт_непр"/>
      <sheetName val="13  95 р"/>
      <sheetName val="14 Коефіцієнтний аналіз"/>
      <sheetName val="15 Рух коштів"/>
      <sheetName val="16 Кап_вкл"/>
      <sheetName val="17 Фін_інв"/>
      <sheetName val="18 Подат"/>
      <sheetName val="19 МТР"/>
      <sheetName val="20 Внутр оборот"/>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зом"/>
      <sheetName val="МТР Апарат"/>
      <sheetName val="МТР Газ України"/>
      <sheetName val="МТР Укртрансгаз"/>
      <sheetName val="МТР Укргазвидобування"/>
      <sheetName val="МТР Укрспецтрансгаз"/>
      <sheetName val="МТР Чорноморнафтогаз"/>
      <sheetName val="МТР Укртранснафта"/>
      <sheetName val="МТР Газ-тепло"/>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sheetName val="1  поясн"/>
      <sheetName val="Вир_пок (2)"/>
      <sheetName val="Вир_пок"/>
      <sheetName val="3  Ф2"/>
      <sheetName val="4  04_05"/>
      <sheetName val="4а доходи"/>
      <sheetName val="4б Собівартість (транспортув)"/>
      <sheetName val="4б Собівартість (постач)"/>
      <sheetName val="4б Собівартість (скрапл. газ)"/>
      <sheetName val="5  Сб_Адм_Зб"/>
      <sheetName val="6  Інші доходи"/>
      <sheetName val="7  Інші витрати"/>
      <sheetName val="8  Кошт_вд_04"/>
      <sheetName val="9  Кошт_вд_05"/>
      <sheetName val="10  Кошт_вд_06"/>
      <sheetName val="10  Кошт_вд_06 _1_"/>
      <sheetName val="10  Кошт_вд_06 _2_"/>
      <sheetName val="10  Кошт_вд_06 _3_"/>
      <sheetName val="10  Кошт_вд_06 _4_"/>
      <sheetName val="11  Ф1"/>
      <sheetName val="12_Рух_кошт_непр"/>
      <sheetName val="13  95 р"/>
      <sheetName val="14 Коефіцієнтний аналіз"/>
      <sheetName val="15 Рух коштів"/>
      <sheetName val="16 Кап_вкл"/>
      <sheetName val="17 Фін_інв"/>
      <sheetName val="18 Подат"/>
      <sheetName val="19 МТР"/>
      <sheetName val="20 Внутр оборот"/>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Ini"/>
      <sheetName val="Ëčńň1"/>
      <sheetName val="Sum_pok"/>
      <sheetName val="#REF!"/>
      <sheetName val="Sum_pok.xls"/>
      <sheetName val="січ-лют."/>
      <sheetName val="430 сыч-лютий"/>
      <sheetName val="бер"/>
      <sheetName val="430 бер"/>
      <sheetName val="січ-бер"/>
      <sheetName val="430 сыч-бер"/>
    </sheetNames>
    <definedNames>
      <definedName name="ShowFil"/>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Газ України"/>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зом"/>
      <sheetName val="МТР Апарат"/>
      <sheetName val="МТР Газ України"/>
      <sheetName val="МТР Укртрансгаз"/>
      <sheetName val="МТР Укргазвидобування"/>
      <sheetName val="МТР Укрспецтрансгаз"/>
      <sheetName val="МТР Чорноморнафтогаз"/>
      <sheetName val="МТР Укртранснафта"/>
      <sheetName val="МТР Газ-тепло"/>
    </sheetNames>
    <sheetDataSet>
      <sheetData sheetId="0"/>
      <sheetData sheetId="1"/>
      <sheetData sheetId="2"/>
      <sheetData sheetId="3"/>
      <sheetData sheetId="4"/>
      <sheetData sheetId="5"/>
      <sheetData sheetId="6"/>
      <sheetData sheetId="7"/>
      <sheetData sheetId="8"/>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sheetName val="1  поясн"/>
      <sheetName val="Вир_пок (2)"/>
      <sheetName val="Вир_пок"/>
      <sheetName val="3  Ф2"/>
      <sheetName val="4  04_05"/>
      <sheetName val="4а доходи"/>
      <sheetName val="4б Собівартість (транспортув)"/>
      <sheetName val="4б Собівартість (постач)"/>
      <sheetName val="4б Собівартість (скрапл. газ)"/>
      <sheetName val="5  Сб_Адм_Зб"/>
      <sheetName val="6  Інші доходи"/>
      <sheetName val="7  Інші витрати"/>
      <sheetName val="8  Кошт_вд_04"/>
      <sheetName val="9  Кошт_вд_05"/>
      <sheetName val="10  Кошт_вд_06"/>
      <sheetName val="10  Кошт_вд_06 _1_"/>
      <sheetName val="10  Кошт_вд_06 _2_"/>
      <sheetName val="10  Кошт_вд_06 _3_"/>
      <sheetName val="10  Кошт_вд_06 _4_"/>
      <sheetName val="11  Ф1"/>
      <sheetName val="12_Рух_кошт_непр"/>
      <sheetName val="13  95 р"/>
      <sheetName val="14 Коефіцієнтний аналіз"/>
      <sheetName val="15 Рух коштів"/>
      <sheetName val="16 Кап_вкл"/>
      <sheetName val="17 Фін_інв"/>
      <sheetName val="18 Подат"/>
      <sheetName val="19 МТР"/>
      <sheetName val="20 Внутр оборот"/>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Газ України"/>
    </sheetNames>
    <sheetDataSet>
      <sheetData sheetId="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Газ України"/>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3"/>
    </sheetNames>
    <sheetDataSet>
      <sheetData sheetId="0" refreshError="1">
        <row r="1">
          <cell r="D1" t="str">
            <v>Баланс грошових доходiв i витрат населення Украјни у</v>
          </cell>
          <cell r="K1" t="str">
            <v>GOD</v>
          </cell>
        </row>
        <row r="2">
          <cell r="K2">
            <v>1993</v>
          </cell>
          <cell r="L2" t="str">
            <v>роцi</v>
          </cell>
        </row>
        <row r="3">
          <cell r="N3" t="str">
            <v>(млрд.крб)</v>
          </cell>
        </row>
        <row r="5">
          <cell r="A5" t="str">
            <v>А. ГРОШОВI ДОХОДИ</v>
          </cell>
        </row>
        <row r="6">
          <cell r="A6" t="str">
            <v>1.Заробiтна плата</v>
          </cell>
        </row>
        <row r="7">
          <cell r="A7" t="str">
            <v>2.Оплата працi робiтникiв</v>
          </cell>
        </row>
        <row r="8">
          <cell r="A8" t="str">
            <v xml:space="preserve">  кооперативiв</v>
          </cell>
        </row>
        <row r="9">
          <cell r="A9" t="str">
            <v>3.Доходи робiтникiв та служ-</v>
          </cell>
        </row>
        <row r="10">
          <cell r="A10" t="str">
            <v xml:space="preserve">  бовцiв вiд пiдприїмств та</v>
          </cell>
        </row>
        <row r="11">
          <cell r="A11" t="str">
            <v xml:space="preserve">  органiзацiй крiм зар.плати</v>
          </cell>
        </row>
        <row r="12">
          <cell r="A12" t="str">
            <v xml:space="preserve">4.Грошовi доходи вiд   </v>
          </cell>
        </row>
        <row r="13">
          <cell r="A13" t="str">
            <v xml:space="preserve">  колгоспiв            </v>
          </cell>
        </row>
        <row r="14">
          <cell r="A14" t="str">
            <v>5.Надходження вiд продажу</v>
          </cell>
        </row>
        <row r="15">
          <cell r="A15" t="str">
            <v xml:space="preserve">  продуктiв сiльсьгого госп.</v>
          </cell>
        </row>
        <row r="16">
          <cell r="A16" t="str">
            <v>Всього трудових доходiв</v>
          </cell>
        </row>
        <row r="17">
          <cell r="A17" t="str">
            <v>(рядки 1+2+3+4+5)</v>
          </cell>
        </row>
        <row r="18">
          <cell r="A18" t="str">
            <v>6.Пенсiј, допомоги,стипендiј</v>
          </cell>
        </row>
        <row r="19">
          <cell r="A19" t="str">
            <v xml:space="preserve">  та iншi надходження</v>
          </cell>
        </row>
        <row r="20">
          <cell r="A20" t="str">
            <v xml:space="preserve">     в тому числi:</v>
          </cell>
        </row>
        <row r="21">
          <cell r="A21" t="str">
            <v xml:space="preserve"> пенсiј, допомоги, стипендiј</v>
          </cell>
        </row>
        <row r="22">
          <cell r="A22" t="str">
            <v>Баланс</v>
          </cell>
        </row>
        <row r="23">
          <cell r="A23" t="str">
            <v>Б.ВИТРАТИ ТА ЗАОЩАДЖЕННЯ</v>
          </cell>
        </row>
        <row r="24">
          <cell r="A24" t="str">
            <v>1.Покупка товарiв та оплата</v>
          </cell>
        </row>
        <row r="25">
          <cell r="A25" t="str">
            <v xml:space="preserve">  послуг</v>
          </cell>
        </row>
        <row r="26">
          <cell r="A26" t="str">
            <v xml:space="preserve">    в тому числi:</v>
          </cell>
        </row>
        <row r="27">
          <cell r="A27" t="str">
            <v xml:space="preserve"> покупка товарiв       </v>
          </cell>
        </row>
        <row r="28">
          <cell r="A28" t="str">
            <v xml:space="preserve"> оплата послуг         </v>
          </cell>
        </row>
        <row r="29">
          <cell r="A29" t="str">
            <v>2.Обов'язковi платежi та</v>
          </cell>
        </row>
        <row r="30">
          <cell r="A30" t="str">
            <v xml:space="preserve">  добровiльнi внески</v>
          </cell>
        </row>
        <row r="31">
          <cell r="A31" t="str">
            <v xml:space="preserve">       iз них:</v>
          </cell>
        </row>
        <row r="32">
          <cell r="A32" t="str">
            <v xml:space="preserve"> прибутковий податок з </v>
          </cell>
        </row>
        <row r="33">
          <cell r="A33" t="str">
            <v xml:space="preserve"> населення             </v>
          </cell>
        </row>
        <row r="34">
          <cell r="A34" t="str">
            <v>3.Прирiст вкладiв,придбання</v>
          </cell>
        </row>
        <row r="35">
          <cell r="A35" t="str">
            <v xml:space="preserve">  облiгацiй Державној внутр.</v>
          </cell>
        </row>
        <row r="36">
          <cell r="A36" t="str">
            <v xml:space="preserve">  позики,iнш.цiнних паперiв  </v>
          </cell>
        </row>
        <row r="37">
          <cell r="A37" t="str">
            <v>Всього</v>
          </cell>
        </row>
        <row r="38">
          <cell r="A38" t="str">
            <v xml:space="preserve">В. Перевищення доходiв над </v>
          </cell>
        </row>
        <row r="39">
          <cell r="A39" t="str">
            <v xml:space="preserve">   витратами</v>
          </cell>
        </row>
        <row r="40">
          <cell r="A40" t="str">
            <v>Баланс</v>
          </cell>
        </row>
        <row r="41">
          <cell r="A41" t="str">
            <v>_x000C_</v>
          </cell>
        </row>
        <row r="46">
          <cell r="A46" t="str">
            <v>А. ГРОШОВI ДОХОДИ</v>
          </cell>
        </row>
        <row r="47">
          <cell r="A47" t="str">
            <v>1.Заробiтна плата</v>
          </cell>
        </row>
        <row r="48">
          <cell r="A48" t="str">
            <v>2.Оплата працi робiтникiв</v>
          </cell>
        </row>
        <row r="49">
          <cell r="A49" t="str">
            <v xml:space="preserve">  кооперативiв</v>
          </cell>
        </row>
        <row r="50">
          <cell r="A50" t="str">
            <v>3.Доходи робiтникiв та служ-</v>
          </cell>
        </row>
        <row r="51">
          <cell r="A51" t="str">
            <v xml:space="preserve">  бовцiв вiд пiдприїмств та</v>
          </cell>
        </row>
        <row r="52">
          <cell r="A52" t="str">
            <v xml:space="preserve">  органiзацiй крiм зар.плати</v>
          </cell>
        </row>
        <row r="53">
          <cell r="A53" t="str">
            <v xml:space="preserve">4.Грошовi доходи вiд   </v>
          </cell>
        </row>
        <row r="54">
          <cell r="A54" t="str">
            <v xml:space="preserve">  колгоспiв            </v>
          </cell>
        </row>
        <row r="55">
          <cell r="A55" t="str">
            <v>5.Надходження вiд продажу</v>
          </cell>
        </row>
        <row r="56">
          <cell r="A56" t="str">
            <v xml:space="preserve">  продуктiв сiльсьгого госп.</v>
          </cell>
        </row>
        <row r="57">
          <cell r="A57" t="str">
            <v>Всього трудових доходiв</v>
          </cell>
        </row>
        <row r="58">
          <cell r="A58" t="str">
            <v>(рядки 1+2+3+4+5)</v>
          </cell>
        </row>
        <row r="59">
          <cell r="A59" t="str">
            <v>6.Пенсiј, допомоги,стипендiј</v>
          </cell>
        </row>
        <row r="60">
          <cell r="A60" t="str">
            <v xml:space="preserve">  та iншi надходження</v>
          </cell>
        </row>
        <row r="61">
          <cell r="A61" t="str">
            <v xml:space="preserve">     в тому числi:</v>
          </cell>
        </row>
        <row r="62">
          <cell r="A62" t="str">
            <v xml:space="preserve"> пенсiј, допомоги, стипендiј</v>
          </cell>
        </row>
        <row r="63">
          <cell r="A63" t="str">
            <v>Баланс</v>
          </cell>
        </row>
        <row r="64">
          <cell r="A64" t="str">
            <v>Б.ВИТРАТИ ТА ЗАОЩАДЖЕННЯ</v>
          </cell>
        </row>
        <row r="65">
          <cell r="A65" t="str">
            <v>1.Покупка товарiв та оплата</v>
          </cell>
        </row>
        <row r="66">
          <cell r="A66" t="str">
            <v xml:space="preserve">  послуг</v>
          </cell>
        </row>
        <row r="67">
          <cell r="A67" t="str">
            <v xml:space="preserve">    в тому числi:</v>
          </cell>
        </row>
        <row r="68">
          <cell r="A68" t="str">
            <v xml:space="preserve"> покупка товарiв       </v>
          </cell>
        </row>
        <row r="69">
          <cell r="A69" t="str">
            <v xml:space="preserve"> оплата послуг         </v>
          </cell>
        </row>
        <row r="70">
          <cell r="A70" t="str">
            <v>2.Обов'язковi платежi та</v>
          </cell>
        </row>
        <row r="71">
          <cell r="A71" t="str">
            <v xml:space="preserve">  добровiльнi внески</v>
          </cell>
        </row>
        <row r="72">
          <cell r="A72" t="str">
            <v xml:space="preserve">       iз них:</v>
          </cell>
        </row>
        <row r="73">
          <cell r="A73" t="str">
            <v xml:space="preserve"> прибутковий податок з </v>
          </cell>
        </row>
        <row r="74">
          <cell r="A74" t="str">
            <v xml:space="preserve"> населення             </v>
          </cell>
        </row>
        <row r="75">
          <cell r="A75" t="str">
            <v>3.Прирiст вкладiв,придбання</v>
          </cell>
        </row>
        <row r="76">
          <cell r="A76" t="str">
            <v xml:space="preserve">  облiгацiй Державној внутр.</v>
          </cell>
        </row>
        <row r="77">
          <cell r="A77" t="str">
            <v xml:space="preserve">  позики,iнш.цiнних паперiв  </v>
          </cell>
        </row>
        <row r="78">
          <cell r="A78" t="str">
            <v>Всього</v>
          </cell>
        </row>
        <row r="79">
          <cell r="A79" t="str">
            <v xml:space="preserve">В. Перевищення доходiв над </v>
          </cell>
        </row>
        <row r="80">
          <cell r="A80" t="str">
            <v xml:space="preserve">   витратами</v>
          </cell>
        </row>
        <row r="81">
          <cell r="A81" t="str">
            <v>Баланс</v>
          </cell>
        </row>
        <row r="82">
          <cell r="A82" t="str">
            <v xml:space="preserve">        Довiдково: чисельнiсть населення в</v>
          </cell>
        </row>
        <row r="83">
          <cell r="A83" t="str">
            <v>_x000C_</v>
          </cell>
        </row>
        <row r="88">
          <cell r="A88" t="str">
            <v>А. ГРОШОВI ДОХОДИ</v>
          </cell>
        </row>
        <row r="89">
          <cell r="A89" t="str">
            <v>1.Заробiтна плата</v>
          </cell>
        </row>
        <row r="90">
          <cell r="A90" t="str">
            <v>2.Оплата працi робiтникiв</v>
          </cell>
        </row>
        <row r="91">
          <cell r="A91" t="str">
            <v xml:space="preserve">  кооперативiв</v>
          </cell>
        </row>
        <row r="92">
          <cell r="A92" t="str">
            <v>3.Доходи робiтникiв та служ-</v>
          </cell>
        </row>
        <row r="93">
          <cell r="A93" t="str">
            <v xml:space="preserve">  бовцiв вiд пiдприїмств та</v>
          </cell>
        </row>
        <row r="94">
          <cell r="A94" t="str">
            <v xml:space="preserve">  органiзацiй крiм зар.плати</v>
          </cell>
        </row>
        <row r="95">
          <cell r="A95" t="str">
            <v xml:space="preserve">4.Грошовi доходи вiд   </v>
          </cell>
        </row>
        <row r="96">
          <cell r="A96" t="str">
            <v xml:space="preserve">  колгоспiв            </v>
          </cell>
        </row>
        <row r="97">
          <cell r="A97" t="str">
            <v>5.Надходження вiд продажу</v>
          </cell>
        </row>
        <row r="98">
          <cell r="A98" t="str">
            <v xml:space="preserve">  продуктiв сiльсьгого госп.</v>
          </cell>
        </row>
        <row r="99">
          <cell r="A99" t="str">
            <v>Всього трудових доходiв</v>
          </cell>
        </row>
        <row r="100">
          <cell r="A100" t="str">
            <v>(рядки 1+2+3+4+5)</v>
          </cell>
        </row>
        <row r="101">
          <cell r="A101" t="str">
            <v>6.Пенсiј, допомоги,стипендiј</v>
          </cell>
        </row>
        <row r="102">
          <cell r="A102" t="str">
            <v xml:space="preserve">  та iншi надходження</v>
          </cell>
        </row>
        <row r="103">
          <cell r="A103" t="str">
            <v xml:space="preserve">     в тому числi:</v>
          </cell>
        </row>
        <row r="104">
          <cell r="A104" t="str">
            <v xml:space="preserve"> пенсiј, допомоги, стипендiј</v>
          </cell>
        </row>
        <row r="105">
          <cell r="A105" t="str">
            <v>Баланс</v>
          </cell>
        </row>
        <row r="106">
          <cell r="A106" t="str">
            <v>Б.ВИТРАТИ ТА ЗАОЩАДЖЕННЯ</v>
          </cell>
        </row>
        <row r="107">
          <cell r="A107" t="str">
            <v>1.Покупка товарiв та оплата</v>
          </cell>
        </row>
        <row r="108">
          <cell r="A108" t="str">
            <v xml:space="preserve">  послуг</v>
          </cell>
        </row>
        <row r="109">
          <cell r="A109" t="str">
            <v xml:space="preserve">    в тому числi:</v>
          </cell>
        </row>
        <row r="110">
          <cell r="A110" t="str">
            <v xml:space="preserve"> покупка товарiв       </v>
          </cell>
        </row>
        <row r="111">
          <cell r="A111" t="str">
            <v xml:space="preserve"> оплата послуг         </v>
          </cell>
        </row>
        <row r="112">
          <cell r="A112" t="str">
            <v>2.Обов'язковi платежi та</v>
          </cell>
        </row>
        <row r="113">
          <cell r="A113" t="str">
            <v xml:space="preserve">  добровiльнi внески</v>
          </cell>
        </row>
        <row r="114">
          <cell r="A114" t="str">
            <v xml:space="preserve">       iз них:</v>
          </cell>
        </row>
        <row r="115">
          <cell r="A115" t="str">
            <v xml:space="preserve"> прибутковий податок з </v>
          </cell>
        </row>
        <row r="116">
          <cell r="A116" t="str">
            <v xml:space="preserve"> населення             </v>
          </cell>
        </row>
        <row r="117">
          <cell r="A117" t="str">
            <v>3.Прирiст вкладiв,придбання</v>
          </cell>
        </row>
        <row r="118">
          <cell r="A118" t="str">
            <v xml:space="preserve">  облiгацiй Державној внутр.</v>
          </cell>
        </row>
        <row r="119">
          <cell r="A119" t="str">
            <v xml:space="preserve">  позики,iнш.цiнних паперiв  </v>
          </cell>
        </row>
        <row r="120">
          <cell r="A120" t="str">
            <v>Всього</v>
          </cell>
        </row>
        <row r="121">
          <cell r="A121" t="str">
            <v xml:space="preserve">В. Перевищення доходiв над </v>
          </cell>
        </row>
        <row r="122">
          <cell r="A122" t="str">
            <v xml:space="preserve">   витратами</v>
          </cell>
        </row>
        <row r="123">
          <cell r="A123" t="str">
            <v>Баланс</v>
          </cell>
        </row>
        <row r="124">
          <cell r="A124" t="str">
            <v>_x000C_</v>
          </cell>
        </row>
        <row r="130">
          <cell r="A130" t="str">
            <v>А. ГРОШОВI ДОХОДИ</v>
          </cell>
        </row>
        <row r="131">
          <cell r="A131" t="str">
            <v>1.Заробiтна плата</v>
          </cell>
        </row>
        <row r="132">
          <cell r="A132" t="str">
            <v>2.Оплата працi робiтникiв</v>
          </cell>
        </row>
        <row r="133">
          <cell r="A133" t="str">
            <v xml:space="preserve">  кооперативiв</v>
          </cell>
        </row>
        <row r="134">
          <cell r="A134" t="str">
            <v>3.Доходи робiтникiв та служ-</v>
          </cell>
        </row>
        <row r="135">
          <cell r="A135" t="str">
            <v xml:space="preserve">  бовцiв вiд пiдприїмств та</v>
          </cell>
        </row>
        <row r="136">
          <cell r="A136" t="str">
            <v xml:space="preserve">  органiзацiй крiм зар.плати</v>
          </cell>
        </row>
        <row r="137">
          <cell r="A137" t="str">
            <v xml:space="preserve">4.Грошовi доходи вiд   </v>
          </cell>
        </row>
        <row r="138">
          <cell r="A138" t="str">
            <v xml:space="preserve">  колгоспiв            </v>
          </cell>
        </row>
        <row r="139">
          <cell r="A139" t="str">
            <v>5.Надходження вiд продажу</v>
          </cell>
        </row>
        <row r="140">
          <cell r="A140" t="str">
            <v xml:space="preserve">  продуктiв сiльсьгого госп.</v>
          </cell>
        </row>
        <row r="141">
          <cell r="A141" t="str">
            <v>Всього трудових доходiв</v>
          </cell>
        </row>
        <row r="142">
          <cell r="A142" t="str">
            <v>(рядки 1+2+3+4+5)</v>
          </cell>
        </row>
        <row r="143">
          <cell r="A143" t="str">
            <v>6.Пенсiј, допомоги,стипендiј</v>
          </cell>
        </row>
        <row r="144">
          <cell r="A144" t="str">
            <v xml:space="preserve">  та iншi надходження</v>
          </cell>
        </row>
        <row r="145">
          <cell r="A145" t="str">
            <v xml:space="preserve">     в тому числi:</v>
          </cell>
        </row>
        <row r="146">
          <cell r="A146" t="str">
            <v xml:space="preserve"> пенсiј, допомоги, стипендiј</v>
          </cell>
        </row>
        <row r="147">
          <cell r="A147" t="str">
            <v>Баланс</v>
          </cell>
        </row>
        <row r="148">
          <cell r="A148" t="str">
            <v>Б.ВИТРАТИ ТА ЗАОЩАДЖЕННЯ</v>
          </cell>
        </row>
        <row r="149">
          <cell r="A149" t="str">
            <v>1.Покупка товарiв та оплата</v>
          </cell>
        </row>
        <row r="150">
          <cell r="A150" t="str">
            <v xml:space="preserve">  послуг</v>
          </cell>
        </row>
        <row r="151">
          <cell r="A151" t="str">
            <v xml:space="preserve">    в тому числi:</v>
          </cell>
        </row>
        <row r="152">
          <cell r="A152" t="str">
            <v xml:space="preserve"> покупка товарiв       </v>
          </cell>
        </row>
        <row r="153">
          <cell r="A153" t="str">
            <v xml:space="preserve"> оплата послуг         </v>
          </cell>
        </row>
        <row r="154">
          <cell r="A154" t="str">
            <v>2.Обов'язковi платежi та</v>
          </cell>
        </row>
        <row r="155">
          <cell r="A155" t="str">
            <v xml:space="preserve">  добровiльнi внески</v>
          </cell>
        </row>
        <row r="156">
          <cell r="A156" t="str">
            <v xml:space="preserve">       iз них:</v>
          </cell>
        </row>
        <row r="157">
          <cell r="A157" t="str">
            <v xml:space="preserve"> прибутковий податок з </v>
          </cell>
        </row>
        <row r="158">
          <cell r="A158" t="str">
            <v xml:space="preserve"> населення             </v>
          </cell>
        </row>
        <row r="159">
          <cell r="A159" t="str">
            <v>3.Прирiст вкладiв,придбання</v>
          </cell>
        </row>
        <row r="160">
          <cell r="A160" t="str">
            <v xml:space="preserve">  облiгацiй Державној внутр.</v>
          </cell>
        </row>
        <row r="161">
          <cell r="A161" t="str">
            <v xml:space="preserve">  позики,iнш.цiнних паперiв  </v>
          </cell>
        </row>
        <row r="162">
          <cell r="A162" t="str">
            <v>Всього</v>
          </cell>
        </row>
        <row r="163">
          <cell r="A163" t="str">
            <v xml:space="preserve">В. Перевищення доходiв над </v>
          </cell>
        </row>
        <row r="164">
          <cell r="A164" t="str">
            <v xml:space="preserve">   витратами</v>
          </cell>
        </row>
        <row r="165">
          <cell r="A165" t="str">
            <v>Баланс</v>
          </cell>
        </row>
        <row r="166">
          <cell r="A166" t="str">
            <v>_x000C_</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Апарат"/>
      <sheetName val="МТР Газ України"/>
      <sheetName val="МТР Укртрансгаз"/>
      <sheetName val="МТР Укргазвидобування"/>
      <sheetName val="МТР Укрспецтрансгаз"/>
      <sheetName val="МТР Чорноморнафтогаз"/>
      <sheetName val="МТР Укртранснафта"/>
      <sheetName val="МТР Газ-тепло"/>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зом"/>
      <sheetName val="МТР Апарат"/>
      <sheetName val="МТР Газ України"/>
      <sheetName val="МТР Укртрансгаз"/>
      <sheetName val="МТР Укргазвидобування"/>
      <sheetName val="МТР Укрспецтрансгаз"/>
      <sheetName val="МТР Чорноморнафтогаз"/>
      <sheetName val="МТР Укртранснафта"/>
      <sheetName val="МТР Газ-тепло"/>
      <sheetName val="МТР_Апарат"/>
      <sheetName val="МТР_Газ_України"/>
      <sheetName val="МТР_Укртрансгаз"/>
      <sheetName val="МТР_Укргазвидобування"/>
      <sheetName val="МТР_Укрспецтрансгаз"/>
      <sheetName val="МТР_Чорноморнафтогаз"/>
      <sheetName val="МТР_Укртранснафта"/>
      <sheetName val="МТР_Газ-тепло"/>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Газ України"/>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Газ України"/>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tac"/>
      <sheetName val="DodDot"/>
      <sheetName val="Dod ARK"/>
      <sheetName val="Dod Clavutich"/>
      <sheetName val="Svod 3511060"/>
      <sheetName val="Viluch(1-12)"/>
      <sheetName val="Diti "/>
      <sheetName val="TvPalGaz"/>
      <sheetName val="Ener "/>
      <sheetName val="IncsiPilgi (2)"/>
      <sheetName val="GirZakon"/>
      <sheetName val="Govti Vodi"/>
      <sheetName val="Chor Flot"/>
      <sheetName val="Afganci"/>
      <sheetName val="Shidka Dop"/>
      <sheetName val="Likarna"/>
      <sheetName val="Zoiot Pidkova"/>
      <sheetName val="Granti"/>
      <sheetName val="Granti1"/>
      <sheetName val="Vibori"/>
      <sheetName val="Metro"/>
      <sheetName val="Oper Teatr"/>
      <sheetName val="Makeevka"/>
      <sheetName val="Ctix Lixo IvFrank"/>
      <sheetName val="Groshi xodat za dit"/>
      <sheetName val="Ctix Lixo Zakarp"/>
      <sheetName val="Coc GKG Inv"/>
      <sheetName val="Tuzla"/>
      <sheetName val="Zmiinii"/>
      <sheetName val="Ctandarti"/>
      <sheetName val="CocEkon"/>
      <sheetName val="Ictor Zabudova"/>
      <sheetName val="Ict Zab"/>
      <sheetName val="Ukr Kultura"/>
      <sheetName val="Minoboroni"/>
      <sheetName val="Mic Arcenal"/>
      <sheetName val="Inekcini"/>
      <sheetName val="In"/>
      <sheetName val="diti ciroti -2(minmolod)"/>
      <sheetName val="Korek ocvita"/>
      <sheetName val="Tex Dic Ocvita"/>
      <sheetName val="Troleib"/>
      <sheetName val="Utoc.Zaoshadg"/>
      <sheetName val="Metro Cpec Fond"/>
      <sheetName val="Svitov Bank"/>
      <sheetName val="Shidka Dop Cp Fond"/>
      <sheetName val="Gazoprovodi"/>
      <sheetName val="Troleib Cpec Fond"/>
      <sheetName val="Zaporiggya"/>
      <sheetName val="Kremenchuk"/>
      <sheetName val="Pereviz ditey"/>
      <sheetName val="Kom dorigu"/>
      <sheetName val="Chor Fiot Cpec Fond"/>
      <sheetName val="Zaosch"/>
      <sheetName val="kryvRig"/>
      <sheetName val="OSVITA"/>
      <sheetName val="Tar"/>
      <sheetName val="Nar.instr"/>
      <sheetName val="DDot"/>
      <sheetName val="Dsub"/>
    </sheetNames>
    <sheetDataSet>
      <sheetData sheetId="0"/>
      <sheetData sheetId="1"/>
      <sheetData sheetId="2"/>
      <sheetData sheetId="3"/>
      <sheetData sheetId="4"/>
      <sheetData sheetId="5"/>
      <sheetData sheetId="6"/>
      <sheetData sheetId="7"/>
      <sheetData sheetId="8" refreshError="1">
        <row r="2">
          <cell r="A2" t="str">
            <v>Обсяг помісячного надходження субвенції з державного бюджету до місцевих бюджетів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v>
          </cell>
        </row>
        <row r="5">
          <cell r="A5" t="str">
            <v>Код бюджету</v>
          </cell>
          <cell r="B5" t="str">
            <v>Назва адміністративно-територіальної одиниці</v>
          </cell>
          <cell r="C5" t="str">
            <v>січень</v>
          </cell>
          <cell r="D5" t="str">
            <v>лютий</v>
          </cell>
          <cell r="E5" t="str">
            <v>березень</v>
          </cell>
          <cell r="F5" t="str">
            <v>квітень</v>
          </cell>
          <cell r="G5" t="str">
            <v>травень</v>
          </cell>
        </row>
        <row r="6">
          <cell r="A6" t="str">
            <v>О1100000000</v>
          </cell>
          <cell r="B6" t="str">
            <v>бюджет Автономної Республіки Крим</v>
          </cell>
          <cell r="C6">
            <v>2463.5419999999999</v>
          </cell>
          <cell r="D6">
            <v>5004.6750000000002</v>
          </cell>
          <cell r="E6">
            <v>4874.01</v>
          </cell>
          <cell r="F6">
            <v>6713.2</v>
          </cell>
          <cell r="G6">
            <v>5483.6</v>
          </cell>
        </row>
        <row r="7">
          <cell r="A7" t="str">
            <v>О2100000000</v>
          </cell>
          <cell r="B7" t="str">
            <v>обласний бюджет Вiнницької області</v>
          </cell>
          <cell r="C7">
            <v>5585.9549999999999</v>
          </cell>
          <cell r="D7">
            <v>5130.4480000000003</v>
          </cell>
          <cell r="E7">
            <v>5614.5339999999997</v>
          </cell>
          <cell r="F7">
            <v>7821.4</v>
          </cell>
          <cell r="G7">
            <v>4676.6000000000004</v>
          </cell>
        </row>
        <row r="8">
          <cell r="A8" t="str">
            <v>О3100000000</v>
          </cell>
          <cell r="B8" t="str">
            <v>обласний бюджет Волинської області</v>
          </cell>
          <cell r="C8">
            <v>3419.413</v>
          </cell>
          <cell r="D8">
            <v>4547.1629999999996</v>
          </cell>
          <cell r="E8">
            <v>4267.8410000000003</v>
          </cell>
          <cell r="F8">
            <v>5180.2</v>
          </cell>
          <cell r="G8">
            <v>3258.4</v>
          </cell>
        </row>
        <row r="9">
          <cell r="A9" t="str">
            <v>О4100000000</v>
          </cell>
          <cell r="B9" t="str">
            <v>обласний бюджет Днiпропетровської області</v>
          </cell>
          <cell r="C9">
            <v>8288.7270000000008</v>
          </cell>
          <cell r="D9">
            <v>20991.351999999999</v>
          </cell>
          <cell r="E9">
            <v>16903.654999999999</v>
          </cell>
          <cell r="F9">
            <v>23535.787</v>
          </cell>
          <cell r="G9">
            <v>12935.2</v>
          </cell>
        </row>
        <row r="10">
          <cell r="A10" t="str">
            <v>О5100000000</v>
          </cell>
          <cell r="B10" t="str">
            <v>обласний бюджет Донецької області</v>
          </cell>
          <cell r="C10">
            <v>11729.522000000001</v>
          </cell>
          <cell r="D10">
            <v>19530.755000000001</v>
          </cell>
          <cell r="E10">
            <v>19355.436000000002</v>
          </cell>
          <cell r="F10">
            <v>26008.7</v>
          </cell>
          <cell r="G10">
            <v>15778.6</v>
          </cell>
        </row>
        <row r="11">
          <cell r="A11" t="str">
            <v>О6100000000</v>
          </cell>
          <cell r="B11" t="str">
            <v>обласний бюджет Житомирської області</v>
          </cell>
          <cell r="C11">
            <v>3202.2750000000001</v>
          </cell>
          <cell r="D11">
            <v>6561.0010000000002</v>
          </cell>
          <cell r="E11">
            <v>5316.2150000000001</v>
          </cell>
          <cell r="F11">
            <v>7407.8</v>
          </cell>
          <cell r="G11">
            <v>4605.7</v>
          </cell>
        </row>
        <row r="12">
          <cell r="A12" t="str">
            <v>О7100000000</v>
          </cell>
          <cell r="B12" t="str">
            <v>обласний бюджет Закарпатської області</v>
          </cell>
          <cell r="C12">
            <v>1513.9649999999999</v>
          </cell>
          <cell r="D12">
            <v>1806.577</v>
          </cell>
          <cell r="E12">
            <v>4712.2439999999997</v>
          </cell>
          <cell r="F12">
            <v>4277.8</v>
          </cell>
          <cell r="G12">
            <v>1586.9</v>
          </cell>
        </row>
        <row r="13">
          <cell r="A13" t="str">
            <v>О8100000000</v>
          </cell>
          <cell r="B13" t="str">
            <v>обласний бюджет Запорiзької області</v>
          </cell>
          <cell r="C13">
            <v>3867.2069999999999</v>
          </cell>
          <cell r="D13">
            <v>7903.7089999999998</v>
          </cell>
          <cell r="E13">
            <v>7399.4160000000002</v>
          </cell>
          <cell r="F13">
            <v>9874.5</v>
          </cell>
          <cell r="G13">
            <v>7155.4</v>
          </cell>
        </row>
        <row r="14">
          <cell r="A14" t="str">
            <v>О9100000000</v>
          </cell>
          <cell r="B14" t="str">
            <v>обласний бюджет Iвано-Франкiвської області</v>
          </cell>
          <cell r="C14">
            <v>3578.223</v>
          </cell>
          <cell r="D14">
            <v>5867.2309999999998</v>
          </cell>
          <cell r="E14">
            <v>6297.893</v>
          </cell>
          <cell r="F14">
            <v>9563.7000000000007</v>
          </cell>
          <cell r="G14">
            <v>3616.2</v>
          </cell>
        </row>
        <row r="15">
          <cell r="A15">
            <v>10100000000</v>
          </cell>
          <cell r="B15" t="str">
            <v>обласний бюджет Київської області</v>
          </cell>
          <cell r="C15">
            <v>10302.385</v>
          </cell>
          <cell r="D15">
            <v>16146.352999999999</v>
          </cell>
          <cell r="E15">
            <v>13833.255999999999</v>
          </cell>
          <cell r="F15">
            <v>18290.400000000001</v>
          </cell>
          <cell r="G15">
            <v>7404.9</v>
          </cell>
        </row>
        <row r="16">
          <cell r="A16">
            <v>11100000000</v>
          </cell>
          <cell r="B16" t="str">
            <v>обласний бюджет Кiровоградської області</v>
          </cell>
          <cell r="C16">
            <v>3580.96</v>
          </cell>
          <cell r="D16">
            <v>4993.7330000000002</v>
          </cell>
          <cell r="E16">
            <v>3976.05</v>
          </cell>
          <cell r="F16">
            <v>7419.8</v>
          </cell>
          <cell r="G16">
            <v>5284.3</v>
          </cell>
        </row>
        <row r="17">
          <cell r="A17">
            <v>12100000000</v>
          </cell>
          <cell r="B17" t="str">
            <v>обласний бюджет Луганської області</v>
          </cell>
          <cell r="C17">
            <v>2843.239</v>
          </cell>
          <cell r="D17">
            <v>8978.6</v>
          </cell>
          <cell r="E17">
            <v>6927.87</v>
          </cell>
          <cell r="F17">
            <v>9087.1</v>
          </cell>
          <cell r="G17">
            <v>6148.4</v>
          </cell>
        </row>
        <row r="18">
          <cell r="A18">
            <v>13100000000</v>
          </cell>
          <cell r="B18" t="str">
            <v>обласний бюджет Львiвської області</v>
          </cell>
          <cell r="C18">
            <v>13665.8</v>
          </cell>
          <cell r="D18">
            <v>12546.388000000001</v>
          </cell>
          <cell r="E18">
            <v>13924.588</v>
          </cell>
          <cell r="F18">
            <v>16320</v>
          </cell>
          <cell r="G18">
            <v>5542.7</v>
          </cell>
        </row>
        <row r="19">
          <cell r="A19">
            <v>14100000000</v>
          </cell>
          <cell r="B19" t="str">
            <v>обласний бюджет Миколаївської області</v>
          </cell>
          <cell r="C19">
            <v>1582.5519999999999</v>
          </cell>
          <cell r="D19">
            <v>4228.6229999999996</v>
          </cell>
          <cell r="E19">
            <v>4112.8190000000004</v>
          </cell>
          <cell r="F19">
            <v>5079.6000000000004</v>
          </cell>
          <cell r="G19">
            <v>4261.3</v>
          </cell>
        </row>
        <row r="20">
          <cell r="A20">
            <v>15100000000</v>
          </cell>
          <cell r="B20" t="str">
            <v>обласний бюджет Одеської області</v>
          </cell>
          <cell r="C20">
            <v>3570.1010000000001</v>
          </cell>
          <cell r="D20">
            <v>8569.5969999999998</v>
          </cell>
          <cell r="E20">
            <v>7127.8249999999998</v>
          </cell>
          <cell r="F20">
            <v>11636.5</v>
          </cell>
          <cell r="G20">
            <v>10163.4</v>
          </cell>
        </row>
        <row r="21">
          <cell r="A21">
            <v>16100000000</v>
          </cell>
          <cell r="B21" t="str">
            <v>обласний бюджет Полтавської області</v>
          </cell>
          <cell r="C21">
            <v>5666.1139999999996</v>
          </cell>
          <cell r="D21">
            <v>6422.4319999999998</v>
          </cell>
          <cell r="E21">
            <v>7489.7539999999999</v>
          </cell>
          <cell r="F21">
            <v>15258.1</v>
          </cell>
          <cell r="G21">
            <v>5827</v>
          </cell>
        </row>
        <row r="22">
          <cell r="A22">
            <v>17100000000</v>
          </cell>
          <cell r="B22" t="str">
            <v>обласний бюджет Рiвненської області</v>
          </cell>
          <cell r="C22">
            <v>1969.902</v>
          </cell>
          <cell r="D22">
            <v>3336.444</v>
          </cell>
          <cell r="E22">
            <v>5380.4470000000001</v>
          </cell>
          <cell r="F22">
            <v>5543.9</v>
          </cell>
          <cell r="G22">
            <v>2982.7</v>
          </cell>
        </row>
        <row r="23">
          <cell r="A23">
            <v>18100000000</v>
          </cell>
          <cell r="B23" t="str">
            <v>обласний бюджет Сумської області</v>
          </cell>
          <cell r="C23">
            <v>4169.5280000000002</v>
          </cell>
          <cell r="D23">
            <v>3622.9929999999999</v>
          </cell>
          <cell r="E23">
            <v>7895.424</v>
          </cell>
          <cell r="F23">
            <v>8377.1</v>
          </cell>
          <cell r="G23">
            <v>4032.7</v>
          </cell>
        </row>
        <row r="24">
          <cell r="A24">
            <v>19100000000</v>
          </cell>
          <cell r="B24" t="str">
            <v>обласний бюджет Тернопiльської області</v>
          </cell>
          <cell r="C24">
            <v>3701.9160000000002</v>
          </cell>
          <cell r="D24">
            <v>4896.8559999999998</v>
          </cell>
          <cell r="E24">
            <v>5147.2650000000003</v>
          </cell>
          <cell r="F24">
            <v>6839.9</v>
          </cell>
          <cell r="G24">
            <v>1830.2</v>
          </cell>
        </row>
        <row r="25">
          <cell r="A25">
            <v>20100000000</v>
          </cell>
          <cell r="B25" t="str">
            <v>обласний бюджет Харкiвської області</v>
          </cell>
          <cell r="C25">
            <v>8386.9330000000009</v>
          </cell>
          <cell r="D25">
            <v>11698.075000000001</v>
          </cell>
          <cell r="E25">
            <v>14592.047</v>
          </cell>
          <cell r="F25">
            <v>27208.2</v>
          </cell>
          <cell r="G25">
            <v>13691.3</v>
          </cell>
        </row>
        <row r="26">
          <cell r="A26">
            <v>21100000000</v>
          </cell>
          <cell r="B26" t="str">
            <v>обласний бюджет Херсонської області</v>
          </cell>
          <cell r="C26">
            <v>2200.9679999999998</v>
          </cell>
          <cell r="D26">
            <v>3252.5390000000002</v>
          </cell>
          <cell r="E26">
            <v>3255.58</v>
          </cell>
          <cell r="F26">
            <v>5299.7</v>
          </cell>
          <cell r="G26">
            <v>3272.2</v>
          </cell>
        </row>
        <row r="27">
          <cell r="A27">
            <v>22100000000</v>
          </cell>
          <cell r="B27" t="str">
            <v>обласний бюджет Хмельницької області</v>
          </cell>
          <cell r="C27">
            <v>4049.5320000000002</v>
          </cell>
          <cell r="D27">
            <v>6627.4</v>
          </cell>
          <cell r="E27">
            <v>4533.01</v>
          </cell>
          <cell r="F27">
            <v>8290.9</v>
          </cell>
          <cell r="G27">
            <v>5960.3</v>
          </cell>
        </row>
        <row r="28">
          <cell r="A28">
            <v>23100000000</v>
          </cell>
          <cell r="B28" t="str">
            <v>обласний бюджет Черкаської області</v>
          </cell>
          <cell r="C28">
            <v>5316.2910000000002</v>
          </cell>
          <cell r="D28">
            <v>6217.3370000000004</v>
          </cell>
          <cell r="E28">
            <v>6195.89</v>
          </cell>
          <cell r="F28">
            <v>10165</v>
          </cell>
          <cell r="G28">
            <v>4770.5</v>
          </cell>
        </row>
        <row r="29">
          <cell r="A29">
            <v>24100000000</v>
          </cell>
          <cell r="B29" t="str">
            <v>обласний бюджет Чернiвецької області</v>
          </cell>
          <cell r="C29">
            <v>1761.75</v>
          </cell>
          <cell r="D29">
            <v>2010.7829999999999</v>
          </cell>
          <cell r="E29">
            <v>1999.8030000000001</v>
          </cell>
          <cell r="F29">
            <v>3410.4</v>
          </cell>
          <cell r="G29">
            <v>2092.5</v>
          </cell>
        </row>
        <row r="30">
          <cell r="A30">
            <v>25100000000</v>
          </cell>
          <cell r="B30" t="str">
            <v>обласний бюджет Чернiгiвецької області</v>
          </cell>
          <cell r="C30">
            <v>4501.0339999999997</v>
          </cell>
          <cell r="D30">
            <v>5828.5460000000003</v>
          </cell>
          <cell r="E30">
            <v>5312.768</v>
          </cell>
          <cell r="F30">
            <v>8541</v>
          </cell>
          <cell r="G30">
            <v>4831.6000000000004</v>
          </cell>
        </row>
        <row r="31">
          <cell r="A31">
            <v>26000000000</v>
          </cell>
          <cell r="B31" t="str">
            <v>м.Київ</v>
          </cell>
          <cell r="C31">
            <v>4478.4290000000001</v>
          </cell>
          <cell r="D31">
            <v>7686.2479999999996</v>
          </cell>
          <cell r="E31">
            <v>8581.6080000000002</v>
          </cell>
          <cell r="F31">
            <v>12592.5</v>
          </cell>
          <cell r="G31">
            <v>10211.1</v>
          </cell>
        </row>
        <row r="32">
          <cell r="A32">
            <v>27000000000</v>
          </cell>
          <cell r="B32" t="str">
            <v>м.Севастополь</v>
          </cell>
          <cell r="C32">
            <v>656.43700000000001</v>
          </cell>
          <cell r="D32">
            <v>1870.8869999999999</v>
          </cell>
          <cell r="E32">
            <v>1073.652</v>
          </cell>
          <cell r="F32">
            <v>1527.6130000000001</v>
          </cell>
          <cell r="G32">
            <v>1254.8</v>
          </cell>
        </row>
        <row r="33">
          <cell r="B33" t="str">
            <v xml:space="preserve">Всього </v>
          </cell>
          <cell r="C33">
            <v>126052.70000000001</v>
          </cell>
          <cell r="D33">
            <v>196276.74499999997</v>
          </cell>
          <cell r="E33">
            <v>196100.90000000005</v>
          </cell>
          <cell r="F33">
            <v>281270.80000000005</v>
          </cell>
          <cell r="G33">
            <v>158658.49999999997</v>
          </cell>
        </row>
        <row r="38">
          <cell r="C38">
            <v>126052.7</v>
          </cell>
          <cell r="D38">
            <v>196276.74499999997</v>
          </cell>
          <cell r="E38">
            <v>196100.9</v>
          </cell>
          <cell r="F38">
            <v>281270.8</v>
          </cell>
          <cell r="G38">
            <v>158658.5</v>
          </cell>
        </row>
        <row r="41">
          <cell r="C41">
            <v>0</v>
          </cell>
          <cell r="D41">
            <v>0</v>
          </cell>
          <cell r="E41">
            <v>0</v>
          </cell>
          <cell r="F41">
            <v>0</v>
          </cell>
          <cell r="G41">
            <v>0</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Газ України"/>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ЗА  "/>
      <sheetName val="ВАТ"/>
      <sheetName val="ВАТ_фил"/>
      <sheetName val="383,40ч"/>
      <sheetName val="383,40т"/>
      <sheetName val="686,00"/>
      <sheetName val="област"/>
      <sheetName val="Сторно"/>
      <sheetName val="Пряма_труба"/>
      <sheetName val="БАЗА   (2)"/>
      <sheetName val="БАЗА   (3)"/>
      <sheetName val="БАЗА   (5)"/>
      <sheetName val="БАЗА   (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3"/>
    </sheetNames>
    <sheetDataSet>
      <sheetData sheetId="0" refreshError="1">
        <row r="1">
          <cell r="D1" t="str">
            <v>Баланс грошових доходiв i витрат населення Украјни у</v>
          </cell>
          <cell r="K1" t="str">
            <v>GOD</v>
          </cell>
        </row>
        <row r="2">
          <cell r="K2">
            <v>1993</v>
          </cell>
          <cell r="L2" t="str">
            <v>роцi</v>
          </cell>
        </row>
        <row r="3">
          <cell r="N3" t="str">
            <v>(млрд.крб)</v>
          </cell>
        </row>
        <row r="5">
          <cell r="A5" t="str">
            <v>А. ГРОШОВI ДОХОДИ</v>
          </cell>
        </row>
        <row r="6">
          <cell r="A6" t="str">
            <v>1.Заробiтна плата</v>
          </cell>
        </row>
        <row r="7">
          <cell r="A7" t="str">
            <v>2.Оплата працi робiтникiв</v>
          </cell>
        </row>
        <row r="8">
          <cell r="A8" t="str">
            <v xml:space="preserve">  кооперативiв</v>
          </cell>
        </row>
        <row r="9">
          <cell r="A9" t="str">
            <v>3.Доходи робiтникiв та служ-</v>
          </cell>
        </row>
        <row r="10">
          <cell r="A10" t="str">
            <v xml:space="preserve">  бовцiв вiд пiдприїмств та</v>
          </cell>
        </row>
        <row r="11">
          <cell r="A11" t="str">
            <v xml:space="preserve">  органiзацiй крiм зар.плати</v>
          </cell>
        </row>
        <row r="12">
          <cell r="A12" t="str">
            <v xml:space="preserve">4.Грошовi доходи вiд   </v>
          </cell>
        </row>
        <row r="13">
          <cell r="A13" t="str">
            <v xml:space="preserve">  колгоспiв            </v>
          </cell>
        </row>
        <row r="14">
          <cell r="A14" t="str">
            <v>5.Надходження вiд продажу</v>
          </cell>
        </row>
        <row r="15">
          <cell r="A15" t="str">
            <v xml:space="preserve">  продуктiв сiльсьгого госп.</v>
          </cell>
        </row>
        <row r="16">
          <cell r="A16" t="str">
            <v>Всього трудових доходiв</v>
          </cell>
        </row>
        <row r="17">
          <cell r="A17" t="str">
            <v>(рядки 1+2+3+4+5)</v>
          </cell>
        </row>
        <row r="18">
          <cell r="A18" t="str">
            <v>6.Пенсiј, допомоги,стипендiј</v>
          </cell>
        </row>
        <row r="19">
          <cell r="A19" t="str">
            <v xml:space="preserve">  та iншi надходження</v>
          </cell>
        </row>
        <row r="20">
          <cell r="A20" t="str">
            <v xml:space="preserve">     в тому числi:</v>
          </cell>
        </row>
        <row r="21">
          <cell r="A21" t="str">
            <v xml:space="preserve"> пенсiј, допомоги, стипендiј</v>
          </cell>
        </row>
        <row r="22">
          <cell r="A22" t="str">
            <v>Баланс</v>
          </cell>
        </row>
        <row r="23">
          <cell r="A23" t="str">
            <v>Б.ВИТРАТИ ТА ЗАОЩАДЖЕННЯ</v>
          </cell>
        </row>
        <row r="24">
          <cell r="A24" t="str">
            <v>1.Покупка товарiв та оплата</v>
          </cell>
        </row>
        <row r="25">
          <cell r="A25" t="str">
            <v xml:space="preserve">  послуг</v>
          </cell>
        </row>
        <row r="26">
          <cell r="A26" t="str">
            <v xml:space="preserve">    в тому числi:</v>
          </cell>
        </row>
        <row r="27">
          <cell r="A27" t="str">
            <v xml:space="preserve"> покупка товарiв       </v>
          </cell>
        </row>
        <row r="28">
          <cell r="A28" t="str">
            <v xml:space="preserve"> оплата послуг         </v>
          </cell>
        </row>
        <row r="29">
          <cell r="A29" t="str">
            <v>2.Обов'язковi платежi та</v>
          </cell>
        </row>
        <row r="30">
          <cell r="A30" t="str">
            <v xml:space="preserve">  добровiльнi внески</v>
          </cell>
        </row>
        <row r="31">
          <cell r="A31" t="str">
            <v xml:space="preserve">       iз них:</v>
          </cell>
        </row>
        <row r="32">
          <cell r="A32" t="str">
            <v xml:space="preserve"> прибутковий податок з </v>
          </cell>
        </row>
        <row r="33">
          <cell r="A33" t="str">
            <v xml:space="preserve"> населення             </v>
          </cell>
        </row>
        <row r="34">
          <cell r="A34" t="str">
            <v>3.Прирiст вкладiв,придбання</v>
          </cell>
        </row>
        <row r="35">
          <cell r="A35" t="str">
            <v xml:space="preserve">  облiгацiй Державној внутр.</v>
          </cell>
        </row>
        <row r="36">
          <cell r="A36" t="str">
            <v xml:space="preserve">  позики,iнш.цiнних паперiв  </v>
          </cell>
        </row>
        <row r="37">
          <cell r="A37" t="str">
            <v>Всього</v>
          </cell>
        </row>
        <row r="38">
          <cell r="A38" t="str">
            <v xml:space="preserve">В. Перевищення доходiв над </v>
          </cell>
        </row>
        <row r="39">
          <cell r="A39" t="str">
            <v xml:space="preserve">   витратами</v>
          </cell>
        </row>
        <row r="40">
          <cell r="A40" t="str">
            <v>Баланс</v>
          </cell>
        </row>
        <row r="41">
          <cell r="A41" t="str">
            <v>_x000C_</v>
          </cell>
        </row>
        <row r="46">
          <cell r="A46" t="str">
            <v>А. ГРОШОВI ДОХОДИ</v>
          </cell>
        </row>
        <row r="47">
          <cell r="A47" t="str">
            <v>1.Заробiтна плата</v>
          </cell>
        </row>
        <row r="48">
          <cell r="A48" t="str">
            <v>2.Оплата працi робiтникiв</v>
          </cell>
        </row>
        <row r="49">
          <cell r="A49" t="str">
            <v xml:space="preserve">  кооперативiв</v>
          </cell>
        </row>
        <row r="50">
          <cell r="A50" t="str">
            <v>3.Доходи робiтникiв та служ-</v>
          </cell>
        </row>
        <row r="51">
          <cell r="A51" t="str">
            <v xml:space="preserve">  бовцiв вiд пiдприїмств та</v>
          </cell>
        </row>
        <row r="52">
          <cell r="A52" t="str">
            <v xml:space="preserve">  органiзацiй крiм зар.плати</v>
          </cell>
        </row>
        <row r="53">
          <cell r="A53" t="str">
            <v xml:space="preserve">4.Грошовi доходи вiд   </v>
          </cell>
        </row>
        <row r="54">
          <cell r="A54" t="str">
            <v xml:space="preserve">  колгоспiв            </v>
          </cell>
        </row>
        <row r="55">
          <cell r="A55" t="str">
            <v>5.Надходження вiд продажу</v>
          </cell>
        </row>
        <row r="56">
          <cell r="A56" t="str">
            <v xml:space="preserve">  продуктiв сiльсьгого госп.</v>
          </cell>
        </row>
        <row r="57">
          <cell r="A57" t="str">
            <v>Всього трудових доходiв</v>
          </cell>
        </row>
        <row r="58">
          <cell r="A58" t="str">
            <v>(рядки 1+2+3+4+5)</v>
          </cell>
        </row>
        <row r="59">
          <cell r="A59" t="str">
            <v>6.Пенсiј, допомоги,стипендiј</v>
          </cell>
        </row>
        <row r="60">
          <cell r="A60" t="str">
            <v xml:space="preserve">  та iншi надходження</v>
          </cell>
        </row>
        <row r="61">
          <cell r="A61" t="str">
            <v xml:space="preserve">     в тому числi:</v>
          </cell>
        </row>
        <row r="62">
          <cell r="A62" t="str">
            <v xml:space="preserve"> пенсiј, допомоги, стипендiј</v>
          </cell>
        </row>
        <row r="63">
          <cell r="A63" t="str">
            <v>Баланс</v>
          </cell>
        </row>
        <row r="64">
          <cell r="A64" t="str">
            <v>Б.ВИТРАТИ ТА ЗАОЩАДЖЕННЯ</v>
          </cell>
        </row>
        <row r="65">
          <cell r="A65" t="str">
            <v>1.Покупка товарiв та оплата</v>
          </cell>
        </row>
        <row r="66">
          <cell r="A66" t="str">
            <v xml:space="preserve">  послуг</v>
          </cell>
        </row>
        <row r="67">
          <cell r="A67" t="str">
            <v xml:space="preserve">    в тому числi:</v>
          </cell>
        </row>
        <row r="68">
          <cell r="A68" t="str">
            <v xml:space="preserve"> покупка товарiв       </v>
          </cell>
        </row>
        <row r="69">
          <cell r="A69" t="str">
            <v xml:space="preserve"> оплата послуг         </v>
          </cell>
        </row>
        <row r="70">
          <cell r="A70" t="str">
            <v>2.Обов'язковi платежi та</v>
          </cell>
        </row>
        <row r="71">
          <cell r="A71" t="str">
            <v xml:space="preserve">  добровiльнi внески</v>
          </cell>
        </row>
        <row r="72">
          <cell r="A72" t="str">
            <v xml:space="preserve">       iз них:</v>
          </cell>
        </row>
        <row r="73">
          <cell r="A73" t="str">
            <v xml:space="preserve"> прибутковий податок з </v>
          </cell>
        </row>
        <row r="74">
          <cell r="A74" t="str">
            <v xml:space="preserve"> населення             </v>
          </cell>
        </row>
        <row r="75">
          <cell r="A75" t="str">
            <v>3.Прирiст вкладiв,придбання</v>
          </cell>
        </row>
        <row r="76">
          <cell r="A76" t="str">
            <v xml:space="preserve">  облiгацiй Державној внутр.</v>
          </cell>
        </row>
        <row r="77">
          <cell r="A77" t="str">
            <v xml:space="preserve">  позики,iнш.цiнних паперiв  </v>
          </cell>
        </row>
        <row r="78">
          <cell r="A78" t="str">
            <v>Всього</v>
          </cell>
        </row>
        <row r="79">
          <cell r="A79" t="str">
            <v xml:space="preserve">В. Перевищення доходiв над </v>
          </cell>
        </row>
        <row r="80">
          <cell r="A80" t="str">
            <v xml:space="preserve">   витратами</v>
          </cell>
        </row>
        <row r="81">
          <cell r="A81" t="str">
            <v>Баланс</v>
          </cell>
        </row>
        <row r="82">
          <cell r="A82" t="str">
            <v xml:space="preserve">        Довiдково: чисельнiсть населення в</v>
          </cell>
        </row>
        <row r="83">
          <cell r="A83" t="str">
            <v>_x000C_</v>
          </cell>
        </row>
        <row r="88">
          <cell r="A88" t="str">
            <v>А. ГРОШОВI ДОХОДИ</v>
          </cell>
        </row>
        <row r="89">
          <cell r="A89" t="str">
            <v>1.Заробiтна плата</v>
          </cell>
        </row>
        <row r="90">
          <cell r="A90" t="str">
            <v>2.Оплата працi робiтникiв</v>
          </cell>
        </row>
        <row r="91">
          <cell r="A91" t="str">
            <v xml:space="preserve">  кооперативiв</v>
          </cell>
        </row>
        <row r="92">
          <cell r="A92" t="str">
            <v>3.Доходи робiтникiв та служ-</v>
          </cell>
        </row>
        <row r="93">
          <cell r="A93" t="str">
            <v xml:space="preserve">  бовцiв вiд пiдприїмств та</v>
          </cell>
        </row>
        <row r="94">
          <cell r="A94" t="str">
            <v xml:space="preserve">  органiзацiй крiм зар.плати</v>
          </cell>
        </row>
        <row r="95">
          <cell r="A95" t="str">
            <v xml:space="preserve">4.Грошовi доходи вiд   </v>
          </cell>
        </row>
        <row r="96">
          <cell r="A96" t="str">
            <v xml:space="preserve">  колгоспiв            </v>
          </cell>
        </row>
        <row r="97">
          <cell r="A97" t="str">
            <v>5.Надходження вiд продажу</v>
          </cell>
        </row>
        <row r="98">
          <cell r="A98" t="str">
            <v xml:space="preserve">  продуктiв сiльсьгого госп.</v>
          </cell>
        </row>
        <row r="99">
          <cell r="A99" t="str">
            <v>Всього трудових доходiв</v>
          </cell>
        </row>
        <row r="100">
          <cell r="A100" t="str">
            <v>(рядки 1+2+3+4+5)</v>
          </cell>
        </row>
        <row r="101">
          <cell r="A101" t="str">
            <v>6.Пенсiј, допомоги,стипендiј</v>
          </cell>
        </row>
        <row r="102">
          <cell r="A102" t="str">
            <v xml:space="preserve">  та iншi надходження</v>
          </cell>
        </row>
        <row r="103">
          <cell r="A103" t="str">
            <v xml:space="preserve">     в тому числi:</v>
          </cell>
        </row>
        <row r="104">
          <cell r="A104" t="str">
            <v xml:space="preserve"> пенсiј, допомоги, стипендiј</v>
          </cell>
        </row>
        <row r="105">
          <cell r="A105" t="str">
            <v>Баланс</v>
          </cell>
        </row>
        <row r="106">
          <cell r="A106" t="str">
            <v>Б.ВИТРАТИ ТА ЗАОЩАДЖЕННЯ</v>
          </cell>
        </row>
        <row r="107">
          <cell r="A107" t="str">
            <v>1.Покупка товарiв та оплата</v>
          </cell>
        </row>
        <row r="108">
          <cell r="A108" t="str">
            <v xml:space="preserve">  послуг</v>
          </cell>
        </row>
        <row r="109">
          <cell r="A109" t="str">
            <v xml:space="preserve">    в тому числi:</v>
          </cell>
        </row>
        <row r="110">
          <cell r="A110" t="str">
            <v xml:space="preserve"> покупка товарiв       </v>
          </cell>
        </row>
        <row r="111">
          <cell r="A111" t="str">
            <v xml:space="preserve"> оплата послуг         </v>
          </cell>
        </row>
        <row r="112">
          <cell r="A112" t="str">
            <v>2.Обов'язковi платежi та</v>
          </cell>
        </row>
        <row r="113">
          <cell r="A113" t="str">
            <v xml:space="preserve">  добровiльнi внески</v>
          </cell>
        </row>
        <row r="114">
          <cell r="A114" t="str">
            <v xml:space="preserve">       iз них:</v>
          </cell>
        </row>
        <row r="115">
          <cell r="A115" t="str">
            <v xml:space="preserve"> прибутковий податок з </v>
          </cell>
        </row>
        <row r="116">
          <cell r="A116" t="str">
            <v xml:space="preserve"> населення             </v>
          </cell>
        </row>
        <row r="117">
          <cell r="A117" t="str">
            <v>3.Прирiст вкладiв,придбання</v>
          </cell>
        </row>
        <row r="118">
          <cell r="A118" t="str">
            <v xml:space="preserve">  облiгацiй Державној внутр.</v>
          </cell>
        </row>
        <row r="119">
          <cell r="A119" t="str">
            <v xml:space="preserve">  позики,iнш.цiнних паперiв  </v>
          </cell>
        </row>
        <row r="120">
          <cell r="A120" t="str">
            <v>Всього</v>
          </cell>
        </row>
        <row r="121">
          <cell r="A121" t="str">
            <v xml:space="preserve">В. Перевищення доходiв над </v>
          </cell>
        </row>
        <row r="122">
          <cell r="A122" t="str">
            <v xml:space="preserve">   витратами</v>
          </cell>
        </row>
        <row r="123">
          <cell r="A123" t="str">
            <v>Баланс</v>
          </cell>
        </row>
        <row r="124">
          <cell r="A124" t="str">
            <v>_x000C_</v>
          </cell>
        </row>
        <row r="130">
          <cell r="A130" t="str">
            <v>А. ГРОШОВI ДОХОДИ</v>
          </cell>
        </row>
        <row r="131">
          <cell r="A131" t="str">
            <v>1.Заробiтна плата</v>
          </cell>
        </row>
        <row r="132">
          <cell r="A132" t="str">
            <v>2.Оплата працi робiтникiв</v>
          </cell>
        </row>
        <row r="133">
          <cell r="A133" t="str">
            <v xml:space="preserve">  кооперативiв</v>
          </cell>
        </row>
        <row r="134">
          <cell r="A134" t="str">
            <v>3.Доходи робiтникiв та служ-</v>
          </cell>
        </row>
        <row r="135">
          <cell r="A135" t="str">
            <v xml:space="preserve">  бовцiв вiд пiдприїмств та</v>
          </cell>
        </row>
        <row r="136">
          <cell r="A136" t="str">
            <v xml:space="preserve">  органiзацiй крiм зар.плати</v>
          </cell>
        </row>
        <row r="137">
          <cell r="A137" t="str">
            <v xml:space="preserve">4.Грошовi доходи вiд   </v>
          </cell>
        </row>
        <row r="138">
          <cell r="A138" t="str">
            <v xml:space="preserve">  колгоспiв            </v>
          </cell>
        </row>
        <row r="139">
          <cell r="A139" t="str">
            <v>5.Надходження вiд продажу</v>
          </cell>
        </row>
        <row r="140">
          <cell r="A140" t="str">
            <v xml:space="preserve">  продуктiв сiльсьгого госп.</v>
          </cell>
        </row>
        <row r="141">
          <cell r="A141" t="str">
            <v>Всього трудових доходiв</v>
          </cell>
        </row>
        <row r="142">
          <cell r="A142" t="str">
            <v>(рядки 1+2+3+4+5)</v>
          </cell>
        </row>
        <row r="143">
          <cell r="A143" t="str">
            <v>6.Пенсiј, допомоги,стипендiј</v>
          </cell>
        </row>
        <row r="144">
          <cell r="A144" t="str">
            <v xml:space="preserve">  та iншi надходження</v>
          </cell>
        </row>
        <row r="145">
          <cell r="A145" t="str">
            <v xml:space="preserve">     в тому числi:</v>
          </cell>
        </row>
        <row r="146">
          <cell r="A146" t="str">
            <v xml:space="preserve"> пенсiј, допомоги, стипендiј</v>
          </cell>
        </row>
        <row r="147">
          <cell r="A147" t="str">
            <v>Баланс</v>
          </cell>
        </row>
        <row r="148">
          <cell r="A148" t="str">
            <v>Б.ВИТРАТИ ТА ЗАОЩАДЖЕННЯ</v>
          </cell>
        </row>
        <row r="149">
          <cell r="A149" t="str">
            <v>1.Покупка товарiв та оплата</v>
          </cell>
        </row>
        <row r="150">
          <cell r="A150" t="str">
            <v xml:space="preserve">  послуг</v>
          </cell>
        </row>
        <row r="151">
          <cell r="A151" t="str">
            <v xml:space="preserve">    в тому числi:</v>
          </cell>
        </row>
        <row r="152">
          <cell r="A152" t="str">
            <v xml:space="preserve"> покупка товарiв       </v>
          </cell>
        </row>
        <row r="153">
          <cell r="A153" t="str">
            <v xml:space="preserve"> оплата послуг         </v>
          </cell>
        </row>
        <row r="154">
          <cell r="A154" t="str">
            <v>2.Обов'язковi платежi та</v>
          </cell>
        </row>
        <row r="155">
          <cell r="A155" t="str">
            <v xml:space="preserve">  добровiльнi внески</v>
          </cell>
        </row>
        <row r="156">
          <cell r="A156" t="str">
            <v xml:space="preserve">       iз них:</v>
          </cell>
        </row>
        <row r="157">
          <cell r="A157" t="str">
            <v xml:space="preserve"> прибутковий податок з </v>
          </cell>
        </row>
        <row r="158">
          <cell r="A158" t="str">
            <v xml:space="preserve"> населення             </v>
          </cell>
        </row>
        <row r="159">
          <cell r="A159" t="str">
            <v>3.Прирiст вкладiв,придбання</v>
          </cell>
        </row>
        <row r="160">
          <cell r="A160" t="str">
            <v xml:space="preserve">  облiгацiй Державној внутр.</v>
          </cell>
        </row>
        <row r="161">
          <cell r="A161" t="str">
            <v xml:space="preserve">  позики,iнш.цiнних паперiв  </v>
          </cell>
        </row>
        <row r="162">
          <cell r="A162" t="str">
            <v>Всього</v>
          </cell>
        </row>
        <row r="163">
          <cell r="A163" t="str">
            <v xml:space="preserve">В. Перевищення доходiв над </v>
          </cell>
        </row>
        <row r="164">
          <cell r="A164" t="str">
            <v xml:space="preserve">   витратами</v>
          </cell>
        </row>
        <row r="165">
          <cell r="A165" t="str">
            <v>Баланс</v>
          </cell>
        </row>
        <row r="166">
          <cell r="A166" t="str">
            <v>_x000C_</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sheetName val="1  поясн"/>
      <sheetName val="Вир_пок (2)"/>
      <sheetName val="Вир_пок"/>
      <sheetName val="3  Ф2"/>
      <sheetName val="4  04_05"/>
      <sheetName val="4а доходи"/>
      <sheetName val="4б Собівартість (транспортув)"/>
      <sheetName val="4б Собівартість (постач)"/>
      <sheetName val="4б Собівартість (скрапл. газ)"/>
      <sheetName val="5  Сб_Адм_Зб"/>
      <sheetName val="6  Інші доходи"/>
      <sheetName val="7  Інші витрати"/>
      <sheetName val="8  Кошт_вд_04"/>
      <sheetName val="9  Кошт_вд_05"/>
      <sheetName val="10  Кошт_вд_06"/>
      <sheetName val="10  Кошт_вд_06 _1_"/>
      <sheetName val="10  Кошт_вд_06 _2_"/>
      <sheetName val="10  Кошт_вд_06 _3_"/>
      <sheetName val="10  Кошт_вд_06 _4_"/>
      <sheetName val="11  Ф1"/>
      <sheetName val="12_Рух_кошт_непр"/>
      <sheetName val="13  95 р"/>
      <sheetName val="14 Коефіцієнтний аналіз"/>
      <sheetName val="15 Рух коштів"/>
      <sheetName val="16 Кап_вкл"/>
      <sheetName val="17 Фін_інв"/>
      <sheetName val="18 Подат"/>
      <sheetName val="19 МТР"/>
      <sheetName val="20 Внутр оборот"/>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зом"/>
      <sheetName val="МТР Апарат"/>
      <sheetName val="МТР Газ України"/>
      <sheetName val="МТР Укртрансгаз"/>
      <sheetName val="МТР Укргазвидобування"/>
      <sheetName val="МТР Укрспецтрансгаз"/>
      <sheetName val="МТР Чорноморнафтогаз"/>
      <sheetName val="МТР Укртранснафта"/>
      <sheetName val="МТР Газ-тепло"/>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Inform"/>
      <sheetName val="Control"/>
      <sheetName val="A1"/>
      <sheetName val="A2"/>
      <sheetName val="A3"/>
      <sheetName val="A4"/>
      <sheetName val="A5"/>
      <sheetName val="O1"/>
      <sheetName val="O2"/>
      <sheetName val="O3"/>
      <sheetName val="O4"/>
      <sheetName val="K1"/>
      <sheetName val="K2"/>
      <sheetName val="P1"/>
      <sheetName val="P2"/>
      <sheetName val="P3"/>
      <sheetName val="C1"/>
      <sheetName val="C2"/>
      <sheetName val="C3"/>
      <sheetName val="C4"/>
      <sheetName val="C5"/>
      <sheetName val="C6"/>
      <sheetName val="C7"/>
      <sheetName val="Акт"/>
      <sheetName val="Companies"/>
    </sheetNames>
    <sheetDataSet>
      <sheetData sheetId="0" refreshError="1"/>
      <sheetData sheetId="1" refreshError="1">
        <row r="2">
          <cell r="F2" t="str">
            <v>Компания "Мама"</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Inform"/>
      <sheetName val="Control"/>
      <sheetName val="A1"/>
      <sheetName val="A2"/>
      <sheetName val="A3"/>
      <sheetName val="A4"/>
      <sheetName val="A5"/>
      <sheetName val="O1"/>
      <sheetName val="O2"/>
      <sheetName val="O3"/>
      <sheetName val="O4"/>
      <sheetName val="K1"/>
      <sheetName val="K2"/>
      <sheetName val="P1"/>
      <sheetName val="P2"/>
      <sheetName val="P3"/>
      <sheetName val="C1"/>
      <sheetName val="C2"/>
      <sheetName val="C3"/>
      <sheetName val="C4"/>
      <sheetName val="C5"/>
      <sheetName val="C6"/>
      <sheetName val="C7"/>
      <sheetName val="Акт"/>
      <sheetName val="Companies"/>
    </sheetNames>
    <sheetDataSet>
      <sheetData sheetId="0" refreshError="1"/>
      <sheetData sheetId="1" refreshError="1">
        <row r="6">
          <cell r="E6" t="str">
            <v>31 декабря 2005 года</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
    </sheetNames>
    <sheetDataSet>
      <sheetData sheetId="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Inform"/>
      <sheetName val="Control"/>
      <sheetName val="A1"/>
      <sheetName val="A2"/>
      <sheetName val="A3"/>
      <sheetName val="A4"/>
      <sheetName val="A5"/>
      <sheetName val="O1"/>
      <sheetName val="O2"/>
      <sheetName val="O3"/>
      <sheetName val="O4"/>
      <sheetName val="K1"/>
      <sheetName val="K2"/>
      <sheetName val="P1"/>
      <sheetName val="P2"/>
      <sheetName val="P3"/>
      <sheetName val="C1"/>
      <sheetName val="C2"/>
      <sheetName val="C3"/>
      <sheetName val="C4"/>
      <sheetName val="C5"/>
      <sheetName val="C6"/>
      <sheetName val="C7"/>
      <sheetName val="Акт"/>
      <sheetName val="Companies"/>
      <sheetName val="11)423+424"/>
      <sheetName val="Chart_of_accs"/>
    </sheetNames>
    <sheetDataSet>
      <sheetData sheetId="0" refreshError="1"/>
      <sheetData sheetId="1" refreshError="1">
        <row r="2">
          <cell r="G2">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Inform"/>
      <sheetName val="Control"/>
      <sheetName val="A1"/>
      <sheetName val="A2"/>
      <sheetName val="A3"/>
      <sheetName val="A4"/>
      <sheetName val="A5"/>
      <sheetName val="O1"/>
      <sheetName val="O2"/>
      <sheetName val="O3"/>
      <sheetName val="O4"/>
      <sheetName val="K1"/>
      <sheetName val="K2"/>
      <sheetName val="P1"/>
      <sheetName val="P2"/>
      <sheetName val="P3"/>
      <sheetName val="C1"/>
      <sheetName val="C2"/>
      <sheetName val="C3"/>
      <sheetName val="C4"/>
      <sheetName val="C5"/>
      <sheetName val="C6"/>
      <sheetName val="C7"/>
      <sheetName val="Акт"/>
      <sheetName val="Companies"/>
      <sheetName val="реестр заявок"/>
      <sheetName val="ЗКЛ"/>
      <sheetName val="реестр_заявок"/>
    </sheetNames>
    <sheetDataSet>
      <sheetData sheetId="0" refreshError="1"/>
      <sheetData sheetId="1" refreshError="1">
        <row r="2">
          <cell r="G2">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ЗА  "/>
      <sheetName val="ВАТ"/>
      <sheetName val="ВАТ_фил"/>
      <sheetName val="210"/>
      <sheetName val="241,5"/>
      <sheetName val="област"/>
      <sheetName val="Сторно"/>
      <sheetName val="Пряма_труба"/>
      <sheetName val="БАЗА   (2)"/>
      <sheetName val="БАЗА   (3)"/>
      <sheetName val="БАЗА   (4)"/>
      <sheetName val="БАЗА   (5)"/>
      <sheetName val="БАЗА   (6)"/>
      <sheetName val="БАЗА   (7)"/>
      <sheetName val="БАЗА   (8)"/>
      <sheetName val="БАЗА   (9)"/>
      <sheetName val="БАЗА   (10)"/>
      <sheetName val="БАЗА   (12)"/>
      <sheetName val="БАЗА   (11)"/>
      <sheetName val="БАЗА   (13)"/>
      <sheetName val="БАЗА   (1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сн. фін. пок."/>
      <sheetName val="I. Фін результат"/>
      <sheetName val="ІІ. Розр. з бюджетом"/>
      <sheetName val="ІІІ. Рух грош. коштів"/>
      <sheetName val="IV. Кап. інвестиції"/>
      <sheetName val=" V. Коефіцієнти"/>
      <sheetName val="6.1. Інша інфо_1"/>
      <sheetName val="6.2. Інша інфо_2"/>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зом"/>
      <sheetName val="МТР Апарат"/>
      <sheetName val="МТР Газ України"/>
      <sheetName val="МТР Укртрансгаз"/>
      <sheetName val="МТР Укргазвидобування"/>
      <sheetName val="МТР Укрспецтрансгаз"/>
      <sheetName val="МТР Чорноморнафтогаз"/>
      <sheetName val="МТР Укртранснафта"/>
      <sheetName val="МТР Газ-тепло"/>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Inform"/>
      <sheetName val="Control"/>
      <sheetName val="A1"/>
      <sheetName val="A2"/>
      <sheetName val="A3"/>
      <sheetName val="A4"/>
      <sheetName val="A5"/>
      <sheetName val="O1"/>
      <sheetName val="O2"/>
      <sheetName val="O3"/>
      <sheetName val="O4"/>
      <sheetName val="K1"/>
      <sheetName val="K2"/>
      <sheetName val="P1"/>
      <sheetName val="P2"/>
      <sheetName val="P3"/>
      <sheetName val="C1"/>
      <sheetName val="C2"/>
      <sheetName val="C3"/>
      <sheetName val="C4"/>
      <sheetName val="C5"/>
      <sheetName val="C6"/>
      <sheetName val="C7"/>
      <sheetName val="Акт"/>
      <sheetName val="Companies"/>
    </sheetNames>
    <sheetDataSet>
      <sheetData sheetId="0" refreshError="1"/>
      <sheetData sheetId="1" refreshError="1">
        <row r="2">
          <cell r="F2" t="str">
            <v>Компания "Мама"</v>
          </cell>
          <cell r="G2">
            <v>0</v>
          </cell>
        </row>
        <row r="5">
          <cell r="E5" t="str">
            <v>01 января 2005 года</v>
          </cell>
        </row>
        <row r="6">
          <cell r="E6" t="str">
            <v>31 декабря 2005 года</v>
          </cell>
        </row>
        <row r="38">
          <cell r="E38" t="str">
            <v>тыс. грн.</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Inform"/>
      <sheetName val="Control"/>
      <sheetName val="A1"/>
      <sheetName val="A2"/>
      <sheetName val="A3"/>
      <sheetName val="A4"/>
      <sheetName val="A5"/>
      <sheetName val="O1"/>
      <sheetName val="O2"/>
      <sheetName val="O3"/>
      <sheetName val="O4"/>
      <sheetName val="K1"/>
      <sheetName val="K2"/>
      <sheetName val="P1"/>
      <sheetName val="P2"/>
      <sheetName val="P3"/>
      <sheetName val="C1"/>
      <sheetName val="C2"/>
      <sheetName val="C3"/>
      <sheetName val="C4"/>
      <sheetName val="C5"/>
      <sheetName val="C6"/>
      <sheetName val="C7"/>
      <sheetName val="Акт"/>
      <sheetName val="Companies"/>
    </sheetNames>
    <sheetDataSet>
      <sheetData sheetId="0"/>
      <sheetData sheetId="1" refreshError="1">
        <row r="2">
          <cell r="F2" t="str">
            <v>Компания "Мама"</v>
          </cell>
          <cell r="G2">
            <v>0</v>
          </cell>
        </row>
        <row r="5">
          <cell r="E5" t="str">
            <v>01 января 2005 года</v>
          </cell>
        </row>
        <row r="6">
          <cell r="E6" t="str">
            <v>31 декабря 2005 года</v>
          </cell>
        </row>
        <row r="38">
          <cell r="E38" t="str">
            <v>тыс. грн.</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Inform"/>
      <sheetName val="Control"/>
      <sheetName val="A1"/>
      <sheetName val="A2"/>
      <sheetName val="A3"/>
      <sheetName val="A4"/>
      <sheetName val="A5"/>
      <sheetName val="O1"/>
      <sheetName val="O2"/>
      <sheetName val="O3"/>
      <sheetName val="O4"/>
      <sheetName val="K1"/>
      <sheetName val="K2"/>
      <sheetName val="P1"/>
      <sheetName val="P2"/>
      <sheetName val="P3"/>
      <sheetName val="C1"/>
      <sheetName val="C2"/>
      <sheetName val="C3"/>
      <sheetName val="C4"/>
      <sheetName val="C5"/>
      <sheetName val="C6"/>
      <sheetName val="C7"/>
      <sheetName val="Акт"/>
      <sheetName val="Companies"/>
    </sheetNames>
    <sheetDataSet>
      <sheetData sheetId="0" refreshError="1"/>
      <sheetData sheetId="1" refreshError="1">
        <row r="2">
          <cell r="F2" t="str">
            <v>Компания "Мама"</v>
          </cell>
          <cell r="G2">
            <v>0</v>
          </cell>
        </row>
        <row r="5">
          <cell r="E5" t="str">
            <v>01 января 2005 года</v>
          </cell>
        </row>
        <row r="6">
          <cell r="E6" t="str">
            <v>31 декабря 2005 года</v>
          </cell>
        </row>
        <row r="38">
          <cell r="E38" t="str">
            <v>тыс. грн.</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
    </sheetNames>
    <sheetDataSet>
      <sheetData sheetId="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Газ України"/>
    </sheetNames>
    <sheetDataSet>
      <sheetData sheetId="0"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I247"/>
  <sheetViews>
    <sheetView tabSelected="1" view="pageBreakPreview" zoomScale="75" zoomScaleNormal="60" zoomScaleSheetLayoutView="75" workbookViewId="0">
      <selection activeCell="A22" sqref="A22:G22"/>
    </sheetView>
  </sheetViews>
  <sheetFormatPr defaultRowHeight="23.25"/>
  <cols>
    <col min="1" max="1" width="72.5703125" style="51" customWidth="1"/>
    <col min="2" max="2" width="17.140625" style="116" customWidth="1"/>
    <col min="3" max="4" width="25.28515625" style="116" customWidth="1"/>
    <col min="5" max="5" width="23.42578125" style="116" customWidth="1"/>
    <col min="6" max="6" width="23.85546875" style="116" customWidth="1"/>
    <col min="7" max="7" width="22.42578125" style="116" customWidth="1"/>
    <col min="8" max="16384" width="9.140625" style="51"/>
  </cols>
  <sheetData>
    <row r="1" spans="1:7" ht="23.25" customHeight="1">
      <c r="B1" s="121"/>
      <c r="D1" s="51"/>
      <c r="E1" s="51" t="s">
        <v>239</v>
      </c>
      <c r="F1" s="51"/>
      <c r="G1" s="51"/>
    </row>
    <row r="2" spans="1:7" ht="18.75" customHeight="1">
      <c r="A2" s="122"/>
      <c r="D2" s="123"/>
      <c r="E2" s="221" t="s">
        <v>356</v>
      </c>
      <c r="F2" s="221"/>
      <c r="G2" s="221"/>
    </row>
    <row r="3" spans="1:7" ht="18.75" customHeight="1">
      <c r="A3" s="116"/>
      <c r="C3" s="123"/>
      <c r="D3" s="123"/>
      <c r="E3" s="221"/>
      <c r="F3" s="221"/>
      <c r="G3" s="221"/>
    </row>
    <row r="4" spans="1:7" ht="18.75" customHeight="1">
      <c r="A4" s="116"/>
      <c r="C4" s="123"/>
      <c r="D4" s="123"/>
      <c r="E4" s="221"/>
      <c r="F4" s="221"/>
      <c r="G4" s="221"/>
    </row>
    <row r="5" spans="1:7" ht="84" customHeight="1">
      <c r="B5" s="125"/>
      <c r="C5" s="125"/>
      <c r="E5" s="222"/>
      <c r="F5" s="222"/>
      <c r="G5" s="222"/>
    </row>
    <row r="6" spans="1:7" ht="25.5" customHeight="1">
      <c r="A6" s="126"/>
      <c r="B6" s="228"/>
      <c r="C6" s="228"/>
      <c r="D6" s="228"/>
      <c r="E6" s="127"/>
      <c r="F6" s="128" t="s">
        <v>139</v>
      </c>
      <c r="G6" s="118" t="s">
        <v>260</v>
      </c>
    </row>
    <row r="7" spans="1:7" ht="25.5" customHeight="1">
      <c r="A7" s="129" t="s">
        <v>14</v>
      </c>
      <c r="B7" s="228" t="s">
        <v>419</v>
      </c>
      <c r="C7" s="228"/>
      <c r="D7" s="228"/>
      <c r="E7" s="130"/>
      <c r="F7" s="131" t="s">
        <v>132</v>
      </c>
      <c r="G7" s="118">
        <v>38528110</v>
      </c>
    </row>
    <row r="8" spans="1:7" ht="25.5" customHeight="1">
      <c r="A8" s="126" t="s">
        <v>15</v>
      </c>
      <c r="B8" s="228" t="s">
        <v>387</v>
      </c>
      <c r="C8" s="228"/>
      <c r="D8" s="228"/>
      <c r="E8" s="127"/>
      <c r="F8" s="131" t="s">
        <v>131</v>
      </c>
      <c r="G8" s="118">
        <v>150</v>
      </c>
    </row>
    <row r="9" spans="1:7" ht="25.5" customHeight="1">
      <c r="A9" s="126" t="s">
        <v>19</v>
      </c>
      <c r="B9" s="228" t="s">
        <v>420</v>
      </c>
      <c r="C9" s="228"/>
      <c r="D9" s="228"/>
      <c r="E9" s="127"/>
      <c r="F9" s="131" t="s">
        <v>130</v>
      </c>
      <c r="G9" s="118">
        <v>1210138400</v>
      </c>
    </row>
    <row r="10" spans="1:7" ht="22.5" customHeight="1">
      <c r="A10" s="129" t="s">
        <v>377</v>
      </c>
      <c r="B10" s="228" t="s">
        <v>388</v>
      </c>
      <c r="C10" s="228"/>
      <c r="D10" s="228"/>
      <c r="E10" s="236"/>
      <c r="F10" s="131" t="s">
        <v>9</v>
      </c>
      <c r="G10" s="118"/>
    </row>
    <row r="11" spans="1:7" ht="25.5" customHeight="1">
      <c r="A11" s="129" t="s">
        <v>17</v>
      </c>
      <c r="B11" s="228"/>
      <c r="C11" s="228"/>
      <c r="D11" s="228"/>
      <c r="E11" s="130"/>
      <c r="F11" s="131" t="s">
        <v>8</v>
      </c>
      <c r="G11" s="118"/>
    </row>
    <row r="12" spans="1:7" ht="44.25" customHeight="1">
      <c r="A12" s="129" t="s">
        <v>16</v>
      </c>
      <c r="B12" s="228" t="s">
        <v>422</v>
      </c>
      <c r="C12" s="228"/>
      <c r="D12" s="228"/>
      <c r="E12" s="236"/>
      <c r="F12" s="131" t="s">
        <v>10</v>
      </c>
      <c r="G12" s="118" t="s">
        <v>421</v>
      </c>
    </row>
    <row r="13" spans="1:7" ht="25.5" customHeight="1">
      <c r="A13" s="129" t="s">
        <v>327</v>
      </c>
      <c r="B13" s="228"/>
      <c r="C13" s="228"/>
      <c r="D13" s="228"/>
      <c r="E13" s="228" t="s">
        <v>194</v>
      </c>
      <c r="F13" s="236"/>
      <c r="G13" s="132"/>
    </row>
    <row r="14" spans="1:7" ht="25.5" customHeight="1">
      <c r="A14" s="129" t="s">
        <v>20</v>
      </c>
      <c r="B14" s="228" t="s">
        <v>389</v>
      </c>
      <c r="C14" s="228"/>
      <c r="D14" s="228"/>
      <c r="E14" s="228" t="s">
        <v>195</v>
      </c>
      <c r="F14" s="240"/>
      <c r="G14" s="132"/>
    </row>
    <row r="15" spans="1:7" ht="39" customHeight="1">
      <c r="A15" s="129" t="s">
        <v>106</v>
      </c>
      <c r="B15" s="228">
        <v>4</v>
      </c>
      <c r="C15" s="228"/>
      <c r="D15" s="228"/>
      <c r="E15" s="133"/>
      <c r="F15" s="133"/>
      <c r="G15" s="133"/>
    </row>
    <row r="16" spans="1:7" ht="25.5" customHeight="1">
      <c r="A16" s="126" t="s">
        <v>11</v>
      </c>
      <c r="B16" s="228" t="s">
        <v>423</v>
      </c>
      <c r="C16" s="228"/>
      <c r="D16" s="228"/>
      <c r="E16" s="228"/>
      <c r="F16" s="134"/>
      <c r="G16" s="134"/>
    </row>
    <row r="17" spans="1:7" ht="25.5" customHeight="1">
      <c r="A17" s="129" t="s">
        <v>12</v>
      </c>
      <c r="B17" s="241" t="s">
        <v>464</v>
      </c>
      <c r="C17" s="241"/>
      <c r="D17" s="241"/>
      <c r="E17" s="133"/>
      <c r="F17" s="133"/>
      <c r="G17" s="133"/>
    </row>
    <row r="18" spans="1:7" ht="25.5" customHeight="1">
      <c r="A18" s="126" t="s">
        <v>13</v>
      </c>
      <c r="B18" s="228" t="s">
        <v>465</v>
      </c>
      <c r="C18" s="228"/>
      <c r="D18" s="228"/>
      <c r="E18" s="134"/>
      <c r="F18" s="134"/>
      <c r="G18" s="134"/>
    </row>
    <row r="19" spans="1:7">
      <c r="A19" s="135"/>
      <c r="B19" s="51"/>
      <c r="C19" s="51"/>
      <c r="D19" s="51"/>
      <c r="E19" s="51"/>
      <c r="F19" s="51"/>
      <c r="G19" s="51"/>
    </row>
    <row r="20" spans="1:7" ht="46.5" customHeight="1">
      <c r="A20" s="239" t="s">
        <v>240</v>
      </c>
      <c r="B20" s="239"/>
      <c r="C20" s="239"/>
      <c r="D20" s="239"/>
      <c r="E20" s="239"/>
      <c r="F20" s="239"/>
      <c r="G20" s="239"/>
    </row>
    <row r="21" spans="1:7" ht="27">
      <c r="A21" s="239" t="s">
        <v>376</v>
      </c>
      <c r="B21" s="239"/>
      <c r="C21" s="239"/>
      <c r="D21" s="239"/>
      <c r="E21" s="239"/>
      <c r="F21" s="239"/>
      <c r="G21" s="239"/>
    </row>
    <row r="22" spans="1:7">
      <c r="A22" s="237" t="s">
        <v>550</v>
      </c>
      <c r="B22" s="237"/>
      <c r="C22" s="237"/>
      <c r="D22" s="237"/>
      <c r="E22" s="237"/>
      <c r="F22" s="237"/>
      <c r="G22" s="237"/>
    </row>
    <row r="23" spans="1:7">
      <c r="A23" s="235" t="s">
        <v>354</v>
      </c>
      <c r="B23" s="235"/>
      <c r="C23" s="235"/>
      <c r="D23" s="235"/>
      <c r="E23" s="235"/>
      <c r="F23" s="235"/>
      <c r="G23" s="235"/>
    </row>
    <row r="24" spans="1:7" ht="9" customHeight="1">
      <c r="A24" s="136"/>
      <c r="B24" s="136"/>
      <c r="C24" s="136"/>
      <c r="D24" s="136"/>
      <c r="E24" s="136"/>
      <c r="F24" s="136"/>
      <c r="G24" s="136"/>
    </row>
    <row r="25" spans="1:7">
      <c r="A25" s="237" t="s">
        <v>207</v>
      </c>
      <c r="B25" s="237"/>
      <c r="C25" s="237"/>
      <c r="D25" s="237"/>
      <c r="E25" s="237"/>
      <c r="F25" s="237"/>
      <c r="G25" s="237"/>
    </row>
    <row r="26" spans="1:7" ht="12" customHeight="1">
      <c r="B26" s="137"/>
      <c r="C26" s="137"/>
      <c r="D26" s="137"/>
      <c r="E26" s="137"/>
      <c r="F26" s="137"/>
      <c r="G26" s="137"/>
    </row>
    <row r="27" spans="1:7" ht="43.5" customHeight="1">
      <c r="A27" s="238" t="s">
        <v>287</v>
      </c>
      <c r="B27" s="227" t="s">
        <v>18</v>
      </c>
      <c r="C27" s="233" t="s">
        <v>355</v>
      </c>
      <c r="D27" s="232" t="s">
        <v>353</v>
      </c>
      <c r="E27" s="232"/>
      <c r="F27" s="232"/>
      <c r="G27" s="232"/>
    </row>
    <row r="28" spans="1:7" ht="44.25" customHeight="1">
      <c r="A28" s="238"/>
      <c r="B28" s="227"/>
      <c r="C28" s="234"/>
      <c r="D28" s="138" t="s">
        <v>265</v>
      </c>
      <c r="E28" s="138" t="s">
        <v>248</v>
      </c>
      <c r="F28" s="138" t="s">
        <v>275</v>
      </c>
      <c r="G28" s="138" t="s">
        <v>276</v>
      </c>
    </row>
    <row r="29" spans="1:7" ht="30" customHeight="1">
      <c r="A29" s="118">
        <v>1</v>
      </c>
      <c r="B29" s="117">
        <v>2</v>
      </c>
      <c r="C29" s="118">
        <v>3</v>
      </c>
      <c r="D29" s="118">
        <v>4</v>
      </c>
      <c r="E29" s="117">
        <v>5</v>
      </c>
      <c r="F29" s="118">
        <v>6</v>
      </c>
      <c r="G29" s="117">
        <v>7</v>
      </c>
    </row>
    <row r="30" spans="1:7" ht="24.95" customHeight="1">
      <c r="A30" s="226" t="s">
        <v>99</v>
      </c>
      <c r="B30" s="226"/>
      <c r="C30" s="226"/>
      <c r="D30" s="226"/>
      <c r="E30" s="226"/>
      <c r="F30" s="226"/>
      <c r="G30" s="226"/>
    </row>
    <row r="31" spans="1:7" ht="46.5">
      <c r="A31" s="139" t="s">
        <v>208</v>
      </c>
      <c r="B31" s="117">
        <f>'1. Фін результат'!B9</f>
        <v>1000</v>
      </c>
      <c r="C31" s="140">
        <v>0</v>
      </c>
      <c r="D31" s="168">
        <f>'1. Фін результат'!D9</f>
        <v>0</v>
      </c>
      <c r="E31" s="140">
        <v>0</v>
      </c>
      <c r="F31" s="140">
        <f>D31-E31</f>
        <v>0</v>
      </c>
      <c r="G31" s="141">
        <v>0</v>
      </c>
    </row>
    <row r="32" spans="1:7" ht="46.5">
      <c r="A32" s="139" t="s">
        <v>177</v>
      </c>
      <c r="B32" s="117">
        <f>'1. Фін результат'!B11</f>
        <v>1010</v>
      </c>
      <c r="C32" s="140">
        <v>0</v>
      </c>
      <c r="D32" s="168">
        <f>'1. Фін результат'!D11</f>
        <v>0</v>
      </c>
      <c r="E32" s="140">
        <v>0</v>
      </c>
      <c r="F32" s="140">
        <f>D32-E32</f>
        <v>0</v>
      </c>
      <c r="G32" s="141">
        <v>0</v>
      </c>
    </row>
    <row r="33" spans="1:7">
      <c r="A33" s="142" t="s">
        <v>266</v>
      </c>
      <c r="B33" s="117">
        <f>'1. Фін результат'!B21</f>
        <v>1020</v>
      </c>
      <c r="C33" s="140"/>
      <c r="D33" s="168">
        <f>'1. Фін результат'!D21</f>
        <v>0</v>
      </c>
      <c r="E33" s="140"/>
      <c r="F33" s="140">
        <f>D33-E33</f>
        <v>0</v>
      </c>
      <c r="G33" s="141"/>
    </row>
    <row r="34" spans="1:7">
      <c r="A34" s="139" t="s">
        <v>143</v>
      </c>
      <c r="B34" s="117">
        <f>'1. Фін результат'!B30</f>
        <v>1040</v>
      </c>
      <c r="C34" s="166">
        <f>'1. Фін результат'!C30</f>
        <v>2962</v>
      </c>
      <c r="D34" s="166">
        <f>'1. Фін результат'!D30</f>
        <v>2174</v>
      </c>
      <c r="E34" s="166">
        <f>'1. Фін результат'!E30</f>
        <v>1056</v>
      </c>
      <c r="F34" s="166">
        <f>'1. Фін результат'!F30</f>
        <v>1118</v>
      </c>
      <c r="G34" s="166">
        <f>'1. Фін результат'!G30</f>
        <v>48.574057037718497</v>
      </c>
    </row>
    <row r="35" spans="1:7">
      <c r="A35" s="139" t="s">
        <v>140</v>
      </c>
      <c r="B35" s="117">
        <f>'1. Фін результат'!B77</f>
        <v>1070</v>
      </c>
      <c r="C35" s="182">
        <v>0</v>
      </c>
      <c r="D35" s="167">
        <f>'[36]I. Фін результат'!G53</f>
        <v>0</v>
      </c>
      <c r="E35" s="182">
        <v>0</v>
      </c>
      <c r="F35" s="182">
        <v>0</v>
      </c>
      <c r="G35" s="203">
        <v>0</v>
      </c>
    </row>
    <row r="36" spans="1:7">
      <c r="A36" s="139" t="s">
        <v>144</v>
      </c>
      <c r="B36" s="117">
        <f>'1. Фін результат'!B116</f>
        <v>1300</v>
      </c>
      <c r="C36" s="182">
        <f>'1. Фін результат'!C116</f>
        <v>2965</v>
      </c>
      <c r="D36" s="182">
        <f>'1. Фін результат'!D116</f>
        <v>16</v>
      </c>
      <c r="E36" s="182">
        <f>'1. Фін результат'!E116</f>
        <v>324</v>
      </c>
      <c r="F36" s="182">
        <f>'1. Фін результат'!F116</f>
        <v>-308</v>
      </c>
      <c r="G36" s="182">
        <f>'1. Фін результат'!G116</f>
        <v>2025</v>
      </c>
    </row>
    <row r="37" spans="1:7" ht="45">
      <c r="A37" s="143" t="s">
        <v>4</v>
      </c>
      <c r="B37" s="117">
        <f>'1. Фін результат'!B99</f>
        <v>1100</v>
      </c>
      <c r="C37" s="182">
        <f>'1. Фін результат'!C99</f>
        <v>3</v>
      </c>
      <c r="D37" s="182">
        <f>'1. Фін результат'!D99</f>
        <v>-2158</v>
      </c>
      <c r="E37" s="182">
        <f>'1. Фін результат'!E99</f>
        <v>-732</v>
      </c>
      <c r="F37" s="182">
        <f>'1. Фін результат'!F99</f>
        <v>-1426</v>
      </c>
      <c r="G37" s="182">
        <f>'1. Фін результат'!G99</f>
        <v>0</v>
      </c>
    </row>
    <row r="38" spans="1:7">
      <c r="A38" s="144" t="s">
        <v>145</v>
      </c>
      <c r="B38" s="117">
        <f>'1. Фін результат'!B127</f>
        <v>1410</v>
      </c>
      <c r="C38" s="182">
        <f>'1. Фін результат'!C127</f>
        <v>73</v>
      </c>
      <c r="D38" s="182">
        <f>'1. Фін результат'!D127</f>
        <v>-2105</v>
      </c>
      <c r="E38" s="182">
        <f>'1. Фін результат'!E127</f>
        <v>-698</v>
      </c>
      <c r="F38" s="182">
        <f>'1. Фін результат'!F127</f>
        <v>-1407</v>
      </c>
      <c r="G38" s="182">
        <f>'1. Фін результат'!G127</f>
        <v>0</v>
      </c>
    </row>
    <row r="39" spans="1:7">
      <c r="A39" s="145" t="s">
        <v>230</v>
      </c>
      <c r="B39" s="117">
        <f>' 5. Коефіцієнти'!B8</f>
        <v>5010</v>
      </c>
      <c r="C39" s="166" t="s">
        <v>401</v>
      </c>
      <c r="D39" s="166" t="s">
        <v>401</v>
      </c>
      <c r="E39" s="166" t="s">
        <v>401</v>
      </c>
      <c r="F39" s="166" t="s">
        <v>401</v>
      </c>
      <c r="G39" s="166" t="s">
        <v>401</v>
      </c>
    </row>
    <row r="40" spans="1:7" ht="46.5">
      <c r="A40" s="145" t="s">
        <v>146</v>
      </c>
      <c r="B40" s="117">
        <f>'1. Фін результат'!B117</f>
        <v>1310</v>
      </c>
      <c r="C40" s="182">
        <f>'1. Фін результат'!C117</f>
        <v>0</v>
      </c>
      <c r="D40" s="182">
        <f>'1. Фін результат'!D117</f>
        <v>0</v>
      </c>
      <c r="E40" s="182">
        <f>'1. Фін результат'!E117</f>
        <v>0</v>
      </c>
      <c r="F40" s="182">
        <f>'1. Фін результат'!F117</f>
        <v>0</v>
      </c>
      <c r="G40" s="182">
        <f>'1. Фін результат'!G117</f>
        <v>0</v>
      </c>
    </row>
    <row r="41" spans="1:7">
      <c r="A41" s="139" t="s">
        <v>234</v>
      </c>
      <c r="B41" s="117">
        <f>'1. Фін результат'!B118</f>
        <v>1320</v>
      </c>
      <c r="C41" s="182">
        <f>'1. Фін результат'!C118</f>
        <v>0</v>
      </c>
      <c r="D41" s="182">
        <f>'1. Фін результат'!D118</f>
        <v>0</v>
      </c>
      <c r="E41" s="182">
        <f>'1. Фін результат'!E118</f>
        <v>0</v>
      </c>
      <c r="F41" s="182">
        <f>'1. Фін результат'!F118</f>
        <v>0</v>
      </c>
      <c r="G41" s="182">
        <f>'1. Фін результат'!G118</f>
        <v>0</v>
      </c>
    </row>
    <row r="42" spans="1:7">
      <c r="A42" s="144" t="s">
        <v>97</v>
      </c>
      <c r="B42" s="117">
        <f>'1. Фін результат'!B108</f>
        <v>1170</v>
      </c>
      <c r="C42" s="182">
        <f>'1. Фін результат'!C108</f>
        <v>3</v>
      </c>
      <c r="D42" s="182">
        <f>'1. Фін результат'!D108</f>
        <v>-2158</v>
      </c>
      <c r="E42" s="182">
        <f>'1. Фін результат'!E108</f>
        <v>-732</v>
      </c>
      <c r="F42" s="182">
        <f>'1. Фін результат'!F108</f>
        <v>-1426</v>
      </c>
      <c r="G42" s="182">
        <f>'1. Фін результат'!G108</f>
        <v>0</v>
      </c>
    </row>
    <row r="43" spans="1:7">
      <c r="A43" s="146" t="s">
        <v>141</v>
      </c>
      <c r="B43" s="117">
        <f>'1. Фін результат'!B109</f>
        <v>1180</v>
      </c>
      <c r="C43" s="182">
        <f>'1. Фін результат'!C109</f>
        <v>0</v>
      </c>
      <c r="D43" s="182">
        <f>'1. Фін результат'!D109</f>
        <v>0</v>
      </c>
      <c r="E43" s="182">
        <f>'1. Фін результат'!E109</f>
        <v>0</v>
      </c>
      <c r="F43" s="182">
        <f>'1. Фін результат'!F109</f>
        <v>0</v>
      </c>
      <c r="G43" s="182">
        <f>'1. Фін результат'!G109</f>
        <v>0</v>
      </c>
    </row>
    <row r="44" spans="1:7">
      <c r="A44" s="143" t="s">
        <v>231</v>
      </c>
      <c r="B44" s="117">
        <f>'1. Фін результат'!B111</f>
        <v>1200</v>
      </c>
      <c r="C44" s="182">
        <f>'1. Фін результат'!C111</f>
        <v>3</v>
      </c>
      <c r="D44" s="182">
        <f>'1. Фін результат'!D111</f>
        <v>-2158</v>
      </c>
      <c r="E44" s="182">
        <f>'1. Фін результат'!E111</f>
        <v>-732</v>
      </c>
      <c r="F44" s="182">
        <f>'1. Фін результат'!F111</f>
        <v>-1426</v>
      </c>
      <c r="G44" s="182">
        <f>'1. Фін результат'!G111</f>
        <v>0</v>
      </c>
    </row>
    <row r="45" spans="1:7">
      <c r="A45" s="145" t="s">
        <v>232</v>
      </c>
      <c r="B45" s="117">
        <f>' 5. Коефіцієнти'!B11</f>
        <v>5040</v>
      </c>
      <c r="C45" s="166" t="s">
        <v>401</v>
      </c>
      <c r="D45" s="166" t="s">
        <v>401</v>
      </c>
      <c r="E45" s="166" t="s">
        <v>401</v>
      </c>
      <c r="F45" s="166" t="s">
        <v>401</v>
      </c>
      <c r="G45" s="166" t="s">
        <v>401</v>
      </c>
    </row>
    <row r="46" spans="1:7">
      <c r="A46" s="223" t="s">
        <v>158</v>
      </c>
      <c r="B46" s="224"/>
      <c r="C46" s="224"/>
      <c r="D46" s="224"/>
      <c r="E46" s="224"/>
      <c r="F46" s="224"/>
      <c r="G46" s="225"/>
    </row>
    <row r="47" spans="1:7">
      <c r="A47" s="145" t="s">
        <v>357</v>
      </c>
      <c r="B47" s="117">
        <f>'2. Розрахунки з бюджетом'!B20</f>
        <v>2100</v>
      </c>
      <c r="C47" s="182">
        <f>'2. Розрахунки з бюджетом'!C20</f>
        <v>0</v>
      </c>
      <c r="D47" s="182">
        <f>'2. Розрахунки з бюджетом'!D20</f>
        <v>0</v>
      </c>
      <c r="E47" s="182">
        <f>'2. Розрахунки з бюджетом'!E20</f>
        <v>0</v>
      </c>
      <c r="F47" s="182">
        <f>'2. Розрахунки з бюджетом'!F20</f>
        <v>0</v>
      </c>
      <c r="G47" s="182">
        <v>0</v>
      </c>
    </row>
    <row r="48" spans="1:7">
      <c r="A48" s="147" t="s">
        <v>157</v>
      </c>
      <c r="B48" s="117">
        <f>'2. Розрахунки з бюджетом'!B23</f>
        <v>2110</v>
      </c>
      <c r="C48" s="182">
        <f>'2. Розрахунки з бюджетом'!C23</f>
        <v>0</v>
      </c>
      <c r="D48" s="182">
        <f>'2. Розрахунки з бюджетом'!D23</f>
        <v>0</v>
      </c>
      <c r="E48" s="182">
        <f>'2. Розрахунки з бюджетом'!E23</f>
        <v>0</v>
      </c>
      <c r="F48" s="182">
        <f>'2. Розрахунки з бюджетом'!F23</f>
        <v>0</v>
      </c>
      <c r="G48" s="182">
        <f>'2. Розрахунки з бюджетом'!G23</f>
        <v>0</v>
      </c>
    </row>
    <row r="49" spans="1:9" ht="46.5">
      <c r="A49" s="147" t="s">
        <v>348</v>
      </c>
      <c r="B49" s="117" t="s">
        <v>320</v>
      </c>
      <c r="C49" s="182">
        <f>'2. Розрахунки з бюджетом'!C24-'2. Розрахунки з бюджетом'!C25</f>
        <v>0</v>
      </c>
      <c r="D49" s="182">
        <f>'2. Розрахунки з бюджетом'!D24-'2. Розрахунки з бюджетом'!D25</f>
        <v>0</v>
      </c>
      <c r="E49" s="182">
        <f>'2. Розрахунки з бюджетом'!E24-'2. Розрахунки з бюджетом'!E25</f>
        <v>0</v>
      </c>
      <c r="F49" s="182">
        <f>'2. Розрахунки з бюджетом'!F24-'2. Розрахунки з бюджетом'!F25</f>
        <v>0</v>
      </c>
      <c r="G49" s="182">
        <f>'2. Розрахунки з бюджетом'!G24-'2. Розрахунки з бюджетом'!G25</f>
        <v>0</v>
      </c>
    </row>
    <row r="50" spans="1:9" ht="46.5">
      <c r="A50" s="145" t="s">
        <v>258</v>
      </c>
      <c r="B50" s="117">
        <f>'2. Розрахунки з бюджетом'!B26</f>
        <v>2140</v>
      </c>
      <c r="C50" s="182">
        <f>'2. Розрахунки з бюджетом'!C26</f>
        <v>106</v>
      </c>
      <c r="D50" s="182">
        <f>'2. Розрахунки з бюджетом'!D26</f>
        <v>124</v>
      </c>
      <c r="E50" s="182">
        <f>'2. Розрахунки з бюджетом'!E26</f>
        <v>110</v>
      </c>
      <c r="F50" s="182">
        <f>'2. Розрахунки з бюджетом'!F26</f>
        <v>14</v>
      </c>
      <c r="G50" s="182">
        <f>'2. Розрахунки з бюджетом'!G26</f>
        <v>88.709677419354833</v>
      </c>
    </row>
    <row r="51" spans="1:9" ht="46.5">
      <c r="A51" s="145" t="s">
        <v>84</v>
      </c>
      <c r="B51" s="117">
        <f>'2. Розрахунки з бюджетом'!B37</f>
        <v>2150</v>
      </c>
      <c r="C51" s="182">
        <f>'2. Розрахунки з бюджетом'!C37</f>
        <v>115</v>
      </c>
      <c r="D51" s="182">
        <f>'2. Розрахунки з бюджетом'!D37</f>
        <v>139</v>
      </c>
      <c r="E51" s="182">
        <f>'2. Розрахунки з бюджетом'!E37</f>
        <v>124</v>
      </c>
      <c r="F51" s="182">
        <f>'2. Розрахунки з бюджетом'!F37</f>
        <v>15</v>
      </c>
      <c r="G51" s="182">
        <f>'2. Розрахунки з бюджетом'!G37</f>
        <v>89.208633093525179</v>
      </c>
    </row>
    <row r="52" spans="1:9">
      <c r="A52" s="144" t="s">
        <v>267</v>
      </c>
      <c r="B52" s="117">
        <f>'2. Розрахунки з бюджетом'!B38</f>
        <v>2200</v>
      </c>
      <c r="C52" s="182">
        <f>'2. Розрахунки з бюджетом'!C38</f>
        <v>221</v>
      </c>
      <c r="D52" s="182">
        <f>'2. Розрахунки з бюджетом'!D38</f>
        <v>263</v>
      </c>
      <c r="E52" s="182">
        <f>'2. Розрахунки з бюджетом'!E38</f>
        <v>234</v>
      </c>
      <c r="F52" s="182">
        <f>'2. Розрахунки з бюджетом'!F38</f>
        <v>29</v>
      </c>
      <c r="G52" s="182">
        <f>'2. Розрахунки з бюджетом'!G38</f>
        <v>88.973384030418245</v>
      </c>
    </row>
    <row r="53" spans="1:9">
      <c r="A53" s="223" t="s">
        <v>156</v>
      </c>
      <c r="B53" s="224"/>
      <c r="C53" s="224"/>
      <c r="D53" s="224"/>
      <c r="E53" s="224"/>
      <c r="F53" s="224"/>
      <c r="G53" s="225"/>
    </row>
    <row r="54" spans="1:9">
      <c r="A54" s="144" t="s">
        <v>147</v>
      </c>
      <c r="B54" s="117">
        <f>'3. Рух грошових коштів'!B87</f>
        <v>3600</v>
      </c>
      <c r="C54" s="23">
        <f>'3. Рух грошових коштів'!C87</f>
        <v>1</v>
      </c>
      <c r="D54" s="23">
        <f>'3. Рух грошових коштів'!D87</f>
        <v>82</v>
      </c>
      <c r="E54" s="23">
        <f>'3. Рух грошових коштів'!E87</f>
        <v>82</v>
      </c>
      <c r="F54" s="23">
        <f t="shared" ref="F54:F59" si="0">E54-D54</f>
        <v>0</v>
      </c>
      <c r="G54" s="22">
        <v>0</v>
      </c>
    </row>
    <row r="55" spans="1:9" ht="46.5">
      <c r="A55" s="145" t="s">
        <v>148</v>
      </c>
      <c r="B55" s="117">
        <f>'3. Рух грошових коштів'!B30</f>
        <v>3090</v>
      </c>
      <c r="C55" s="23">
        <f>'3. Рух грошових коштів'!C30</f>
        <v>54</v>
      </c>
      <c r="D55" s="23">
        <f>'3. Рух грошових коштів'!D30</f>
        <v>-2129</v>
      </c>
      <c r="E55" s="23">
        <f>'3. Рух грошових коштів'!E30</f>
        <v>-690</v>
      </c>
      <c r="F55" s="23">
        <f t="shared" si="0"/>
        <v>1439</v>
      </c>
      <c r="G55" s="22">
        <v>0</v>
      </c>
    </row>
    <row r="56" spans="1:9" ht="46.5">
      <c r="A56" s="145" t="s">
        <v>235</v>
      </c>
      <c r="B56" s="117">
        <f>'3. Рух грошових коштів'!B54</f>
        <v>3320</v>
      </c>
      <c r="C56" s="23">
        <f>'3. Рух грошових коштів'!C35</f>
        <v>0</v>
      </c>
      <c r="D56" s="23">
        <f>'3. Рух грошових коштів'!D35</f>
        <v>0</v>
      </c>
      <c r="E56" s="23">
        <f>'3. Рух грошових коштів'!E35</f>
        <v>0</v>
      </c>
      <c r="F56" s="23">
        <f t="shared" si="0"/>
        <v>0</v>
      </c>
      <c r="G56" s="22">
        <v>0</v>
      </c>
      <c r="I56" s="3"/>
    </row>
    <row r="57" spans="1:9" ht="46.5">
      <c r="A57" s="145" t="s">
        <v>149</v>
      </c>
      <c r="B57" s="117">
        <f>'3. Рух грошових коштів'!B85</f>
        <v>3580</v>
      </c>
      <c r="C57" s="23">
        <f>'3. Рух грошових коштів'!C85</f>
        <v>43</v>
      </c>
      <c r="D57" s="23">
        <f>'3. Рух грошових коштів'!D85</f>
        <v>2481</v>
      </c>
      <c r="E57" s="23">
        <f>'3. Рух грошових коштів'!E85</f>
        <v>1003</v>
      </c>
      <c r="F57" s="23">
        <f t="shared" si="0"/>
        <v>-1478</v>
      </c>
      <c r="G57" s="22">
        <f>E57/D57*100</f>
        <v>40.427247077791215</v>
      </c>
    </row>
    <row r="58" spans="1:9" ht="54" customHeight="1">
      <c r="A58" s="145" t="s">
        <v>172</v>
      </c>
      <c r="B58" s="117">
        <f>'3. Рух грошових коштів'!B88</f>
        <v>3610</v>
      </c>
      <c r="C58" s="23">
        <f>'3. Рух грошових коштів'!C88</f>
        <v>0</v>
      </c>
      <c r="D58" s="23">
        <f>'3. Рух грошових коштів'!D88</f>
        <v>0</v>
      </c>
      <c r="E58" s="23">
        <f>'3. Рух грошових коштів'!E88</f>
        <v>0</v>
      </c>
      <c r="F58" s="23">
        <f t="shared" si="0"/>
        <v>0</v>
      </c>
      <c r="G58" s="22">
        <v>0</v>
      </c>
    </row>
    <row r="59" spans="1:9" ht="38.25" customHeight="1">
      <c r="A59" s="144" t="s">
        <v>150</v>
      </c>
      <c r="B59" s="117">
        <f>'3. Рух грошових коштів'!B89</f>
        <v>3620</v>
      </c>
      <c r="C59" s="23">
        <f>'3. Рух грошових коштів'!C89</f>
        <v>37</v>
      </c>
      <c r="D59" s="23">
        <f>'3. Рух грошових коштів'!D89</f>
        <v>264</v>
      </c>
      <c r="E59" s="23">
        <f>'3. Рух грошових коштів'!E89</f>
        <v>281</v>
      </c>
      <c r="F59" s="23">
        <f t="shared" si="0"/>
        <v>17</v>
      </c>
      <c r="G59" s="22">
        <v>0</v>
      </c>
    </row>
    <row r="60" spans="1:9">
      <c r="A60" s="230" t="s">
        <v>214</v>
      </c>
      <c r="B60" s="231"/>
      <c r="C60" s="231"/>
      <c r="D60" s="231"/>
      <c r="E60" s="231"/>
      <c r="F60" s="231"/>
      <c r="G60" s="231"/>
    </row>
    <row r="61" spans="1:9">
      <c r="A61" s="145" t="s">
        <v>213</v>
      </c>
      <c r="B61" s="118">
        <f>'4. Кап. інвестиції'!B6</f>
        <v>4000</v>
      </c>
      <c r="C61" s="182">
        <f>'4. Кап. інвестиції'!C6</f>
        <v>61</v>
      </c>
      <c r="D61" s="182">
        <f>'4. Кап. інвестиції'!D6</f>
        <v>170</v>
      </c>
      <c r="E61" s="182">
        <f>'4. Кап. інвестиції'!E6</f>
        <v>114</v>
      </c>
      <c r="F61" s="182">
        <f>'4. Кап. інвестиції'!F6</f>
        <v>56</v>
      </c>
      <c r="G61" s="182">
        <f>'4. Кап. інвестиції'!G6</f>
        <v>67.058823529411754</v>
      </c>
    </row>
    <row r="62" spans="1:9">
      <c r="A62" s="229" t="s">
        <v>216</v>
      </c>
      <c r="B62" s="229"/>
      <c r="C62" s="229"/>
      <c r="D62" s="229"/>
      <c r="E62" s="229"/>
      <c r="F62" s="229"/>
      <c r="G62" s="229"/>
    </row>
    <row r="63" spans="1:9">
      <c r="A63" s="145" t="s">
        <v>175</v>
      </c>
      <c r="B63" s="118">
        <f>' 5. Коефіцієнти'!B9</f>
        <v>5020</v>
      </c>
      <c r="C63" s="204">
        <f>' 5. Коефіцієнти'!D9</f>
        <v>0</v>
      </c>
      <c r="D63" s="204">
        <f>' 5. Коефіцієнти'!E9</f>
        <v>-0.12759281854627855</v>
      </c>
      <c r="E63" s="204">
        <f>' 5. Коефіцієнти'!E9</f>
        <v>-0.12759281854627855</v>
      </c>
      <c r="F63" s="204">
        <f>E63-D63</f>
        <v>0</v>
      </c>
      <c r="G63" s="22">
        <v>50</v>
      </c>
    </row>
    <row r="64" spans="1:9">
      <c r="A64" s="145" t="s">
        <v>171</v>
      </c>
      <c r="B64" s="118">
        <f>' 5. Коефіцієнти'!B10</f>
        <v>5030</v>
      </c>
      <c r="C64" s="204">
        <f>' 5. Коефіцієнти'!D10</f>
        <v>0</v>
      </c>
      <c r="D64" s="204">
        <f>' 5. Коефіцієнти'!E10</f>
        <v>-0.13413963716327654</v>
      </c>
      <c r="E64" s="204">
        <f>' 5. Коефіцієнти'!E10</f>
        <v>-0.13413963716327654</v>
      </c>
      <c r="F64" s="204">
        <f>E64-D64</f>
        <v>0</v>
      </c>
      <c r="G64" s="22">
        <v>50</v>
      </c>
    </row>
    <row r="65" spans="1:7">
      <c r="A65" s="145" t="s">
        <v>233</v>
      </c>
      <c r="B65" s="118">
        <f>' 5. Коефіцієнти'!B14</f>
        <v>5110</v>
      </c>
      <c r="C65" s="22">
        <f>' 5. Коефіцієнти'!D14</f>
        <v>13.213197969543147</v>
      </c>
      <c r="D65" s="22">
        <f>' 5. Коефіцієнти'!E14</f>
        <v>19.489285714285714</v>
      </c>
      <c r="E65" s="22">
        <f>' 5. Коефіцієнти'!E14</f>
        <v>19.489285714285714</v>
      </c>
      <c r="F65" s="204">
        <v>0</v>
      </c>
      <c r="G65" s="22">
        <v>0</v>
      </c>
    </row>
    <row r="66" spans="1:7">
      <c r="A66" s="223" t="s">
        <v>215</v>
      </c>
      <c r="B66" s="224"/>
      <c r="C66" s="224"/>
      <c r="D66" s="224"/>
      <c r="E66" s="224"/>
      <c r="F66" s="224"/>
      <c r="G66" s="225"/>
    </row>
    <row r="67" spans="1:7">
      <c r="A67" s="145" t="s">
        <v>151</v>
      </c>
      <c r="B67" s="118">
        <v>6000</v>
      </c>
      <c r="C67" s="23">
        <v>5314</v>
      </c>
      <c r="D67" s="23">
        <v>5386</v>
      </c>
      <c r="E67" s="23">
        <v>5386</v>
      </c>
      <c r="F67" s="23">
        <f>D67-E67</f>
        <v>0</v>
      </c>
      <c r="G67" s="23">
        <f>E67/D67*100</f>
        <v>100</v>
      </c>
    </row>
    <row r="68" spans="1:7">
      <c r="A68" s="145" t="s">
        <v>152</v>
      </c>
      <c r="B68" s="118">
        <v>6010</v>
      </c>
      <c r="C68" s="23">
        <v>286</v>
      </c>
      <c r="D68" s="23">
        <v>351</v>
      </c>
      <c r="E68" s="23">
        <v>351</v>
      </c>
      <c r="F68" s="23">
        <f>D68-E68</f>
        <v>0</v>
      </c>
      <c r="G68" s="23">
        <f t="shared" ref="G68:G73" si="1">E68/D68*100</f>
        <v>100</v>
      </c>
    </row>
    <row r="69" spans="1:7">
      <c r="A69" s="145" t="s">
        <v>270</v>
      </c>
      <c r="B69" s="118">
        <v>6020</v>
      </c>
      <c r="C69" s="23">
        <v>37</v>
      </c>
      <c r="D69" s="23">
        <v>264</v>
      </c>
      <c r="E69" s="23">
        <v>281</v>
      </c>
      <c r="F69" s="23">
        <f>D69-E69</f>
        <v>-17</v>
      </c>
      <c r="G69" s="23">
        <v>0</v>
      </c>
    </row>
    <row r="70" spans="1:7" s="148" customFormat="1">
      <c r="A70" s="144" t="s">
        <v>268</v>
      </c>
      <c r="B70" s="118">
        <v>6030</v>
      </c>
      <c r="C70" s="164">
        <f>C67+C68</f>
        <v>5600</v>
      </c>
      <c r="D70" s="164">
        <f>D67+D68</f>
        <v>5737</v>
      </c>
      <c r="E70" s="164">
        <f>E67+E68</f>
        <v>5737</v>
      </c>
      <c r="F70" s="182">
        <f>D70-E70</f>
        <v>0</v>
      </c>
      <c r="G70" s="182">
        <f t="shared" si="1"/>
        <v>100</v>
      </c>
    </row>
    <row r="71" spans="1:7">
      <c r="A71" s="145" t="s">
        <v>173</v>
      </c>
      <c r="B71" s="118">
        <v>6040</v>
      </c>
      <c r="C71" s="23"/>
      <c r="D71" s="23"/>
      <c r="E71" s="23"/>
      <c r="F71" s="23"/>
      <c r="G71" s="23"/>
    </row>
    <row r="72" spans="1:7">
      <c r="A72" s="145" t="s">
        <v>174</v>
      </c>
      <c r="B72" s="118">
        <v>6050</v>
      </c>
      <c r="C72" s="23">
        <v>394</v>
      </c>
      <c r="D72" s="23">
        <v>280</v>
      </c>
      <c r="E72" s="23">
        <v>280</v>
      </c>
      <c r="F72" s="23">
        <f>D72-E72</f>
        <v>0</v>
      </c>
      <c r="G72" s="23">
        <f t="shared" si="1"/>
        <v>100</v>
      </c>
    </row>
    <row r="73" spans="1:7" s="148" customFormat="1">
      <c r="A73" s="144" t="s">
        <v>269</v>
      </c>
      <c r="B73" s="118">
        <v>6060</v>
      </c>
      <c r="C73" s="182">
        <f>C72</f>
        <v>394</v>
      </c>
      <c r="D73" s="182">
        <f>D72</f>
        <v>280</v>
      </c>
      <c r="E73" s="182">
        <f>E72</f>
        <v>280</v>
      </c>
      <c r="F73" s="182">
        <f>D73-E73</f>
        <v>0</v>
      </c>
      <c r="G73" s="182">
        <f t="shared" si="1"/>
        <v>100</v>
      </c>
    </row>
    <row r="74" spans="1:7">
      <c r="A74" s="145" t="s">
        <v>271</v>
      </c>
      <c r="B74" s="118">
        <v>6070</v>
      </c>
      <c r="C74" s="23"/>
      <c r="D74" s="23"/>
      <c r="E74" s="23"/>
      <c r="F74" s="23"/>
      <c r="G74" s="23"/>
    </row>
    <row r="75" spans="1:7">
      <c r="A75" s="145" t="s">
        <v>272</v>
      </c>
      <c r="B75" s="118">
        <v>6080</v>
      </c>
      <c r="C75" s="23"/>
      <c r="D75" s="23"/>
      <c r="E75" s="23"/>
      <c r="F75" s="23"/>
      <c r="G75" s="23"/>
    </row>
    <row r="76" spans="1:7" s="148" customFormat="1">
      <c r="A76" s="144" t="s">
        <v>153</v>
      </c>
      <c r="B76" s="118">
        <v>6090</v>
      </c>
      <c r="C76" s="182">
        <v>5206</v>
      </c>
      <c r="D76" s="182">
        <v>5457</v>
      </c>
      <c r="E76" s="182">
        <v>5457</v>
      </c>
      <c r="F76" s="182">
        <f>D76-E76</f>
        <v>0</v>
      </c>
      <c r="G76" s="182">
        <f>E76/D76*100</f>
        <v>100</v>
      </c>
    </row>
    <row r="77" spans="1:7">
      <c r="A77" s="124"/>
    </row>
    <row r="78" spans="1:7" ht="25.5">
      <c r="A78" s="174" t="s">
        <v>403</v>
      </c>
      <c r="B78" s="161"/>
      <c r="C78" s="175"/>
      <c r="D78" s="175"/>
      <c r="E78" s="51"/>
      <c r="F78" s="220" t="s">
        <v>456</v>
      </c>
      <c r="G78" s="220"/>
    </row>
    <row r="79" spans="1:7" s="113" customFormat="1">
      <c r="A79" s="135" t="s">
        <v>384</v>
      </c>
      <c r="C79" s="235" t="s">
        <v>79</v>
      </c>
      <c r="D79" s="235"/>
      <c r="E79" s="51"/>
      <c r="F79" s="113" t="s">
        <v>103</v>
      </c>
    </row>
    <row r="81" spans="1:1" ht="42.75" customHeight="1">
      <c r="A81" s="123"/>
    </row>
    <row r="82" spans="1:1">
      <c r="A82" s="123"/>
    </row>
    <row r="83" spans="1:1">
      <c r="A83" s="123"/>
    </row>
    <row r="84" spans="1:1">
      <c r="A84" s="123"/>
    </row>
    <row r="85" spans="1:1">
      <c r="A85" s="123"/>
    </row>
    <row r="86" spans="1:1">
      <c r="A86" s="123"/>
    </row>
    <row r="87" spans="1:1">
      <c r="A87" s="123"/>
    </row>
    <row r="88" spans="1:1">
      <c r="A88" s="123"/>
    </row>
    <row r="89" spans="1:1">
      <c r="A89" s="123"/>
    </row>
    <row r="90" spans="1:1">
      <c r="A90" s="123"/>
    </row>
    <row r="91" spans="1:1">
      <c r="A91" s="123"/>
    </row>
    <row r="92" spans="1:1">
      <c r="A92" s="123"/>
    </row>
    <row r="93" spans="1:1">
      <c r="A93" s="123"/>
    </row>
    <row r="94" spans="1:1">
      <c r="A94" s="123"/>
    </row>
    <row r="95" spans="1:1">
      <c r="A95" s="123"/>
    </row>
    <row r="96" spans="1:1">
      <c r="A96" s="123"/>
    </row>
    <row r="97" spans="1:1">
      <c r="A97" s="123"/>
    </row>
    <row r="98" spans="1:1">
      <c r="A98" s="123"/>
    </row>
    <row r="99" spans="1:1">
      <c r="A99" s="123"/>
    </row>
    <row r="100" spans="1:1">
      <c r="A100" s="123"/>
    </row>
    <row r="101" spans="1:1">
      <c r="A101" s="123"/>
    </row>
    <row r="102" spans="1:1">
      <c r="A102" s="123"/>
    </row>
    <row r="103" spans="1:1">
      <c r="A103" s="123"/>
    </row>
    <row r="104" spans="1:1">
      <c r="A104" s="123"/>
    </row>
    <row r="105" spans="1:1">
      <c r="A105" s="123"/>
    </row>
    <row r="106" spans="1:1">
      <c r="A106" s="123"/>
    </row>
    <row r="107" spans="1:1">
      <c r="A107" s="123"/>
    </row>
    <row r="108" spans="1:1">
      <c r="A108" s="123"/>
    </row>
    <row r="109" spans="1:1">
      <c r="A109" s="123"/>
    </row>
    <row r="110" spans="1:1">
      <c r="A110" s="123"/>
    </row>
    <row r="111" spans="1:1">
      <c r="A111" s="123"/>
    </row>
    <row r="112" spans="1:1">
      <c r="A112" s="123"/>
    </row>
    <row r="113" spans="1:1">
      <c r="A113" s="123"/>
    </row>
    <row r="114" spans="1:1">
      <c r="A114" s="123"/>
    </row>
    <row r="115" spans="1:1">
      <c r="A115" s="123"/>
    </row>
    <row r="116" spans="1:1">
      <c r="A116" s="123"/>
    </row>
    <row r="117" spans="1:1">
      <c r="A117" s="123"/>
    </row>
    <row r="118" spans="1:1">
      <c r="A118" s="123"/>
    </row>
    <row r="119" spans="1:1">
      <c r="A119" s="123"/>
    </row>
    <row r="120" spans="1:1">
      <c r="A120" s="123"/>
    </row>
    <row r="121" spans="1:1">
      <c r="A121" s="123"/>
    </row>
    <row r="122" spans="1:1">
      <c r="A122" s="123"/>
    </row>
    <row r="123" spans="1:1">
      <c r="A123" s="123"/>
    </row>
    <row r="124" spans="1:1">
      <c r="A124" s="123"/>
    </row>
    <row r="125" spans="1:1">
      <c r="A125" s="123"/>
    </row>
    <row r="126" spans="1:1">
      <c r="A126" s="123"/>
    </row>
    <row r="127" spans="1:1">
      <c r="A127" s="123"/>
    </row>
    <row r="128" spans="1:1">
      <c r="A128" s="123"/>
    </row>
    <row r="129" spans="1:1">
      <c r="A129" s="123"/>
    </row>
    <row r="130" spans="1:1">
      <c r="A130" s="123"/>
    </row>
    <row r="131" spans="1:1">
      <c r="A131" s="123"/>
    </row>
    <row r="132" spans="1:1">
      <c r="A132" s="123"/>
    </row>
    <row r="133" spans="1:1">
      <c r="A133" s="123"/>
    </row>
    <row r="134" spans="1:1">
      <c r="A134" s="123"/>
    </row>
    <row r="135" spans="1:1">
      <c r="A135" s="123"/>
    </row>
    <row r="136" spans="1:1">
      <c r="A136" s="123"/>
    </row>
    <row r="137" spans="1:1">
      <c r="A137" s="123"/>
    </row>
    <row r="138" spans="1:1">
      <c r="A138" s="123"/>
    </row>
    <row r="139" spans="1:1">
      <c r="A139" s="123"/>
    </row>
    <row r="140" spans="1:1">
      <c r="A140" s="123"/>
    </row>
    <row r="141" spans="1:1">
      <c r="A141" s="123"/>
    </row>
    <row r="142" spans="1:1">
      <c r="A142" s="123"/>
    </row>
    <row r="143" spans="1:1">
      <c r="A143" s="123"/>
    </row>
    <row r="144" spans="1:1">
      <c r="A144" s="123"/>
    </row>
    <row r="145" spans="1:1">
      <c r="A145" s="123"/>
    </row>
    <row r="146" spans="1:1">
      <c r="A146" s="123"/>
    </row>
    <row r="147" spans="1:1">
      <c r="A147" s="123"/>
    </row>
    <row r="148" spans="1:1">
      <c r="A148" s="123"/>
    </row>
    <row r="149" spans="1:1">
      <c r="A149" s="123"/>
    </row>
    <row r="150" spans="1:1">
      <c r="A150" s="123"/>
    </row>
    <row r="151" spans="1:1">
      <c r="A151" s="123"/>
    </row>
    <row r="152" spans="1:1">
      <c r="A152" s="123"/>
    </row>
    <row r="153" spans="1:1">
      <c r="A153" s="123"/>
    </row>
    <row r="154" spans="1:1">
      <c r="A154" s="123"/>
    </row>
    <row r="155" spans="1:1">
      <c r="A155" s="123"/>
    </row>
    <row r="156" spans="1:1">
      <c r="A156" s="123"/>
    </row>
    <row r="157" spans="1:1">
      <c r="A157" s="123"/>
    </row>
    <row r="158" spans="1:1">
      <c r="A158" s="123"/>
    </row>
    <row r="159" spans="1:1">
      <c r="A159" s="123"/>
    </row>
    <row r="160" spans="1:1">
      <c r="A160" s="123"/>
    </row>
    <row r="161" spans="1:1">
      <c r="A161" s="123"/>
    </row>
    <row r="162" spans="1:1">
      <c r="A162" s="123"/>
    </row>
    <row r="163" spans="1:1">
      <c r="A163" s="123"/>
    </row>
    <row r="164" spans="1:1">
      <c r="A164" s="123"/>
    </row>
    <row r="165" spans="1:1">
      <c r="A165" s="123"/>
    </row>
    <row r="166" spans="1:1">
      <c r="A166" s="123"/>
    </row>
    <row r="167" spans="1:1">
      <c r="A167" s="123"/>
    </row>
    <row r="168" spans="1:1">
      <c r="A168" s="123"/>
    </row>
    <row r="169" spans="1:1">
      <c r="A169" s="123"/>
    </row>
    <row r="170" spans="1:1">
      <c r="A170" s="123"/>
    </row>
    <row r="171" spans="1:1">
      <c r="A171" s="123"/>
    </row>
    <row r="172" spans="1:1">
      <c r="A172" s="123"/>
    </row>
    <row r="173" spans="1:1">
      <c r="A173" s="123"/>
    </row>
    <row r="174" spans="1:1">
      <c r="A174" s="123"/>
    </row>
    <row r="175" spans="1:1">
      <c r="A175" s="123"/>
    </row>
    <row r="176" spans="1:1">
      <c r="A176" s="123"/>
    </row>
    <row r="177" spans="1:1">
      <c r="A177" s="123"/>
    </row>
    <row r="178" spans="1:1">
      <c r="A178" s="123"/>
    </row>
    <row r="179" spans="1:1">
      <c r="A179" s="123"/>
    </row>
    <row r="180" spans="1:1">
      <c r="A180" s="123"/>
    </row>
    <row r="181" spans="1:1">
      <c r="A181" s="123"/>
    </row>
    <row r="182" spans="1:1">
      <c r="A182" s="123"/>
    </row>
    <row r="183" spans="1:1">
      <c r="A183" s="123"/>
    </row>
    <row r="184" spans="1:1">
      <c r="A184" s="123"/>
    </row>
    <row r="185" spans="1:1">
      <c r="A185" s="123"/>
    </row>
    <row r="186" spans="1:1">
      <c r="A186" s="123"/>
    </row>
    <row r="187" spans="1:1">
      <c r="A187" s="123"/>
    </row>
    <row r="188" spans="1:1">
      <c r="A188" s="123"/>
    </row>
    <row r="189" spans="1:1">
      <c r="A189" s="123"/>
    </row>
    <row r="190" spans="1:1">
      <c r="A190" s="123"/>
    </row>
    <row r="191" spans="1:1">
      <c r="A191" s="123"/>
    </row>
    <row r="192" spans="1:1">
      <c r="A192" s="123"/>
    </row>
    <row r="193" spans="1:1">
      <c r="A193" s="123"/>
    </row>
    <row r="194" spans="1:1">
      <c r="A194" s="123"/>
    </row>
    <row r="195" spans="1:1">
      <c r="A195" s="123"/>
    </row>
    <row r="196" spans="1:1">
      <c r="A196" s="123"/>
    </row>
    <row r="197" spans="1:1">
      <c r="A197" s="123"/>
    </row>
    <row r="198" spans="1:1">
      <c r="A198" s="123"/>
    </row>
    <row r="199" spans="1:1">
      <c r="A199" s="123"/>
    </row>
    <row r="200" spans="1:1">
      <c r="A200" s="123"/>
    </row>
    <row r="201" spans="1:1">
      <c r="A201" s="123"/>
    </row>
    <row r="202" spans="1:1">
      <c r="A202" s="123"/>
    </row>
    <row r="203" spans="1:1">
      <c r="A203" s="123"/>
    </row>
    <row r="204" spans="1:1">
      <c r="A204" s="123"/>
    </row>
    <row r="205" spans="1:1">
      <c r="A205" s="123"/>
    </row>
    <row r="206" spans="1:1">
      <c r="A206" s="123"/>
    </row>
    <row r="207" spans="1:1">
      <c r="A207" s="123"/>
    </row>
    <row r="208" spans="1:1">
      <c r="A208" s="123"/>
    </row>
    <row r="209" spans="1:1">
      <c r="A209" s="123"/>
    </row>
    <row r="210" spans="1:1">
      <c r="A210" s="123"/>
    </row>
    <row r="211" spans="1:1">
      <c r="A211" s="123"/>
    </row>
    <row r="212" spans="1:1">
      <c r="A212" s="123"/>
    </row>
    <row r="213" spans="1:1">
      <c r="A213" s="123"/>
    </row>
    <row r="214" spans="1:1">
      <c r="A214" s="123"/>
    </row>
    <row r="215" spans="1:1">
      <c r="A215" s="123"/>
    </row>
    <row r="216" spans="1:1">
      <c r="A216" s="123"/>
    </row>
    <row r="217" spans="1:1">
      <c r="A217" s="123"/>
    </row>
    <row r="218" spans="1:1">
      <c r="A218" s="123"/>
    </row>
    <row r="219" spans="1:1">
      <c r="A219" s="123"/>
    </row>
    <row r="220" spans="1:1">
      <c r="A220" s="123"/>
    </row>
    <row r="221" spans="1:1">
      <c r="A221" s="123"/>
    </row>
    <row r="222" spans="1:1">
      <c r="A222" s="123"/>
    </row>
    <row r="223" spans="1:1">
      <c r="A223" s="123"/>
    </row>
    <row r="224" spans="1:1">
      <c r="A224" s="123"/>
    </row>
    <row r="225" spans="1:1">
      <c r="A225" s="123"/>
    </row>
    <row r="226" spans="1:1">
      <c r="A226" s="123"/>
    </row>
    <row r="227" spans="1:1">
      <c r="A227" s="123"/>
    </row>
    <row r="228" spans="1:1">
      <c r="A228" s="123"/>
    </row>
    <row r="229" spans="1:1">
      <c r="A229" s="123"/>
    </row>
    <row r="230" spans="1:1">
      <c r="A230" s="123"/>
    </row>
    <row r="231" spans="1:1">
      <c r="A231" s="123"/>
    </row>
    <row r="232" spans="1:1">
      <c r="A232" s="123"/>
    </row>
    <row r="233" spans="1:1">
      <c r="A233" s="123"/>
    </row>
    <row r="234" spans="1:1">
      <c r="A234" s="123"/>
    </row>
    <row r="235" spans="1:1">
      <c r="A235" s="123"/>
    </row>
    <row r="236" spans="1:1">
      <c r="A236" s="123"/>
    </row>
    <row r="237" spans="1:1">
      <c r="A237" s="123"/>
    </row>
    <row r="238" spans="1:1">
      <c r="A238" s="123"/>
    </row>
    <row r="239" spans="1:1">
      <c r="A239" s="123"/>
    </row>
    <row r="240" spans="1:1">
      <c r="A240" s="123"/>
    </row>
    <row r="241" spans="1:1">
      <c r="A241" s="123"/>
    </row>
    <row r="242" spans="1:1">
      <c r="A242" s="123"/>
    </row>
    <row r="243" spans="1:1">
      <c r="A243" s="123"/>
    </row>
    <row r="244" spans="1:1">
      <c r="A244" s="123"/>
    </row>
    <row r="245" spans="1:1">
      <c r="A245" s="123"/>
    </row>
    <row r="246" spans="1:1">
      <c r="A246" s="123"/>
    </row>
    <row r="247" spans="1:1">
      <c r="A247" s="123"/>
    </row>
  </sheetData>
  <mergeCells count="33">
    <mergeCell ref="A23:G23"/>
    <mergeCell ref="B18:D18"/>
    <mergeCell ref="C79:D79"/>
    <mergeCell ref="B11:D11"/>
    <mergeCell ref="B10:E10"/>
    <mergeCell ref="B12:E12"/>
    <mergeCell ref="E13:F13"/>
    <mergeCell ref="B13:D13"/>
    <mergeCell ref="A22:G22"/>
    <mergeCell ref="A27:A28"/>
    <mergeCell ref="B15:D15"/>
    <mergeCell ref="A20:G20"/>
    <mergeCell ref="A25:G25"/>
    <mergeCell ref="B14:D14"/>
    <mergeCell ref="E14:F14"/>
    <mergeCell ref="B17:D17"/>
    <mergeCell ref="A21:G21"/>
    <mergeCell ref="F78:G78"/>
    <mergeCell ref="E2:G5"/>
    <mergeCell ref="A66:G66"/>
    <mergeCell ref="A30:G30"/>
    <mergeCell ref="B27:B28"/>
    <mergeCell ref="B6:D6"/>
    <mergeCell ref="B7:D7"/>
    <mergeCell ref="B8:D8"/>
    <mergeCell ref="B9:D9"/>
    <mergeCell ref="A62:G62"/>
    <mergeCell ref="A53:G53"/>
    <mergeCell ref="A60:G60"/>
    <mergeCell ref="D27:G27"/>
    <mergeCell ref="B16:E16"/>
    <mergeCell ref="C27:C28"/>
    <mergeCell ref="A46:G46"/>
  </mergeCells>
  <phoneticPr fontId="3" type="noConversion"/>
  <pageMargins left="0.78740157480314965" right="0.39370078740157483" top="0.59055118110236227" bottom="0.59055118110236227" header="0.31496062992125984" footer="0.19685039370078741"/>
  <pageSetup paperSize="9" scale="43" orientation="portrait" verticalDpi="300" r:id="rId1"/>
  <headerFooter alignWithMargins="0"/>
  <rowBreaks count="1" manualBreakCount="1">
    <brk id="59"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H363"/>
  <sheetViews>
    <sheetView topLeftCell="A91" zoomScale="75" zoomScaleNormal="75" zoomScaleSheetLayoutView="75" workbookViewId="0">
      <selection activeCell="I57" sqref="I57"/>
    </sheetView>
  </sheetViews>
  <sheetFormatPr defaultRowHeight="20.25" outlineLevelRow="1"/>
  <cols>
    <col min="1" max="1" width="75.42578125" style="29" customWidth="1"/>
    <col min="2" max="2" width="12" style="31" customWidth="1"/>
    <col min="3" max="3" width="17" style="31" customWidth="1"/>
    <col min="4" max="4" width="12.7109375" style="31" customWidth="1"/>
    <col min="5" max="5" width="13.5703125" style="31" customWidth="1"/>
    <col min="6" max="6" width="12.7109375" style="31" customWidth="1"/>
    <col min="7" max="7" width="17.5703125" style="31" customWidth="1"/>
    <col min="8" max="8" width="25.7109375" style="31" customWidth="1"/>
    <col min="9" max="16384" width="9.140625" style="29"/>
  </cols>
  <sheetData>
    <row r="1" spans="1:8" hidden="1" outlineLevel="1">
      <c r="B1" s="38"/>
      <c r="C1" s="38"/>
      <c r="D1" s="38"/>
      <c r="E1" s="38"/>
      <c r="F1" s="38"/>
      <c r="G1" s="38"/>
      <c r="H1" s="48" t="s">
        <v>241</v>
      </c>
    </row>
    <row r="2" spans="1:8" hidden="1" outlineLevel="1">
      <c r="B2" s="38"/>
      <c r="C2" s="38"/>
      <c r="D2" s="38"/>
      <c r="E2" s="38"/>
      <c r="F2" s="38"/>
      <c r="G2" s="38"/>
      <c r="H2" s="48" t="s">
        <v>225</v>
      </c>
    </row>
    <row r="3" spans="1:8" s="150" customFormat="1" ht="22.5" collapsed="1">
      <c r="A3" s="247" t="s">
        <v>370</v>
      </c>
      <c r="B3" s="247"/>
      <c r="C3" s="247"/>
      <c r="D3" s="247"/>
      <c r="E3" s="247"/>
      <c r="F3" s="247"/>
      <c r="G3" s="247"/>
      <c r="H3" s="247"/>
    </row>
    <row r="4" spans="1:8" s="150" customFormat="1" ht="12.75" customHeight="1">
      <c r="A4" s="149"/>
      <c r="B4" s="151"/>
      <c r="C4" s="151"/>
      <c r="D4" s="151"/>
      <c r="E4" s="151"/>
      <c r="F4" s="151"/>
      <c r="G4" s="151"/>
      <c r="H4" s="151"/>
    </row>
    <row r="5" spans="1:8" s="150" customFormat="1" ht="25.5" customHeight="1">
      <c r="A5" s="251" t="s">
        <v>287</v>
      </c>
      <c r="B5" s="252" t="s">
        <v>18</v>
      </c>
      <c r="C5" s="253" t="s">
        <v>379</v>
      </c>
      <c r="D5" s="251" t="s">
        <v>353</v>
      </c>
      <c r="E5" s="251"/>
      <c r="F5" s="251"/>
      <c r="G5" s="251"/>
      <c r="H5" s="251"/>
    </row>
    <row r="6" spans="1:8" s="150" customFormat="1" ht="135">
      <c r="A6" s="251"/>
      <c r="B6" s="252"/>
      <c r="C6" s="254"/>
      <c r="D6" s="119" t="s">
        <v>265</v>
      </c>
      <c r="E6" s="119" t="s">
        <v>248</v>
      </c>
      <c r="F6" s="152" t="s">
        <v>378</v>
      </c>
      <c r="G6" s="152" t="s">
        <v>276</v>
      </c>
      <c r="H6" s="119" t="s">
        <v>274</v>
      </c>
    </row>
    <row r="7" spans="1:8" s="150" customFormat="1" ht="22.5">
      <c r="A7" s="120">
        <v>1</v>
      </c>
      <c r="B7" s="119">
        <v>2</v>
      </c>
      <c r="C7" s="119">
        <v>3</v>
      </c>
      <c r="D7" s="119">
        <v>4</v>
      </c>
      <c r="E7" s="119">
        <v>5</v>
      </c>
      <c r="F7" s="119">
        <v>6</v>
      </c>
      <c r="G7" s="119">
        <v>7</v>
      </c>
      <c r="H7" s="119">
        <v>8</v>
      </c>
    </row>
    <row r="8" spans="1:8" s="153" customFormat="1" ht="26.25" customHeight="1">
      <c r="A8" s="255" t="s">
        <v>273</v>
      </c>
      <c r="B8" s="256"/>
      <c r="C8" s="256"/>
      <c r="D8" s="256"/>
      <c r="E8" s="256"/>
      <c r="F8" s="256"/>
      <c r="G8" s="256"/>
      <c r="H8" s="257"/>
    </row>
    <row r="9" spans="1:8" s="153" customFormat="1" ht="37.5">
      <c r="A9" s="6" t="s">
        <v>108</v>
      </c>
      <c r="B9" s="7">
        <v>1000</v>
      </c>
      <c r="C9" s="24"/>
      <c r="D9" s="24"/>
      <c r="E9" s="24"/>
      <c r="F9" s="24">
        <f>D9-E9</f>
        <v>0</v>
      </c>
      <c r="G9" s="24"/>
      <c r="H9" s="187"/>
    </row>
    <row r="10" spans="1:8" s="153" customFormat="1" ht="37.5">
      <c r="A10" s="21" t="s">
        <v>425</v>
      </c>
      <c r="B10" s="7" t="s">
        <v>424</v>
      </c>
      <c r="C10" s="24"/>
      <c r="D10" s="24"/>
      <c r="E10" s="24"/>
      <c r="F10" s="24">
        <f>D10-E10</f>
        <v>0</v>
      </c>
      <c r="G10" s="24"/>
      <c r="H10" s="187"/>
    </row>
    <row r="11" spans="1:8" s="150" customFormat="1" ht="37.5">
      <c r="A11" s="6" t="s">
        <v>126</v>
      </c>
      <c r="B11" s="7">
        <v>1010</v>
      </c>
      <c r="C11" s="24"/>
      <c r="D11" s="24"/>
      <c r="E11" s="24"/>
      <c r="F11" s="24">
        <f>D11-E11</f>
        <v>0</v>
      </c>
      <c r="G11" s="24"/>
      <c r="H11" s="187"/>
    </row>
    <row r="12" spans="1:8" s="154" customFormat="1" ht="22.5">
      <c r="A12" s="6" t="s">
        <v>286</v>
      </c>
      <c r="B12" s="5">
        <v>1011</v>
      </c>
      <c r="C12" s="23"/>
      <c r="D12" s="23"/>
      <c r="E12" s="23"/>
      <c r="F12" s="24">
        <f t="shared" ref="F12:F18" si="0">D12-E12</f>
        <v>0</v>
      </c>
      <c r="G12" s="22"/>
      <c r="H12" s="188"/>
    </row>
    <row r="13" spans="1:8" s="154" customFormat="1" ht="22.5">
      <c r="A13" s="6" t="s">
        <v>66</v>
      </c>
      <c r="B13" s="5">
        <v>1012</v>
      </c>
      <c r="C13" s="23"/>
      <c r="D13" s="23"/>
      <c r="E13" s="23"/>
      <c r="F13" s="24">
        <f t="shared" si="0"/>
        <v>0</v>
      </c>
      <c r="G13" s="22"/>
      <c r="H13" s="188"/>
    </row>
    <row r="14" spans="1:8" s="154" customFormat="1" ht="22.5">
      <c r="A14" s="6" t="s">
        <v>65</v>
      </c>
      <c r="B14" s="5">
        <v>1013</v>
      </c>
      <c r="C14" s="23"/>
      <c r="D14" s="23"/>
      <c r="E14" s="23"/>
      <c r="F14" s="24">
        <f t="shared" si="0"/>
        <v>0</v>
      </c>
      <c r="G14" s="22"/>
      <c r="H14" s="188"/>
    </row>
    <row r="15" spans="1:8" s="154" customFormat="1" ht="22.5">
      <c r="A15" s="6" t="s">
        <v>40</v>
      </c>
      <c r="B15" s="5">
        <v>1014</v>
      </c>
      <c r="C15" s="23"/>
      <c r="D15" s="23"/>
      <c r="E15" s="23"/>
      <c r="F15" s="24">
        <f t="shared" si="0"/>
        <v>0</v>
      </c>
      <c r="G15" s="22"/>
      <c r="H15" s="188"/>
    </row>
    <row r="16" spans="1:8" s="154" customFormat="1" ht="22.5">
      <c r="A16" s="6" t="s">
        <v>41</v>
      </c>
      <c r="B16" s="5">
        <v>1015</v>
      </c>
      <c r="C16" s="23"/>
      <c r="D16" s="23"/>
      <c r="E16" s="23"/>
      <c r="F16" s="24">
        <f t="shared" si="0"/>
        <v>0</v>
      </c>
      <c r="G16" s="22"/>
      <c r="H16" s="188"/>
    </row>
    <row r="17" spans="1:8" s="154" customFormat="1" ht="56.25">
      <c r="A17" s="6" t="s">
        <v>262</v>
      </c>
      <c r="B17" s="5">
        <v>1016</v>
      </c>
      <c r="C17" s="23"/>
      <c r="D17" s="23"/>
      <c r="E17" s="23"/>
      <c r="F17" s="24">
        <f t="shared" si="0"/>
        <v>0</v>
      </c>
      <c r="G17" s="22"/>
      <c r="H17" s="188"/>
    </row>
    <row r="18" spans="1:8" s="154" customFormat="1" ht="22.5">
      <c r="A18" s="6" t="s">
        <v>64</v>
      </c>
      <c r="B18" s="5">
        <v>1017</v>
      </c>
      <c r="C18" s="23"/>
      <c r="D18" s="23"/>
      <c r="E18" s="23"/>
      <c r="F18" s="24">
        <f t="shared" si="0"/>
        <v>0</v>
      </c>
      <c r="G18" s="22"/>
      <c r="H18" s="188"/>
    </row>
    <row r="19" spans="1:8" s="154" customFormat="1" ht="22.5">
      <c r="A19" s="6" t="s">
        <v>124</v>
      </c>
      <c r="B19" s="5">
        <v>1018</v>
      </c>
      <c r="C19" s="23"/>
      <c r="D19" s="23"/>
      <c r="E19" s="23"/>
      <c r="F19" s="23">
        <f>D19-E19</f>
        <v>0</v>
      </c>
      <c r="G19" s="23"/>
      <c r="H19" s="188"/>
    </row>
    <row r="20" spans="1:8" s="154" customFormat="1" ht="22.5">
      <c r="A20" s="21" t="s">
        <v>427</v>
      </c>
      <c r="B20" s="5" t="s">
        <v>426</v>
      </c>
      <c r="C20" s="23"/>
      <c r="D20" s="23"/>
      <c r="E20" s="23"/>
      <c r="F20" s="23">
        <f t="shared" ref="F20:F30" si="1">D20-E20</f>
        <v>0</v>
      </c>
      <c r="G20" s="23"/>
      <c r="H20" s="188"/>
    </row>
    <row r="21" spans="1:8" s="153" customFormat="1" ht="21.75">
      <c r="A21" s="8" t="s">
        <v>23</v>
      </c>
      <c r="B21" s="189">
        <v>1020</v>
      </c>
      <c r="C21" s="190"/>
      <c r="D21" s="190"/>
      <c r="E21" s="190"/>
      <c r="F21" s="23">
        <f t="shared" si="1"/>
        <v>0</v>
      </c>
      <c r="G21" s="23"/>
      <c r="H21" s="191"/>
    </row>
    <row r="22" spans="1:8" s="150" customFormat="1" ht="22.5">
      <c r="A22" s="192" t="s">
        <v>218</v>
      </c>
      <c r="B22" s="193">
        <v>1030</v>
      </c>
      <c r="C22" s="164">
        <f>+C23+C29+C24+C25+C26+C27+C28</f>
        <v>3366</v>
      </c>
      <c r="D22" s="164">
        <f>+D23+D29+D24+D25+D26+D27+D28</f>
        <v>355</v>
      </c>
      <c r="E22" s="164">
        <f>+E23+E29+E24+E25+E26+E27+E28</f>
        <v>373</v>
      </c>
      <c r="F22" s="164">
        <f t="shared" si="1"/>
        <v>-18</v>
      </c>
      <c r="G22" s="201">
        <f>+G23+G29</f>
        <v>104.86322188449849</v>
      </c>
      <c r="H22" s="194"/>
    </row>
    <row r="23" spans="1:8" s="150" customFormat="1" ht="22.5">
      <c r="A23" s="6" t="s">
        <v>396</v>
      </c>
      <c r="B23" s="7" t="s">
        <v>428</v>
      </c>
      <c r="C23" s="163">
        <v>3096</v>
      </c>
      <c r="D23" s="163">
        <v>329</v>
      </c>
      <c r="E23" s="163">
        <v>345</v>
      </c>
      <c r="F23" s="23">
        <f t="shared" si="1"/>
        <v>-16</v>
      </c>
      <c r="G23" s="24">
        <f>E23/D23*100</f>
        <v>104.86322188449849</v>
      </c>
      <c r="H23" s="187"/>
    </row>
    <row r="24" spans="1:8" s="150" customFormat="1" ht="37.5">
      <c r="A24" s="21" t="s">
        <v>429</v>
      </c>
      <c r="B24" s="7" t="s">
        <v>430</v>
      </c>
      <c r="C24" s="163">
        <v>53</v>
      </c>
      <c r="D24" s="163">
        <v>24</v>
      </c>
      <c r="E24" s="163">
        <v>19</v>
      </c>
      <c r="F24" s="23">
        <f t="shared" si="1"/>
        <v>5</v>
      </c>
      <c r="G24" s="24">
        <f>E24/D24*100</f>
        <v>79.166666666666657</v>
      </c>
      <c r="H24" s="187"/>
    </row>
    <row r="25" spans="1:8" s="150" customFormat="1" ht="22.5">
      <c r="A25" s="6" t="s">
        <v>390</v>
      </c>
      <c r="B25" s="7" t="s">
        <v>460</v>
      </c>
      <c r="C25" s="163">
        <v>3</v>
      </c>
      <c r="D25" s="163"/>
      <c r="E25" s="163"/>
      <c r="F25" s="23">
        <f t="shared" si="1"/>
        <v>0</v>
      </c>
      <c r="G25" s="24">
        <v>0</v>
      </c>
      <c r="H25" s="187"/>
    </row>
    <row r="26" spans="1:8" s="150" customFormat="1" ht="22.5">
      <c r="A26" s="6" t="s">
        <v>459</v>
      </c>
      <c r="B26" s="7" t="s">
        <v>461</v>
      </c>
      <c r="C26" s="163">
        <v>11</v>
      </c>
      <c r="D26" s="163"/>
      <c r="E26" s="163"/>
      <c r="F26" s="23">
        <f t="shared" si="1"/>
        <v>0</v>
      </c>
      <c r="G26" s="24">
        <v>0</v>
      </c>
      <c r="H26" s="187"/>
    </row>
    <row r="27" spans="1:8" s="150" customFormat="1" ht="22.5">
      <c r="A27" s="21" t="s">
        <v>480</v>
      </c>
      <c r="B27" s="7" t="s">
        <v>481</v>
      </c>
      <c r="C27" s="163">
        <v>3</v>
      </c>
      <c r="D27" s="163">
        <v>2</v>
      </c>
      <c r="E27" s="163">
        <v>9</v>
      </c>
      <c r="F27" s="23">
        <f t="shared" si="1"/>
        <v>-7</v>
      </c>
      <c r="G27" s="24">
        <f>E27/D27*100</f>
        <v>450</v>
      </c>
      <c r="H27" s="187"/>
    </row>
    <row r="28" spans="1:8" s="150" customFormat="1" ht="22.5">
      <c r="A28" s="6" t="s">
        <v>483</v>
      </c>
      <c r="B28" s="7" t="s">
        <v>482</v>
      </c>
      <c r="C28" s="163">
        <v>200</v>
      </c>
      <c r="D28" s="163"/>
      <c r="E28" s="163"/>
      <c r="F28" s="23">
        <f t="shared" si="1"/>
        <v>0</v>
      </c>
      <c r="G28" s="24">
        <v>0</v>
      </c>
      <c r="H28" s="187"/>
    </row>
    <row r="29" spans="1:8" s="150" customFormat="1" ht="22.5">
      <c r="A29" s="6" t="s">
        <v>219</v>
      </c>
      <c r="B29" s="7">
        <v>1031</v>
      </c>
      <c r="C29" s="24"/>
      <c r="D29" s="24"/>
      <c r="E29" s="24"/>
      <c r="F29" s="23">
        <f t="shared" si="1"/>
        <v>0</v>
      </c>
      <c r="G29" s="25"/>
      <c r="H29" s="187"/>
    </row>
    <row r="30" spans="1:8" s="150" customFormat="1" ht="22.5">
      <c r="A30" s="192" t="s">
        <v>228</v>
      </c>
      <c r="B30" s="193">
        <v>1040</v>
      </c>
      <c r="C30" s="186">
        <f>SUM(C31:C55)-C45-C46-C47</f>
        <v>2962</v>
      </c>
      <c r="D30" s="186">
        <f>D34+D36+D37+D38+D39+D40+D44+D48+D49+D55+D52+D42</f>
        <v>2174</v>
      </c>
      <c r="E30" s="186">
        <f>E34+E36+E38+E39+E44+E48+E50+E55+E40+E42+E52</f>
        <v>1056</v>
      </c>
      <c r="F30" s="164">
        <f t="shared" si="1"/>
        <v>1118</v>
      </c>
      <c r="G30" s="181">
        <f>E30/D30*100</f>
        <v>48.574057037718497</v>
      </c>
      <c r="H30" s="194"/>
    </row>
    <row r="31" spans="1:8" s="150" customFormat="1" ht="37.5">
      <c r="A31" s="6" t="s">
        <v>107</v>
      </c>
      <c r="B31" s="7">
        <v>1041</v>
      </c>
      <c r="C31" s="24"/>
      <c r="D31" s="24"/>
      <c r="E31" s="24"/>
      <c r="F31" s="24">
        <f>E31-D31</f>
        <v>0</v>
      </c>
      <c r="G31" s="24">
        <v>0</v>
      </c>
      <c r="H31" s="187"/>
    </row>
    <row r="32" spans="1:8" s="150" customFormat="1" ht="22.5">
      <c r="A32" s="6" t="s">
        <v>210</v>
      </c>
      <c r="B32" s="7">
        <v>1042</v>
      </c>
      <c r="C32" s="24"/>
      <c r="D32" s="24"/>
      <c r="E32" s="24"/>
      <c r="F32" s="24">
        <f>E32-D32</f>
        <v>0</v>
      </c>
      <c r="G32" s="24">
        <v>0</v>
      </c>
      <c r="H32" s="187"/>
    </row>
    <row r="33" spans="1:8" s="150" customFormat="1" ht="22.5">
      <c r="A33" s="6" t="s">
        <v>63</v>
      </c>
      <c r="B33" s="7">
        <v>1043</v>
      </c>
      <c r="C33" s="24"/>
      <c r="D33" s="24"/>
      <c r="E33" s="24"/>
      <c r="F33" s="24">
        <f>E33-D33</f>
        <v>0</v>
      </c>
      <c r="G33" s="24">
        <v>0</v>
      </c>
      <c r="H33" s="187"/>
    </row>
    <row r="34" spans="1:8" s="150" customFormat="1" ht="22.5">
      <c r="A34" s="6" t="s">
        <v>21</v>
      </c>
      <c r="B34" s="7">
        <v>1044</v>
      </c>
      <c r="C34" s="24"/>
      <c r="D34" s="24"/>
      <c r="E34" s="24"/>
      <c r="F34" s="24">
        <f>D34-E34</f>
        <v>0</v>
      </c>
      <c r="G34" s="24">
        <v>0</v>
      </c>
      <c r="H34" s="187"/>
    </row>
    <row r="35" spans="1:8" s="150" customFormat="1" ht="22.5">
      <c r="A35" s="6" t="s">
        <v>22</v>
      </c>
      <c r="B35" s="7">
        <v>1045</v>
      </c>
      <c r="C35" s="24"/>
      <c r="D35" s="24"/>
      <c r="E35" s="24"/>
      <c r="F35" s="24">
        <f t="shared" ref="F35:F43" si="2">D35-E35</f>
        <v>0</v>
      </c>
      <c r="G35" s="24">
        <v>0</v>
      </c>
      <c r="H35" s="187"/>
    </row>
    <row r="36" spans="1:8" s="154" customFormat="1" ht="22.5">
      <c r="A36" s="6" t="s">
        <v>38</v>
      </c>
      <c r="B36" s="7">
        <v>1046</v>
      </c>
      <c r="C36" s="24">
        <v>1</v>
      </c>
      <c r="D36" s="24"/>
      <c r="E36" s="24"/>
      <c r="F36" s="24">
        <f t="shared" si="2"/>
        <v>0</v>
      </c>
      <c r="G36" s="24">
        <v>0</v>
      </c>
      <c r="H36" s="187"/>
    </row>
    <row r="37" spans="1:8" s="154" customFormat="1" ht="22.5">
      <c r="A37" s="6" t="s">
        <v>39</v>
      </c>
      <c r="B37" s="7">
        <v>1047</v>
      </c>
      <c r="C37" s="24"/>
      <c r="D37" s="24">
        <v>2</v>
      </c>
      <c r="E37" s="24"/>
      <c r="F37" s="24">
        <f t="shared" si="2"/>
        <v>2</v>
      </c>
      <c r="G37" s="24">
        <v>0</v>
      </c>
      <c r="H37" s="187"/>
    </row>
    <row r="38" spans="1:8" s="154" customFormat="1" ht="22.5">
      <c r="A38" s="6" t="s">
        <v>40</v>
      </c>
      <c r="B38" s="7">
        <v>1048</v>
      </c>
      <c r="C38" s="24">
        <v>538</v>
      </c>
      <c r="D38" s="24">
        <v>522</v>
      </c>
      <c r="E38" s="24">
        <v>541</v>
      </c>
      <c r="F38" s="24">
        <f t="shared" si="2"/>
        <v>-19</v>
      </c>
      <c r="G38" s="24">
        <f>E38/D38*100</f>
        <v>103.63984674329502</v>
      </c>
      <c r="H38" s="187"/>
    </row>
    <row r="39" spans="1:8" s="154" customFormat="1" ht="22.5">
      <c r="A39" s="6" t="s">
        <v>41</v>
      </c>
      <c r="B39" s="7">
        <v>1049</v>
      </c>
      <c r="C39" s="24">
        <v>115</v>
      </c>
      <c r="D39" s="24">
        <v>114</v>
      </c>
      <c r="E39" s="24">
        <v>119</v>
      </c>
      <c r="F39" s="24">
        <f t="shared" si="2"/>
        <v>-5</v>
      </c>
      <c r="G39" s="24">
        <f>E39/D39*100</f>
        <v>104.3859649122807</v>
      </c>
      <c r="H39" s="187"/>
    </row>
    <row r="40" spans="1:8" s="154" customFormat="1" ht="37.5">
      <c r="A40" s="6" t="s">
        <v>42</v>
      </c>
      <c r="B40" s="7">
        <v>1050</v>
      </c>
      <c r="C40" s="24">
        <v>70</v>
      </c>
      <c r="D40" s="24">
        <v>15</v>
      </c>
      <c r="E40" s="24">
        <v>15</v>
      </c>
      <c r="F40" s="24">
        <f t="shared" si="2"/>
        <v>0</v>
      </c>
      <c r="G40" s="24">
        <f>E40/D40*100</f>
        <v>100</v>
      </c>
      <c r="H40" s="187"/>
    </row>
    <row r="41" spans="1:8" s="154" customFormat="1" ht="37.5">
      <c r="A41" s="6" t="s">
        <v>43</v>
      </c>
      <c r="B41" s="7">
        <v>1051</v>
      </c>
      <c r="C41" s="24"/>
      <c r="D41" s="24"/>
      <c r="E41" s="24"/>
      <c r="F41" s="24">
        <f>D41-E41</f>
        <v>0</v>
      </c>
      <c r="G41" s="24">
        <v>0</v>
      </c>
      <c r="H41" s="187"/>
    </row>
    <row r="42" spans="1:8" s="154" customFormat="1" ht="37.5">
      <c r="A42" s="6" t="s">
        <v>44</v>
      </c>
      <c r="B42" s="7">
        <v>1052</v>
      </c>
      <c r="C42" s="24"/>
      <c r="D42" s="24">
        <v>3</v>
      </c>
      <c r="E42" s="24"/>
      <c r="F42" s="24">
        <f t="shared" si="2"/>
        <v>3</v>
      </c>
      <c r="G42" s="24">
        <f>E42/D42*100</f>
        <v>0</v>
      </c>
      <c r="H42" s="187"/>
    </row>
    <row r="43" spans="1:8" s="154" customFormat="1" ht="22.5">
      <c r="A43" s="6" t="s">
        <v>45</v>
      </c>
      <c r="B43" s="7">
        <v>1053</v>
      </c>
      <c r="C43" s="24"/>
      <c r="D43" s="24"/>
      <c r="E43" s="24"/>
      <c r="F43" s="24">
        <f t="shared" si="2"/>
        <v>0</v>
      </c>
      <c r="G43" s="24">
        <v>0</v>
      </c>
      <c r="H43" s="187"/>
    </row>
    <row r="44" spans="1:8" s="154" customFormat="1" ht="22.5">
      <c r="A44" s="192" t="s">
        <v>46</v>
      </c>
      <c r="B44" s="193">
        <v>1054</v>
      </c>
      <c r="C44" s="181">
        <f>C45+C46+C47</f>
        <v>3</v>
      </c>
      <c r="D44" s="181">
        <f>D45+D46+D47</f>
        <v>4</v>
      </c>
      <c r="E44" s="181">
        <f>E45+E46+E47</f>
        <v>1</v>
      </c>
      <c r="F44" s="181">
        <f t="shared" ref="F44:F54" si="3">D44-E44</f>
        <v>3</v>
      </c>
      <c r="G44" s="200">
        <f>E44/D44*100</f>
        <v>25</v>
      </c>
      <c r="H44" s="194"/>
    </row>
    <row r="45" spans="1:8" s="154" customFormat="1" ht="22.5">
      <c r="A45" s="21" t="s">
        <v>548</v>
      </c>
      <c r="B45" s="7" t="s">
        <v>433</v>
      </c>
      <c r="C45" s="24">
        <v>2</v>
      </c>
      <c r="D45" s="24">
        <v>3</v>
      </c>
      <c r="E45" s="24">
        <v>1</v>
      </c>
      <c r="F45" s="24">
        <f t="shared" si="3"/>
        <v>2</v>
      </c>
      <c r="G45" s="24">
        <f>E45/D45*100</f>
        <v>33.333333333333329</v>
      </c>
      <c r="H45" s="187"/>
    </row>
    <row r="46" spans="1:8" s="154" customFormat="1" ht="22.5">
      <c r="A46" s="21" t="s">
        <v>431</v>
      </c>
      <c r="B46" s="7" t="s">
        <v>434</v>
      </c>
      <c r="C46" s="24">
        <v>1</v>
      </c>
      <c r="D46" s="24">
        <v>1</v>
      </c>
      <c r="E46" s="24"/>
      <c r="F46" s="24">
        <f t="shared" si="3"/>
        <v>1</v>
      </c>
      <c r="G46" s="24">
        <v>0</v>
      </c>
      <c r="H46" s="187"/>
    </row>
    <row r="47" spans="1:8" s="154" customFormat="1" ht="22.5">
      <c r="A47" s="21" t="s">
        <v>432</v>
      </c>
      <c r="B47" s="7" t="s">
        <v>435</v>
      </c>
      <c r="C47" s="24"/>
      <c r="D47" s="24"/>
      <c r="E47" s="24"/>
      <c r="F47" s="24">
        <f t="shared" si="3"/>
        <v>0</v>
      </c>
      <c r="G47" s="24">
        <v>0</v>
      </c>
      <c r="H47" s="187"/>
    </row>
    <row r="48" spans="1:8" s="154" customFormat="1" ht="22.5">
      <c r="A48" s="6" t="s">
        <v>67</v>
      </c>
      <c r="B48" s="7">
        <v>1055</v>
      </c>
      <c r="C48" s="24"/>
      <c r="D48" s="24"/>
      <c r="E48" s="24"/>
      <c r="F48" s="24">
        <f t="shared" si="3"/>
        <v>0</v>
      </c>
      <c r="G48" s="24">
        <v>0</v>
      </c>
      <c r="H48" s="187"/>
    </row>
    <row r="49" spans="1:8" s="154" customFormat="1" ht="22.5">
      <c r="A49" s="6" t="s">
        <v>47</v>
      </c>
      <c r="B49" s="7">
        <v>1056</v>
      </c>
      <c r="C49" s="24"/>
      <c r="D49" s="24"/>
      <c r="E49" s="24"/>
      <c r="F49" s="24">
        <f t="shared" si="3"/>
        <v>0</v>
      </c>
      <c r="G49" s="24">
        <v>0</v>
      </c>
      <c r="H49" s="187"/>
    </row>
    <row r="50" spans="1:8" s="154" customFormat="1" ht="22.5">
      <c r="A50" s="6" t="s">
        <v>48</v>
      </c>
      <c r="B50" s="7">
        <v>1057</v>
      </c>
      <c r="C50" s="24"/>
      <c r="D50" s="24"/>
      <c r="E50" s="24"/>
      <c r="F50" s="24">
        <f t="shared" si="3"/>
        <v>0</v>
      </c>
      <c r="G50" s="24">
        <v>0</v>
      </c>
      <c r="H50" s="187"/>
    </row>
    <row r="51" spans="1:8" s="154" customFormat="1" ht="22.5">
      <c r="A51" s="6" t="s">
        <v>49</v>
      </c>
      <c r="B51" s="7">
        <v>1058</v>
      </c>
      <c r="C51" s="24"/>
      <c r="D51" s="24"/>
      <c r="E51" s="24"/>
      <c r="F51" s="24">
        <f t="shared" si="3"/>
        <v>0</v>
      </c>
      <c r="G51" s="24">
        <v>0</v>
      </c>
      <c r="H51" s="187"/>
    </row>
    <row r="52" spans="1:8" s="154" customFormat="1" ht="22.5">
      <c r="A52" s="6" t="s">
        <v>50</v>
      </c>
      <c r="B52" s="7">
        <v>1059</v>
      </c>
      <c r="C52" s="24"/>
      <c r="D52" s="24"/>
      <c r="E52" s="24"/>
      <c r="F52" s="24">
        <f t="shared" si="3"/>
        <v>0</v>
      </c>
      <c r="G52" s="24">
        <v>0</v>
      </c>
      <c r="H52" s="187"/>
    </row>
    <row r="53" spans="1:8" s="154" customFormat="1" ht="37.5">
      <c r="A53" s="6" t="s">
        <v>77</v>
      </c>
      <c r="B53" s="7">
        <v>1060</v>
      </c>
      <c r="C53" s="24"/>
      <c r="D53" s="24"/>
      <c r="E53" s="24"/>
      <c r="F53" s="24">
        <f t="shared" si="3"/>
        <v>0</v>
      </c>
      <c r="G53" s="24">
        <v>0</v>
      </c>
      <c r="H53" s="187"/>
    </row>
    <row r="54" spans="1:8" s="154" customFormat="1" ht="22.5">
      <c r="A54" s="6" t="s">
        <v>51</v>
      </c>
      <c r="B54" s="7">
        <v>1061</v>
      </c>
      <c r="C54" s="24"/>
      <c r="D54" s="24"/>
      <c r="E54" s="24"/>
      <c r="F54" s="24">
        <f t="shared" si="3"/>
        <v>0</v>
      </c>
      <c r="G54" s="24">
        <v>0</v>
      </c>
      <c r="H54" s="187"/>
    </row>
    <row r="55" spans="1:8" s="154" customFormat="1" ht="22.5">
      <c r="A55" s="192" t="s">
        <v>111</v>
      </c>
      <c r="B55" s="193">
        <v>1062</v>
      </c>
      <c r="C55" s="181">
        <f>C56+C57+C58+C59+C61+C62+C63+C64+C65+C66+C67+C68+C69+C70+C71+C60+C72+C73+C74</f>
        <v>2235</v>
      </c>
      <c r="D55" s="181">
        <f>D56+D57+D58+D59+D61+D62+D63+D64+D65+D66+D67+D68+D69+D70+D71+D60+D72+D73+D74+D75</f>
        <v>1514</v>
      </c>
      <c r="E55" s="181">
        <f>E56+E57+E58+E59+E61+E62+E63+E64+E65+E66+E67+E68+E69+E70+E71+E72+E73+E74+E60+E76</f>
        <v>380</v>
      </c>
      <c r="F55" s="181">
        <f>D55-E55</f>
        <v>1134</v>
      </c>
      <c r="G55" s="181">
        <f>E55/D55*100</f>
        <v>25.099075297225891</v>
      </c>
      <c r="H55" s="194"/>
    </row>
    <row r="56" spans="1:8" s="154" customFormat="1" ht="22.5">
      <c r="A56" s="21" t="s">
        <v>436</v>
      </c>
      <c r="B56" s="4" t="s">
        <v>391</v>
      </c>
      <c r="C56" s="24">
        <v>48</v>
      </c>
      <c r="D56" s="163">
        <v>86</v>
      </c>
      <c r="E56" s="24">
        <v>49</v>
      </c>
      <c r="F56" s="24">
        <f>D56-E56</f>
        <v>37</v>
      </c>
      <c r="G56" s="24">
        <f>E56/D56*100</f>
        <v>56.97674418604651</v>
      </c>
      <c r="H56" s="187"/>
    </row>
    <row r="57" spans="1:8" s="154" customFormat="1" ht="22.5">
      <c r="A57" s="21" t="s">
        <v>437</v>
      </c>
      <c r="B57" s="4" t="s">
        <v>392</v>
      </c>
      <c r="C57" s="24">
        <v>12</v>
      </c>
      <c r="D57" s="163">
        <v>13</v>
      </c>
      <c r="E57" s="24">
        <v>7</v>
      </c>
      <c r="F57" s="24">
        <f t="shared" ref="F57:F83" si="4">D57-E57</f>
        <v>6</v>
      </c>
      <c r="G57" s="24">
        <f>E57/D57*100</f>
        <v>53.846153846153847</v>
      </c>
      <c r="H57" s="187"/>
    </row>
    <row r="58" spans="1:8" s="154" customFormat="1" ht="22.5">
      <c r="A58" s="21" t="s">
        <v>504</v>
      </c>
      <c r="B58" s="4" t="s">
        <v>393</v>
      </c>
      <c r="C58" s="24">
        <v>12</v>
      </c>
      <c r="D58" s="163">
        <v>12</v>
      </c>
      <c r="E58" s="24">
        <v>12</v>
      </c>
      <c r="F58" s="24">
        <f t="shared" si="4"/>
        <v>0</v>
      </c>
      <c r="G58" s="24">
        <f>E58/D58*100</f>
        <v>100</v>
      </c>
      <c r="H58" s="187"/>
    </row>
    <row r="59" spans="1:8" s="154" customFormat="1" ht="22.5">
      <c r="A59" s="21" t="s">
        <v>503</v>
      </c>
      <c r="B59" s="4" t="s">
        <v>394</v>
      </c>
      <c r="C59" s="24">
        <v>3</v>
      </c>
      <c r="D59" s="163">
        <v>2</v>
      </c>
      <c r="E59" s="24">
        <v>6</v>
      </c>
      <c r="F59" s="24">
        <f t="shared" si="4"/>
        <v>-4</v>
      </c>
      <c r="G59" s="24">
        <v>0</v>
      </c>
      <c r="H59" s="187"/>
    </row>
    <row r="60" spans="1:8" s="154" customFormat="1" ht="22.5">
      <c r="A60" s="21" t="s">
        <v>439</v>
      </c>
      <c r="B60" s="4" t="s">
        <v>395</v>
      </c>
      <c r="C60" s="24"/>
      <c r="D60" s="163"/>
      <c r="E60" s="24"/>
      <c r="F60" s="24">
        <f t="shared" si="4"/>
        <v>0</v>
      </c>
      <c r="G60" s="24">
        <v>0</v>
      </c>
      <c r="H60" s="187"/>
    </row>
    <row r="61" spans="1:8" s="154" customFormat="1" ht="22.5">
      <c r="A61" s="21" t="s">
        <v>484</v>
      </c>
      <c r="B61" s="4" t="s">
        <v>438</v>
      </c>
      <c r="C61" s="24"/>
      <c r="D61" s="24"/>
      <c r="E61" s="24"/>
      <c r="F61" s="24">
        <f t="shared" si="4"/>
        <v>0</v>
      </c>
      <c r="G61" s="24">
        <v>0</v>
      </c>
      <c r="H61" s="187"/>
    </row>
    <row r="62" spans="1:8" s="154" customFormat="1" ht="56.25">
      <c r="A62" s="21" t="s">
        <v>440</v>
      </c>
      <c r="B62" s="4" t="s">
        <v>446</v>
      </c>
      <c r="C62" s="24"/>
      <c r="D62" s="24"/>
      <c r="E62" s="24"/>
      <c r="F62" s="24">
        <f t="shared" si="4"/>
        <v>0</v>
      </c>
      <c r="G62" s="24">
        <v>0</v>
      </c>
      <c r="H62" s="187"/>
    </row>
    <row r="63" spans="1:8" s="154" customFormat="1" ht="22.5">
      <c r="A63" s="21" t="s">
        <v>486</v>
      </c>
      <c r="B63" s="4" t="s">
        <v>447</v>
      </c>
      <c r="C63" s="24">
        <v>3</v>
      </c>
      <c r="D63" s="24"/>
      <c r="E63" s="24"/>
      <c r="F63" s="24">
        <f t="shared" si="4"/>
        <v>0</v>
      </c>
      <c r="G63" s="24">
        <v>0</v>
      </c>
      <c r="H63" s="187"/>
    </row>
    <row r="64" spans="1:8" s="154" customFormat="1" ht="22.5">
      <c r="A64" s="21" t="s">
        <v>487</v>
      </c>
      <c r="B64" s="4" t="s">
        <v>448</v>
      </c>
      <c r="C64" s="24">
        <v>15</v>
      </c>
      <c r="D64" s="24"/>
      <c r="E64" s="24"/>
      <c r="F64" s="24">
        <f t="shared" si="4"/>
        <v>0</v>
      </c>
      <c r="G64" s="24">
        <v>0</v>
      </c>
      <c r="H64" s="187"/>
    </row>
    <row r="65" spans="1:8" s="154" customFormat="1" ht="22.5">
      <c r="A65" s="21" t="s">
        <v>441</v>
      </c>
      <c r="B65" s="4" t="s">
        <v>449</v>
      </c>
      <c r="C65" s="24"/>
      <c r="D65" s="24">
        <v>787</v>
      </c>
      <c r="E65" s="24"/>
      <c r="F65" s="24">
        <f t="shared" si="4"/>
        <v>787</v>
      </c>
      <c r="G65" s="24">
        <v>0</v>
      </c>
      <c r="H65" s="187"/>
    </row>
    <row r="66" spans="1:8" s="154" customFormat="1" ht="22.5">
      <c r="A66" s="21" t="s">
        <v>442</v>
      </c>
      <c r="B66" s="4" t="s">
        <v>450</v>
      </c>
      <c r="C66" s="24">
        <v>1901</v>
      </c>
      <c r="D66" s="24"/>
      <c r="E66" s="24">
        <v>300</v>
      </c>
      <c r="F66" s="24">
        <f t="shared" si="4"/>
        <v>-300</v>
      </c>
      <c r="G66" s="24">
        <v>0</v>
      </c>
      <c r="H66" s="187"/>
    </row>
    <row r="67" spans="1:8" s="154" customFormat="1" ht="22.5">
      <c r="A67" s="21" t="s">
        <v>443</v>
      </c>
      <c r="B67" s="4" t="s">
        <v>451</v>
      </c>
      <c r="C67" s="24">
        <v>240</v>
      </c>
      <c r="D67" s="24">
        <v>547</v>
      </c>
      <c r="E67" s="24"/>
      <c r="F67" s="24">
        <f t="shared" si="4"/>
        <v>547</v>
      </c>
      <c r="G67" s="24">
        <v>0</v>
      </c>
      <c r="H67" s="187"/>
    </row>
    <row r="68" spans="1:8" s="154" customFormat="1" ht="22.5">
      <c r="A68" s="21" t="s">
        <v>65</v>
      </c>
      <c r="B68" s="4" t="s">
        <v>452</v>
      </c>
      <c r="C68" s="24"/>
      <c r="D68" s="24">
        <v>2</v>
      </c>
      <c r="E68" s="24"/>
      <c r="F68" s="24">
        <f t="shared" si="4"/>
        <v>2</v>
      </c>
      <c r="G68" s="24">
        <v>0</v>
      </c>
      <c r="H68" s="187"/>
    </row>
    <row r="69" spans="1:8" s="154" customFormat="1" ht="22.5">
      <c r="A69" s="21" t="s">
        <v>444</v>
      </c>
      <c r="B69" s="4" t="s">
        <v>453</v>
      </c>
      <c r="C69" s="24"/>
      <c r="D69" s="24"/>
      <c r="E69" s="24"/>
      <c r="F69" s="24">
        <f t="shared" si="4"/>
        <v>0</v>
      </c>
      <c r="G69" s="24">
        <v>0</v>
      </c>
      <c r="H69" s="187"/>
    </row>
    <row r="70" spans="1:8" s="154" customFormat="1" ht="22.5">
      <c r="A70" s="21" t="s">
        <v>485</v>
      </c>
      <c r="B70" s="4" t="s">
        <v>454</v>
      </c>
      <c r="C70" s="24"/>
      <c r="D70" s="24"/>
      <c r="E70" s="24">
        <v>3</v>
      </c>
      <c r="F70" s="24">
        <f t="shared" si="4"/>
        <v>-3</v>
      </c>
      <c r="G70" s="24">
        <v>0</v>
      </c>
      <c r="H70" s="187"/>
    </row>
    <row r="71" spans="1:8" s="154" customFormat="1" ht="22.5">
      <c r="A71" s="21" t="s">
        <v>445</v>
      </c>
      <c r="B71" s="4" t="s">
        <v>455</v>
      </c>
      <c r="C71" s="24"/>
      <c r="D71" s="24"/>
      <c r="E71" s="24"/>
      <c r="F71" s="24">
        <f t="shared" si="4"/>
        <v>0</v>
      </c>
      <c r="G71" s="24">
        <v>0</v>
      </c>
      <c r="H71" s="187"/>
    </row>
    <row r="72" spans="1:8" s="154" customFormat="1" ht="22.5">
      <c r="A72" s="21" t="s">
        <v>470</v>
      </c>
      <c r="B72" s="4" t="s">
        <v>471</v>
      </c>
      <c r="C72" s="24">
        <v>1</v>
      </c>
      <c r="D72" s="24">
        <v>1</v>
      </c>
      <c r="E72" s="24">
        <v>2</v>
      </c>
      <c r="F72" s="24">
        <f t="shared" si="4"/>
        <v>-1</v>
      </c>
      <c r="G72" s="24">
        <v>0</v>
      </c>
      <c r="H72" s="187"/>
    </row>
    <row r="73" spans="1:8" s="154" customFormat="1" ht="22.5">
      <c r="A73" s="21" t="s">
        <v>532</v>
      </c>
      <c r="B73" s="4" t="s">
        <v>472</v>
      </c>
      <c r="C73" s="24"/>
      <c r="D73" s="24">
        <v>12</v>
      </c>
      <c r="E73" s="24"/>
      <c r="F73" s="24">
        <f t="shared" si="4"/>
        <v>12</v>
      </c>
      <c r="G73" s="24">
        <v>0</v>
      </c>
      <c r="H73" s="187"/>
    </row>
    <row r="74" spans="1:8" s="154" customFormat="1" ht="37.5">
      <c r="A74" s="21" t="s">
        <v>533</v>
      </c>
      <c r="B74" s="4" t="s">
        <v>473</v>
      </c>
      <c r="C74" s="24"/>
      <c r="D74" s="24">
        <v>27</v>
      </c>
      <c r="E74" s="24"/>
      <c r="F74" s="24">
        <f t="shared" si="4"/>
        <v>27</v>
      </c>
      <c r="G74" s="24">
        <v>0</v>
      </c>
      <c r="H74" s="187"/>
    </row>
    <row r="75" spans="1:8" s="154" customFormat="1" ht="37.5">
      <c r="A75" s="21" t="s">
        <v>535</v>
      </c>
      <c r="B75" s="4" t="s">
        <v>534</v>
      </c>
      <c r="C75" s="24"/>
      <c r="D75" s="24">
        <v>25</v>
      </c>
      <c r="E75" s="24"/>
      <c r="F75" s="24">
        <f t="shared" si="4"/>
        <v>25</v>
      </c>
      <c r="G75" s="24"/>
      <c r="H75" s="187"/>
    </row>
    <row r="76" spans="1:8" s="154" customFormat="1" ht="22.5">
      <c r="A76" s="21" t="s">
        <v>546</v>
      </c>
      <c r="B76" s="4" t="s">
        <v>547</v>
      </c>
      <c r="C76" s="24"/>
      <c r="D76" s="24"/>
      <c r="E76" s="24">
        <v>1</v>
      </c>
      <c r="F76" s="24">
        <f t="shared" si="4"/>
        <v>-1</v>
      </c>
      <c r="G76" s="24"/>
      <c r="H76" s="187"/>
    </row>
    <row r="77" spans="1:8" s="150" customFormat="1" ht="22.5">
      <c r="A77" s="6" t="s">
        <v>229</v>
      </c>
      <c r="B77" s="7">
        <v>1070</v>
      </c>
      <c r="C77" s="24"/>
      <c r="D77" s="24"/>
      <c r="E77" s="24"/>
      <c r="F77" s="24">
        <f t="shared" si="4"/>
        <v>0</v>
      </c>
      <c r="G77" s="24">
        <v>0</v>
      </c>
      <c r="H77" s="187"/>
    </row>
    <row r="78" spans="1:8" s="154" customFormat="1" ht="22.5">
      <c r="A78" s="6" t="s">
        <v>189</v>
      </c>
      <c r="B78" s="7">
        <v>1071</v>
      </c>
      <c r="C78" s="24"/>
      <c r="D78" s="24"/>
      <c r="E78" s="24"/>
      <c r="F78" s="24">
        <f t="shared" si="4"/>
        <v>0</v>
      </c>
      <c r="G78" s="24">
        <v>0</v>
      </c>
      <c r="H78" s="187"/>
    </row>
    <row r="79" spans="1:8" s="154" customFormat="1" ht="22.5">
      <c r="A79" s="6" t="s">
        <v>190</v>
      </c>
      <c r="B79" s="7">
        <v>1072</v>
      </c>
      <c r="C79" s="24"/>
      <c r="D79" s="24"/>
      <c r="E79" s="24"/>
      <c r="F79" s="24">
        <f t="shared" si="4"/>
        <v>0</v>
      </c>
      <c r="G79" s="24">
        <v>0</v>
      </c>
      <c r="H79" s="187"/>
    </row>
    <row r="80" spans="1:8" s="154" customFormat="1" ht="22.5">
      <c r="A80" s="6" t="s">
        <v>40</v>
      </c>
      <c r="B80" s="7">
        <v>1073</v>
      </c>
      <c r="C80" s="24"/>
      <c r="D80" s="24"/>
      <c r="E80" s="24"/>
      <c r="F80" s="24">
        <f t="shared" si="4"/>
        <v>0</v>
      </c>
      <c r="G80" s="24">
        <v>0</v>
      </c>
      <c r="H80" s="187"/>
    </row>
    <row r="81" spans="1:8" s="154" customFormat="1" ht="22.5">
      <c r="A81" s="6" t="s">
        <v>64</v>
      </c>
      <c r="B81" s="7">
        <v>1074</v>
      </c>
      <c r="C81" s="24"/>
      <c r="D81" s="24"/>
      <c r="E81" s="24"/>
      <c r="F81" s="24">
        <f t="shared" si="4"/>
        <v>0</v>
      </c>
      <c r="G81" s="24">
        <v>0</v>
      </c>
      <c r="H81" s="187"/>
    </row>
    <row r="82" spans="1:8" s="154" customFormat="1" ht="22.5">
      <c r="A82" s="6" t="s">
        <v>80</v>
      </c>
      <c r="B82" s="7">
        <v>1075</v>
      </c>
      <c r="C82" s="24"/>
      <c r="D82" s="24"/>
      <c r="E82" s="24"/>
      <c r="F82" s="24">
        <f t="shared" si="4"/>
        <v>0</v>
      </c>
      <c r="G82" s="24">
        <v>0</v>
      </c>
      <c r="H82" s="187"/>
    </row>
    <row r="83" spans="1:8" s="154" customFormat="1" ht="22.5">
      <c r="A83" s="6" t="s">
        <v>125</v>
      </c>
      <c r="B83" s="7">
        <v>1076</v>
      </c>
      <c r="C83" s="24"/>
      <c r="D83" s="24"/>
      <c r="E83" s="24"/>
      <c r="F83" s="24">
        <f t="shared" si="4"/>
        <v>0</v>
      </c>
      <c r="G83" s="24">
        <v>0</v>
      </c>
      <c r="H83" s="187"/>
    </row>
    <row r="84" spans="1:8" s="154" customFormat="1" ht="22.5">
      <c r="A84" s="195" t="s">
        <v>81</v>
      </c>
      <c r="B84" s="7">
        <v>1080</v>
      </c>
      <c r="C84" s="162">
        <f>SUM(C85:C89)</f>
        <v>401</v>
      </c>
      <c r="D84" s="162">
        <f>SUM(D85:D89)</f>
        <v>339</v>
      </c>
      <c r="E84" s="162">
        <f>SUM(E85:E89)</f>
        <v>49</v>
      </c>
      <c r="F84" s="162">
        <f>E84-D84</f>
        <v>-290</v>
      </c>
      <c r="G84" s="162">
        <f>E84/D84*100</f>
        <v>14.454277286135694</v>
      </c>
      <c r="H84" s="162"/>
    </row>
    <row r="85" spans="1:8" s="154" customFormat="1" ht="22.5">
      <c r="A85" s="6" t="s">
        <v>73</v>
      </c>
      <c r="B85" s="7">
        <v>1081</v>
      </c>
      <c r="C85" s="24"/>
      <c r="D85" s="24"/>
      <c r="E85" s="24"/>
      <c r="F85" s="24"/>
      <c r="G85" s="25"/>
      <c r="H85" s="187"/>
    </row>
    <row r="86" spans="1:8" s="154" customFormat="1" ht="22.5">
      <c r="A86" s="6" t="s">
        <v>52</v>
      </c>
      <c r="B86" s="7">
        <v>1082</v>
      </c>
      <c r="C86" s="24"/>
      <c r="D86" s="24"/>
      <c r="E86" s="24"/>
      <c r="F86" s="24"/>
      <c r="G86" s="25"/>
      <c r="H86" s="187"/>
    </row>
    <row r="87" spans="1:8" s="154" customFormat="1" ht="22.5">
      <c r="A87" s="6" t="s">
        <v>62</v>
      </c>
      <c r="B87" s="7">
        <v>1083</v>
      </c>
      <c r="C87" s="24"/>
      <c r="D87" s="24"/>
      <c r="E87" s="24"/>
      <c r="F87" s="24"/>
      <c r="G87" s="25"/>
      <c r="H87" s="187"/>
    </row>
    <row r="88" spans="1:8" s="154" customFormat="1" ht="22.5">
      <c r="A88" s="6" t="s">
        <v>219</v>
      </c>
      <c r="B88" s="7">
        <v>1084</v>
      </c>
      <c r="C88" s="24"/>
      <c r="D88" s="24"/>
      <c r="E88" s="24"/>
      <c r="F88" s="24"/>
      <c r="G88" s="25"/>
      <c r="H88" s="187"/>
    </row>
    <row r="89" spans="1:8" s="154" customFormat="1" ht="24.75" customHeight="1">
      <c r="A89" s="6" t="s">
        <v>263</v>
      </c>
      <c r="B89" s="7">
        <v>1085</v>
      </c>
      <c r="C89" s="162">
        <f>C92+C93+C94</f>
        <v>401</v>
      </c>
      <c r="D89" s="162">
        <f>D92+D93+D94+D95+D96+D97+D91+D90</f>
        <v>339</v>
      </c>
      <c r="E89" s="162">
        <f>E92+E93+E94+E95+E96+E97+E91+E90+E98</f>
        <v>49</v>
      </c>
      <c r="F89" s="162">
        <f>D89-E89</f>
        <v>290</v>
      </c>
      <c r="G89" s="162">
        <f>E89/D89*100</f>
        <v>14.454277286135694</v>
      </c>
      <c r="H89" s="162"/>
    </row>
    <row r="90" spans="1:8" s="154" customFormat="1" ht="22.5">
      <c r="A90" s="21" t="s">
        <v>40</v>
      </c>
      <c r="B90" s="7" t="s">
        <v>488</v>
      </c>
      <c r="C90" s="185"/>
      <c r="D90" s="185">
        <v>112</v>
      </c>
      <c r="E90" s="185">
        <v>24</v>
      </c>
      <c r="F90" s="185"/>
      <c r="G90" s="185"/>
      <c r="H90" s="185"/>
    </row>
    <row r="91" spans="1:8" s="154" customFormat="1" ht="22.5">
      <c r="A91" s="21" t="s">
        <v>41</v>
      </c>
      <c r="B91" s="7" t="s">
        <v>489</v>
      </c>
      <c r="C91" s="185"/>
      <c r="D91" s="185">
        <v>25</v>
      </c>
      <c r="E91" s="185">
        <v>5</v>
      </c>
      <c r="F91" s="185"/>
      <c r="G91" s="185"/>
      <c r="H91" s="185"/>
    </row>
    <row r="92" spans="1:8" s="154" customFormat="1" ht="22.5">
      <c r="A92" s="6" t="s">
        <v>490</v>
      </c>
      <c r="B92" s="7" t="s">
        <v>493</v>
      </c>
      <c r="C92" s="24">
        <v>190</v>
      </c>
      <c r="D92" s="24"/>
      <c r="E92" s="24"/>
      <c r="F92" s="24">
        <f>D92-E92</f>
        <v>0</v>
      </c>
      <c r="G92" s="185">
        <v>0</v>
      </c>
      <c r="H92" s="187"/>
    </row>
    <row r="93" spans="1:8" s="154" customFormat="1" ht="22.5">
      <c r="A93" s="6" t="s">
        <v>491</v>
      </c>
      <c r="B93" s="7" t="s">
        <v>536</v>
      </c>
      <c r="C93" s="24">
        <v>195</v>
      </c>
      <c r="D93" s="24"/>
      <c r="E93" s="24"/>
      <c r="F93" s="24">
        <f>D93-E93</f>
        <v>0</v>
      </c>
      <c r="G93" s="185">
        <v>0</v>
      </c>
      <c r="H93" s="187"/>
    </row>
    <row r="94" spans="1:8" s="154" customFormat="1" ht="22.5">
      <c r="A94" s="6" t="s">
        <v>492</v>
      </c>
      <c r="B94" s="7" t="s">
        <v>537</v>
      </c>
      <c r="C94" s="24">
        <v>16</v>
      </c>
      <c r="D94" s="24">
        <v>132</v>
      </c>
      <c r="E94" s="24"/>
      <c r="F94" s="24">
        <f>D94-E94</f>
        <v>132</v>
      </c>
      <c r="G94" s="185">
        <v>0</v>
      </c>
      <c r="H94" s="187"/>
    </row>
    <row r="95" spans="1:8" s="154" customFormat="1" ht="37.5">
      <c r="A95" s="21" t="s">
        <v>541</v>
      </c>
      <c r="B95" s="7" t="s">
        <v>538</v>
      </c>
      <c r="C95" s="24"/>
      <c r="D95" s="24">
        <v>38</v>
      </c>
      <c r="E95" s="24">
        <v>19</v>
      </c>
      <c r="F95" s="24">
        <f t="shared" ref="F95:F98" si="5">D95-E95</f>
        <v>19</v>
      </c>
      <c r="G95" s="185"/>
      <c r="H95" s="187"/>
    </row>
    <row r="96" spans="1:8" s="154" customFormat="1" ht="22.5">
      <c r="A96" s="21" t="s">
        <v>542</v>
      </c>
      <c r="B96" s="7" t="s">
        <v>539</v>
      </c>
      <c r="C96" s="24"/>
      <c r="D96" s="24">
        <v>28</v>
      </c>
      <c r="E96" s="24"/>
      <c r="F96" s="24">
        <f t="shared" si="5"/>
        <v>28</v>
      </c>
      <c r="G96" s="185"/>
      <c r="H96" s="187"/>
    </row>
    <row r="97" spans="1:8" s="154" customFormat="1" ht="22.5">
      <c r="A97" s="21" t="s">
        <v>543</v>
      </c>
      <c r="B97" s="7" t="s">
        <v>540</v>
      </c>
      <c r="C97" s="24"/>
      <c r="D97" s="24">
        <v>4</v>
      </c>
      <c r="E97" s="24"/>
      <c r="F97" s="24">
        <f t="shared" si="5"/>
        <v>4</v>
      </c>
      <c r="G97" s="185"/>
      <c r="H97" s="187"/>
    </row>
    <row r="98" spans="1:8" s="154" customFormat="1" ht="22.5">
      <c r="A98" s="21" t="s">
        <v>545</v>
      </c>
      <c r="B98" s="7" t="s">
        <v>544</v>
      </c>
      <c r="C98" s="24"/>
      <c r="D98" s="24"/>
      <c r="E98" s="24">
        <v>1</v>
      </c>
      <c r="F98" s="24">
        <f t="shared" si="5"/>
        <v>-1</v>
      </c>
      <c r="G98" s="185"/>
      <c r="H98" s="187"/>
    </row>
    <row r="99" spans="1:8" s="153" customFormat="1" ht="21.75">
      <c r="A99" s="8" t="s">
        <v>4</v>
      </c>
      <c r="B99" s="189">
        <v>1100</v>
      </c>
      <c r="C99" s="162">
        <f>C22-C30-C84</f>
        <v>3</v>
      </c>
      <c r="D99" s="162">
        <f>D22-D30-D84+D21</f>
        <v>-2158</v>
      </c>
      <c r="E99" s="162">
        <f>E22-E30-E84+E21</f>
        <v>-732</v>
      </c>
      <c r="F99" s="162">
        <f>D99-E99</f>
        <v>-1426</v>
      </c>
      <c r="G99" s="162"/>
      <c r="H99" s="162"/>
    </row>
    <row r="100" spans="1:8" s="150" customFormat="1" ht="22.5">
      <c r="A100" s="6" t="s">
        <v>109</v>
      </c>
      <c r="B100" s="7">
        <v>1110</v>
      </c>
      <c r="C100" s="24"/>
      <c r="D100" s="24"/>
      <c r="E100" s="24"/>
      <c r="F100" s="24"/>
      <c r="G100" s="25"/>
      <c r="H100" s="187"/>
    </row>
    <row r="101" spans="1:8" s="150" customFormat="1" ht="22.5">
      <c r="A101" s="6" t="s">
        <v>110</v>
      </c>
      <c r="B101" s="7">
        <v>1120</v>
      </c>
      <c r="C101" s="24"/>
      <c r="D101" s="24"/>
      <c r="E101" s="24"/>
      <c r="F101" s="24"/>
      <c r="G101" s="25"/>
      <c r="H101" s="187"/>
    </row>
    <row r="102" spans="1:8" s="150" customFormat="1" ht="22.5">
      <c r="A102" s="6" t="s">
        <v>113</v>
      </c>
      <c r="B102" s="7">
        <v>1130</v>
      </c>
      <c r="C102" s="24"/>
      <c r="D102" s="24"/>
      <c r="E102" s="24"/>
      <c r="F102" s="24"/>
      <c r="G102" s="25"/>
      <c r="H102" s="187"/>
    </row>
    <row r="103" spans="1:8" s="150" customFormat="1" ht="22.5">
      <c r="A103" s="6" t="s">
        <v>112</v>
      </c>
      <c r="B103" s="7">
        <v>1140</v>
      </c>
      <c r="C103" s="24"/>
      <c r="D103" s="24"/>
      <c r="E103" s="24"/>
      <c r="F103" s="24"/>
      <c r="G103" s="25"/>
      <c r="H103" s="187"/>
    </row>
    <row r="104" spans="1:8" s="150" customFormat="1" ht="22.5">
      <c r="A104" s="6" t="s">
        <v>220</v>
      </c>
      <c r="B104" s="7">
        <v>1150</v>
      </c>
      <c r="C104" s="181"/>
      <c r="D104" s="181"/>
      <c r="E104" s="181"/>
      <c r="F104" s="181"/>
      <c r="G104" s="181"/>
      <c r="H104" s="181"/>
    </row>
    <row r="105" spans="1:8" s="150" customFormat="1" ht="22.5">
      <c r="A105" s="6" t="s">
        <v>219</v>
      </c>
      <c r="B105" s="7">
        <v>1151</v>
      </c>
      <c r="C105" s="24"/>
      <c r="D105" s="24"/>
      <c r="E105" s="24"/>
      <c r="F105" s="24"/>
      <c r="G105" s="25"/>
      <c r="H105" s="187"/>
    </row>
    <row r="106" spans="1:8" s="150" customFormat="1" ht="22.5">
      <c r="A106" s="6" t="s">
        <v>221</v>
      </c>
      <c r="B106" s="7">
        <v>1160</v>
      </c>
      <c r="C106" s="181">
        <v>0</v>
      </c>
      <c r="D106" s="181">
        <v>0</v>
      </c>
      <c r="E106" s="181">
        <v>0</v>
      </c>
      <c r="F106" s="181">
        <v>0</v>
      </c>
      <c r="G106" s="181">
        <v>0</v>
      </c>
      <c r="H106" s="181"/>
    </row>
    <row r="107" spans="1:8" s="150" customFormat="1" ht="22.5">
      <c r="A107" s="6" t="s">
        <v>219</v>
      </c>
      <c r="B107" s="7">
        <v>1161</v>
      </c>
      <c r="C107" s="24"/>
      <c r="D107" s="24"/>
      <c r="E107" s="24"/>
      <c r="F107" s="24"/>
      <c r="G107" s="25"/>
      <c r="H107" s="187"/>
    </row>
    <row r="108" spans="1:8" s="153" customFormat="1" ht="21.75">
      <c r="A108" s="8" t="s">
        <v>97</v>
      </c>
      <c r="B108" s="189">
        <v>1170</v>
      </c>
      <c r="C108" s="162">
        <f>C99+C104-C106</f>
        <v>3</v>
      </c>
      <c r="D108" s="162">
        <f>D99+D104-D106</f>
        <v>-2158</v>
      </c>
      <c r="E108" s="162">
        <f>E99+E104-E106</f>
        <v>-732</v>
      </c>
      <c r="F108" s="162">
        <f>D108-E108</f>
        <v>-1426</v>
      </c>
      <c r="G108" s="162">
        <v>0</v>
      </c>
      <c r="H108" s="162"/>
    </row>
    <row r="109" spans="1:8" s="150" customFormat="1" ht="22.5">
      <c r="A109" s="6" t="s">
        <v>141</v>
      </c>
      <c r="B109" s="7">
        <v>1180</v>
      </c>
      <c r="C109" s="24"/>
      <c r="D109" s="24"/>
      <c r="E109" s="24"/>
      <c r="F109" s="24">
        <f>D109-E109</f>
        <v>0</v>
      </c>
      <c r="G109" s="25"/>
      <c r="H109" s="187"/>
    </row>
    <row r="110" spans="1:8" s="150" customFormat="1" ht="37.5">
      <c r="A110" s="6" t="s">
        <v>142</v>
      </c>
      <c r="B110" s="7">
        <v>1190</v>
      </c>
      <c r="C110" s="24"/>
      <c r="D110" s="24"/>
      <c r="E110" s="24"/>
      <c r="F110" s="24"/>
      <c r="G110" s="25"/>
      <c r="H110" s="187"/>
    </row>
    <row r="111" spans="1:8" s="153" customFormat="1" ht="21.75">
      <c r="A111" s="8" t="s">
        <v>98</v>
      </c>
      <c r="B111" s="189">
        <v>1200</v>
      </c>
      <c r="C111" s="162">
        <f>C108-C109-C110</f>
        <v>3</v>
      </c>
      <c r="D111" s="162">
        <f>D108-D109-D110</f>
        <v>-2158</v>
      </c>
      <c r="E111" s="162">
        <f>E108-E109-E110</f>
        <v>-732</v>
      </c>
      <c r="F111" s="162">
        <f>D111-E111</f>
        <v>-1426</v>
      </c>
      <c r="G111" s="162"/>
      <c r="H111" s="162"/>
    </row>
    <row r="112" spans="1:8" s="150" customFormat="1" ht="22.5">
      <c r="A112" s="6" t="s">
        <v>24</v>
      </c>
      <c r="B112" s="4">
        <v>1201</v>
      </c>
      <c r="C112" s="162">
        <f>SUMIF(C111,"&gt;0")</f>
        <v>3</v>
      </c>
      <c r="D112" s="162">
        <f>SUMIF(D111,"&gt;0")</f>
        <v>0</v>
      </c>
      <c r="E112" s="162">
        <f>SUMIF(E111,"&gt;0")</f>
        <v>0</v>
      </c>
      <c r="F112" s="162">
        <f>D112-E112</f>
        <v>0</v>
      </c>
      <c r="G112" s="162"/>
      <c r="H112" s="162"/>
    </row>
    <row r="113" spans="1:8" s="150" customFormat="1" ht="22.5">
      <c r="A113" s="6" t="s">
        <v>25</v>
      </c>
      <c r="B113" s="4">
        <v>1202</v>
      </c>
      <c r="C113" s="162">
        <f>SUMIF(C111,"&lt;0")</f>
        <v>0</v>
      </c>
      <c r="D113" s="162">
        <f>SUMIF(D111,"&lt;0")</f>
        <v>-2158</v>
      </c>
      <c r="E113" s="162">
        <f>SUMIF(E111,"&lt;0")</f>
        <v>-732</v>
      </c>
      <c r="F113" s="162">
        <f>D113-E113</f>
        <v>-1426</v>
      </c>
      <c r="G113" s="162"/>
      <c r="H113" s="162"/>
    </row>
    <row r="114" spans="1:8" s="150" customFormat="1" ht="22.5">
      <c r="A114" s="6" t="s">
        <v>264</v>
      </c>
      <c r="B114" s="7">
        <v>1210</v>
      </c>
      <c r="C114" s="24"/>
      <c r="D114" s="24"/>
      <c r="E114" s="24"/>
      <c r="F114" s="24"/>
      <c r="G114" s="25"/>
      <c r="H114" s="187"/>
    </row>
    <row r="115" spans="1:8" s="153" customFormat="1" ht="27.75" customHeight="1">
      <c r="A115" s="243" t="s">
        <v>277</v>
      </c>
      <c r="B115" s="244"/>
      <c r="C115" s="244"/>
      <c r="D115" s="244"/>
      <c r="E115" s="244"/>
      <c r="F115" s="244"/>
      <c r="G115" s="244"/>
      <c r="H115" s="245"/>
    </row>
    <row r="116" spans="1:8" s="150" customFormat="1" ht="37.5">
      <c r="A116" s="196" t="s">
        <v>278</v>
      </c>
      <c r="B116" s="4">
        <v>1300</v>
      </c>
      <c r="C116" s="162">
        <f>C22-C84</f>
        <v>2965</v>
      </c>
      <c r="D116" s="162">
        <f>D22-D84</f>
        <v>16</v>
      </c>
      <c r="E116" s="162">
        <f>E22-E84</f>
        <v>324</v>
      </c>
      <c r="F116" s="162">
        <f>D116-E116</f>
        <v>-308</v>
      </c>
      <c r="G116" s="162">
        <f>E116/D116*100</f>
        <v>2025</v>
      </c>
      <c r="H116" s="162"/>
    </row>
    <row r="117" spans="1:8" s="150" customFormat="1" ht="70.5" customHeight="1">
      <c r="A117" s="21" t="s">
        <v>279</v>
      </c>
      <c r="B117" s="4">
        <v>1310</v>
      </c>
      <c r="C117" s="185">
        <f>C80+C81-C82-C83</f>
        <v>0</v>
      </c>
      <c r="D117" s="185">
        <f>D80+D81-D82-D83</f>
        <v>0</v>
      </c>
      <c r="E117" s="185">
        <f>E80+E81-E82-E83</f>
        <v>0</v>
      </c>
      <c r="F117" s="185">
        <f>F80+F81-F82-F83</f>
        <v>0</v>
      </c>
      <c r="G117" s="185">
        <f>G80+G81-G82-G83</f>
        <v>0</v>
      </c>
      <c r="H117" s="188"/>
    </row>
    <row r="118" spans="1:8" s="150" customFormat="1" ht="37.5">
      <c r="A118" s="196" t="s">
        <v>280</v>
      </c>
      <c r="B118" s="4">
        <v>1320</v>
      </c>
      <c r="C118" s="162">
        <f>C104-C106</f>
        <v>0</v>
      </c>
      <c r="D118" s="162">
        <f>D104-D106</f>
        <v>0</v>
      </c>
      <c r="E118" s="162">
        <f>E104-E106</f>
        <v>0</v>
      </c>
      <c r="F118" s="162">
        <f>F104-F106</f>
        <v>0</v>
      </c>
      <c r="G118" s="162">
        <v>0</v>
      </c>
      <c r="H118" s="162"/>
    </row>
    <row r="119" spans="1:8" s="150" customFormat="1" ht="46.5" customHeight="1">
      <c r="A119" s="6" t="s">
        <v>380</v>
      </c>
      <c r="B119" s="7">
        <v>1330</v>
      </c>
      <c r="C119" s="162">
        <f>C22+C104</f>
        <v>3366</v>
      </c>
      <c r="D119" s="162">
        <f>D22+D104+D9</f>
        <v>355</v>
      </c>
      <c r="E119" s="162">
        <f>E22+E104</f>
        <v>373</v>
      </c>
      <c r="F119" s="162">
        <f>D119-E119</f>
        <v>-18</v>
      </c>
      <c r="G119" s="162">
        <v>0</v>
      </c>
      <c r="H119" s="162"/>
    </row>
    <row r="120" spans="1:8" s="150" customFormat="1" ht="65.25" customHeight="1">
      <c r="A120" s="6" t="s">
        <v>381</v>
      </c>
      <c r="B120" s="7">
        <v>1340</v>
      </c>
      <c r="C120" s="162">
        <f>C30+C84+C106</f>
        <v>3363</v>
      </c>
      <c r="D120" s="162">
        <f>D30+D84+D106+D11+D109</f>
        <v>2513</v>
      </c>
      <c r="E120" s="162">
        <f>E30+E84+E106+E11</f>
        <v>1105</v>
      </c>
      <c r="F120" s="162">
        <f>D120-E120</f>
        <v>1408</v>
      </c>
      <c r="G120" s="162">
        <v>0</v>
      </c>
      <c r="H120" s="162"/>
    </row>
    <row r="121" spans="1:8" s="150" customFormat="1" ht="22.5">
      <c r="A121" s="246" t="s">
        <v>170</v>
      </c>
      <c r="B121" s="246"/>
      <c r="C121" s="246"/>
      <c r="D121" s="246"/>
      <c r="E121" s="246"/>
      <c r="F121" s="246"/>
      <c r="G121" s="246"/>
      <c r="H121" s="246"/>
    </row>
    <row r="122" spans="1:8" s="150" customFormat="1" ht="22.5">
      <c r="A122" s="6" t="s">
        <v>281</v>
      </c>
      <c r="B122" s="7">
        <v>1400</v>
      </c>
      <c r="C122" s="162">
        <f>C99</f>
        <v>3</v>
      </c>
      <c r="D122" s="162">
        <f>D99</f>
        <v>-2158</v>
      </c>
      <c r="E122" s="162">
        <f>E99</f>
        <v>-732</v>
      </c>
      <c r="F122" s="162">
        <f>D122-E122</f>
        <v>-1426</v>
      </c>
      <c r="G122" s="162"/>
      <c r="H122" s="162"/>
    </row>
    <row r="123" spans="1:8" s="150" customFormat="1" ht="22.5">
      <c r="A123" s="6" t="s">
        <v>282</v>
      </c>
      <c r="B123" s="7">
        <v>1401</v>
      </c>
      <c r="C123" s="162">
        <f>C134</f>
        <v>70</v>
      </c>
      <c r="D123" s="162">
        <f>D134</f>
        <v>53</v>
      </c>
      <c r="E123" s="162">
        <f>E134</f>
        <v>34</v>
      </c>
      <c r="F123" s="162">
        <f>D123-E123</f>
        <v>19</v>
      </c>
      <c r="G123" s="162">
        <f>E123/D123*100</f>
        <v>64.15094339622641</v>
      </c>
      <c r="H123" s="162"/>
    </row>
    <row r="124" spans="1:8" s="150" customFormat="1" ht="22.5">
      <c r="A124" s="6" t="s">
        <v>283</v>
      </c>
      <c r="B124" s="7">
        <v>1402</v>
      </c>
      <c r="C124" s="162">
        <v>0</v>
      </c>
      <c r="D124" s="162">
        <v>0</v>
      </c>
      <c r="E124" s="162">
        <v>0</v>
      </c>
      <c r="F124" s="162">
        <f>D124-E124</f>
        <v>0</v>
      </c>
      <c r="G124" s="162"/>
      <c r="H124" s="162"/>
    </row>
    <row r="125" spans="1:8" s="150" customFormat="1" ht="22.5">
      <c r="A125" s="6" t="s">
        <v>284</v>
      </c>
      <c r="B125" s="7">
        <v>1403</v>
      </c>
      <c r="C125" s="162">
        <v>0</v>
      </c>
      <c r="D125" s="162">
        <v>0</v>
      </c>
      <c r="E125" s="162">
        <v>0</v>
      </c>
      <c r="F125" s="162">
        <f>D125-E125</f>
        <v>0</v>
      </c>
      <c r="G125" s="162"/>
      <c r="H125" s="162"/>
    </row>
    <row r="126" spans="1:8" s="150" customFormat="1" ht="37.5">
      <c r="A126" s="6" t="s">
        <v>328</v>
      </c>
      <c r="B126" s="7">
        <v>1404</v>
      </c>
      <c r="C126" s="24"/>
      <c r="D126" s="24"/>
      <c r="E126" s="24"/>
      <c r="F126" s="24"/>
      <c r="G126" s="25"/>
      <c r="H126" s="187"/>
    </row>
    <row r="127" spans="1:8" s="153" customFormat="1" ht="21.75">
      <c r="A127" s="8" t="s">
        <v>145</v>
      </c>
      <c r="B127" s="189">
        <v>1410</v>
      </c>
      <c r="C127" s="165">
        <f>C122+C123-C124+C125</f>
        <v>73</v>
      </c>
      <c r="D127" s="165">
        <f>D122+D123-D124+D125</f>
        <v>-2105</v>
      </c>
      <c r="E127" s="165">
        <f>E122+E123-E124+E125</f>
        <v>-698</v>
      </c>
      <c r="F127" s="162">
        <f>D127-E127</f>
        <v>-1407</v>
      </c>
      <c r="G127" s="162"/>
      <c r="H127" s="162"/>
    </row>
    <row r="128" spans="1:8" s="150" customFormat="1" ht="22.5">
      <c r="A128" s="248" t="s">
        <v>236</v>
      </c>
      <c r="B128" s="249"/>
      <c r="C128" s="249"/>
      <c r="D128" s="249"/>
      <c r="E128" s="249"/>
      <c r="F128" s="249"/>
      <c r="G128" s="249"/>
      <c r="H128" s="250"/>
    </row>
    <row r="129" spans="1:8" s="150" customFormat="1" ht="22.5">
      <c r="A129" s="6" t="s">
        <v>285</v>
      </c>
      <c r="B129" s="7">
        <v>1500</v>
      </c>
      <c r="C129" s="163">
        <f>C130+C131</f>
        <v>0</v>
      </c>
      <c r="D129" s="163">
        <v>2</v>
      </c>
      <c r="E129" s="163">
        <f>E130+E131</f>
        <v>0</v>
      </c>
      <c r="F129" s="24">
        <f>D129-E129</f>
        <v>2</v>
      </c>
      <c r="G129" s="24">
        <v>0</v>
      </c>
      <c r="H129" s="187"/>
    </row>
    <row r="130" spans="1:8" s="150" customFormat="1" ht="22.5">
      <c r="A130" s="6" t="s">
        <v>286</v>
      </c>
      <c r="B130" s="197">
        <v>1501</v>
      </c>
      <c r="C130" s="163">
        <v>0</v>
      </c>
      <c r="D130" s="163">
        <v>0</v>
      </c>
      <c r="E130" s="163">
        <v>0</v>
      </c>
      <c r="F130" s="24">
        <f t="shared" ref="F130:F135" si="6">D130-E130</f>
        <v>0</v>
      </c>
      <c r="G130" s="24">
        <v>0</v>
      </c>
      <c r="H130" s="188"/>
    </row>
    <row r="131" spans="1:8" s="150" customFormat="1" ht="22.5">
      <c r="A131" s="6" t="s">
        <v>28</v>
      </c>
      <c r="B131" s="197">
        <v>1502</v>
      </c>
      <c r="C131" s="163">
        <v>0</v>
      </c>
      <c r="D131" s="163">
        <f>D68</f>
        <v>2</v>
      </c>
      <c r="E131" s="163">
        <v>0</v>
      </c>
      <c r="F131" s="24">
        <f t="shared" si="6"/>
        <v>2</v>
      </c>
      <c r="G131" s="24">
        <v>0</v>
      </c>
      <c r="H131" s="188"/>
    </row>
    <row r="132" spans="1:8" s="150" customFormat="1" ht="22.5">
      <c r="A132" s="6" t="s">
        <v>5</v>
      </c>
      <c r="B132" s="198">
        <v>1510</v>
      </c>
      <c r="C132" s="163">
        <f>C38</f>
        <v>538</v>
      </c>
      <c r="D132" s="163">
        <f>D38+D90</f>
        <v>634</v>
      </c>
      <c r="E132" s="163">
        <f>E38+E90</f>
        <v>565</v>
      </c>
      <c r="F132" s="24">
        <f t="shared" si="6"/>
        <v>69</v>
      </c>
      <c r="G132" s="24">
        <f>E132/D132*100</f>
        <v>89.116719242902207</v>
      </c>
      <c r="H132" s="187"/>
    </row>
    <row r="133" spans="1:8" s="150" customFormat="1" ht="22.5">
      <c r="A133" s="6" t="s">
        <v>6</v>
      </c>
      <c r="B133" s="198">
        <v>1520</v>
      </c>
      <c r="C133" s="163">
        <f>C39</f>
        <v>115</v>
      </c>
      <c r="D133" s="163">
        <f>D39+D91</f>
        <v>139</v>
      </c>
      <c r="E133" s="163">
        <f>E39+E91</f>
        <v>124</v>
      </c>
      <c r="F133" s="24">
        <f t="shared" si="6"/>
        <v>15</v>
      </c>
      <c r="G133" s="24">
        <f>E133/D133*100</f>
        <v>89.208633093525179</v>
      </c>
      <c r="H133" s="187"/>
    </row>
    <row r="134" spans="1:8" s="150" customFormat="1" ht="22.5">
      <c r="A134" s="6" t="s">
        <v>7</v>
      </c>
      <c r="B134" s="198">
        <v>1530</v>
      </c>
      <c r="C134" s="163">
        <f>C40</f>
        <v>70</v>
      </c>
      <c r="D134" s="163">
        <f>D40+D95</f>
        <v>53</v>
      </c>
      <c r="E134" s="163">
        <f>E40+E95</f>
        <v>34</v>
      </c>
      <c r="F134" s="24">
        <f t="shared" si="6"/>
        <v>19</v>
      </c>
      <c r="G134" s="24">
        <f>E134/D134*100</f>
        <v>64.15094339622641</v>
      </c>
      <c r="H134" s="187"/>
    </row>
    <row r="135" spans="1:8" s="150" customFormat="1" ht="22.5">
      <c r="A135" s="6" t="s">
        <v>29</v>
      </c>
      <c r="B135" s="198">
        <v>1540</v>
      </c>
      <c r="C135" s="163">
        <f>C30-C40-C38-C39+C84+C106</f>
        <v>2640</v>
      </c>
      <c r="D135" s="163">
        <f>D30-D40-D38-D39+D84+D106-D68+D11-D95-D91-D90</f>
        <v>1685</v>
      </c>
      <c r="E135" s="163">
        <f>E30-E40-E38-E39+E84+E106-E68+E11-E95-E91-E90</f>
        <v>382</v>
      </c>
      <c r="F135" s="24">
        <f t="shared" si="6"/>
        <v>1303</v>
      </c>
      <c r="G135" s="24">
        <f>E135/D135*100</f>
        <v>22.670623145400594</v>
      </c>
      <c r="H135" s="187"/>
    </row>
    <row r="136" spans="1:8" s="153" customFormat="1" ht="21.75">
      <c r="A136" s="8" t="s">
        <v>58</v>
      </c>
      <c r="B136" s="199">
        <v>1550</v>
      </c>
      <c r="C136" s="165">
        <f>SUM(C129,C132:C135)</f>
        <v>3363</v>
      </c>
      <c r="D136" s="165">
        <f>SUM(D129,D132:D135)</f>
        <v>2513</v>
      </c>
      <c r="E136" s="165">
        <f>SUM(E129,E132:E135)</f>
        <v>1105</v>
      </c>
      <c r="F136" s="165">
        <f>D136-E136</f>
        <v>1408</v>
      </c>
      <c r="G136" s="165">
        <f>E136/D136*100</f>
        <v>43.971348985276556</v>
      </c>
      <c r="H136" s="165"/>
    </row>
    <row r="137" spans="1:8" s="153" customFormat="1" ht="21.75">
      <c r="A137" s="155"/>
      <c r="B137" s="156"/>
      <c r="C137" s="156"/>
      <c r="D137" s="156"/>
      <c r="E137" s="156"/>
      <c r="F137" s="156"/>
      <c r="G137" s="156"/>
      <c r="H137" s="156"/>
    </row>
    <row r="138" spans="1:8" ht="25.5">
      <c r="A138" s="159" t="s">
        <v>397</v>
      </c>
      <c r="B138" s="158"/>
      <c r="C138" s="29"/>
      <c r="D138" s="29"/>
      <c r="E138" s="29"/>
      <c r="F138" s="29"/>
      <c r="G138" s="242" t="s">
        <v>456</v>
      </c>
      <c r="H138" s="242"/>
    </row>
    <row r="139" spans="1:8" s="46" customFormat="1">
      <c r="A139" s="36" t="s">
        <v>382</v>
      </c>
      <c r="B139" s="242" t="s">
        <v>79</v>
      </c>
      <c r="C139" s="242"/>
      <c r="D139" s="242"/>
      <c r="E139" s="242"/>
      <c r="G139" s="46" t="s">
        <v>103</v>
      </c>
    </row>
    <row r="140" spans="1:8" ht="35.25" customHeight="1">
      <c r="A140" s="32"/>
    </row>
    <row r="141" spans="1:8">
      <c r="A141" s="32"/>
    </row>
    <row r="142" spans="1:8">
      <c r="A142" s="32"/>
    </row>
    <row r="143" spans="1:8">
      <c r="A143" s="32"/>
    </row>
    <row r="144" spans="1:8">
      <c r="A144" s="32"/>
    </row>
    <row r="145" spans="1:1">
      <c r="A145" s="32"/>
    </row>
    <row r="146" spans="1:1">
      <c r="A146" s="32"/>
    </row>
    <row r="147" spans="1:1">
      <c r="A147" s="32"/>
    </row>
    <row r="148" spans="1:1">
      <c r="A148" s="32"/>
    </row>
    <row r="149" spans="1:1">
      <c r="A149" s="32"/>
    </row>
    <row r="150" spans="1:1">
      <c r="A150" s="32"/>
    </row>
    <row r="151" spans="1:1">
      <c r="A151" s="32"/>
    </row>
    <row r="152" spans="1:1">
      <c r="A152" s="32"/>
    </row>
    <row r="153" spans="1:1">
      <c r="A153" s="32"/>
    </row>
    <row r="154" spans="1:1">
      <c r="A154" s="32"/>
    </row>
    <row r="155" spans="1:1">
      <c r="A155" s="32"/>
    </row>
    <row r="156" spans="1:1">
      <c r="A156" s="32"/>
    </row>
    <row r="157" spans="1:1">
      <c r="A157" s="32"/>
    </row>
    <row r="158" spans="1:1">
      <c r="A158" s="32"/>
    </row>
    <row r="159" spans="1:1">
      <c r="A159" s="32"/>
    </row>
    <row r="160" spans="1:1">
      <c r="A160" s="32"/>
    </row>
    <row r="161" spans="1:1">
      <c r="A161" s="32"/>
    </row>
    <row r="162" spans="1:1">
      <c r="A162" s="32"/>
    </row>
    <row r="163" spans="1:1">
      <c r="A163" s="32"/>
    </row>
    <row r="164" spans="1:1">
      <c r="A164" s="32"/>
    </row>
    <row r="165" spans="1:1">
      <c r="A165" s="32"/>
    </row>
    <row r="166" spans="1:1">
      <c r="A166" s="32"/>
    </row>
    <row r="167" spans="1:1">
      <c r="A167" s="32"/>
    </row>
    <row r="168" spans="1:1">
      <c r="A168" s="32"/>
    </row>
    <row r="169" spans="1:1">
      <c r="A169" s="32"/>
    </row>
    <row r="170" spans="1:1">
      <c r="A170" s="32"/>
    </row>
    <row r="171" spans="1:1">
      <c r="A171" s="32"/>
    </row>
    <row r="172" spans="1:1">
      <c r="A172" s="32"/>
    </row>
    <row r="173" spans="1:1">
      <c r="A173" s="32"/>
    </row>
    <row r="174" spans="1:1">
      <c r="A174" s="32"/>
    </row>
    <row r="175" spans="1:1">
      <c r="A175" s="32"/>
    </row>
    <row r="176" spans="1:1">
      <c r="A176" s="32"/>
    </row>
    <row r="177" spans="1:1">
      <c r="A177" s="32"/>
    </row>
    <row r="178" spans="1:1">
      <c r="A178" s="32"/>
    </row>
    <row r="179" spans="1:1">
      <c r="A179" s="32"/>
    </row>
    <row r="180" spans="1:1">
      <c r="A180" s="32"/>
    </row>
    <row r="181" spans="1:1">
      <c r="A181" s="32"/>
    </row>
    <row r="182" spans="1:1">
      <c r="A182" s="32"/>
    </row>
    <row r="183" spans="1:1">
      <c r="A183" s="32"/>
    </row>
    <row r="184" spans="1:1">
      <c r="A184" s="32"/>
    </row>
    <row r="185" spans="1:1">
      <c r="A185" s="32"/>
    </row>
    <row r="186" spans="1:1">
      <c r="A186" s="32"/>
    </row>
    <row r="187" spans="1:1">
      <c r="A187" s="32"/>
    </row>
    <row r="188" spans="1:1">
      <c r="A188" s="32"/>
    </row>
    <row r="189" spans="1:1">
      <c r="A189" s="32"/>
    </row>
    <row r="190" spans="1:1">
      <c r="A190" s="32"/>
    </row>
    <row r="191" spans="1:1">
      <c r="A191" s="32"/>
    </row>
    <row r="192" spans="1:1">
      <c r="A192" s="32"/>
    </row>
    <row r="193" spans="1:1">
      <c r="A193" s="32"/>
    </row>
    <row r="194" spans="1:1">
      <c r="A194" s="32"/>
    </row>
    <row r="195" spans="1:1">
      <c r="A195" s="32"/>
    </row>
    <row r="196" spans="1:1">
      <c r="A196" s="32"/>
    </row>
    <row r="197" spans="1:1">
      <c r="A197" s="47"/>
    </row>
    <row r="198" spans="1:1">
      <c r="A198" s="47"/>
    </row>
    <row r="199" spans="1:1">
      <c r="A199" s="47"/>
    </row>
    <row r="200" spans="1:1">
      <c r="A200" s="47"/>
    </row>
    <row r="201" spans="1:1">
      <c r="A201" s="47"/>
    </row>
    <row r="202" spans="1:1">
      <c r="A202" s="47"/>
    </row>
    <row r="203" spans="1:1">
      <c r="A203" s="47"/>
    </row>
    <row r="204" spans="1:1">
      <c r="A204" s="47"/>
    </row>
    <row r="205" spans="1:1">
      <c r="A205" s="47"/>
    </row>
    <row r="206" spans="1:1">
      <c r="A206" s="47"/>
    </row>
    <row r="207" spans="1:1">
      <c r="A207" s="47"/>
    </row>
    <row r="208" spans="1:1">
      <c r="A208" s="47"/>
    </row>
    <row r="209" spans="1:1">
      <c r="A209" s="47"/>
    </row>
    <row r="210" spans="1:1">
      <c r="A210" s="47"/>
    </row>
    <row r="211" spans="1:1">
      <c r="A211" s="47"/>
    </row>
    <row r="212" spans="1:1">
      <c r="A212" s="47"/>
    </row>
    <row r="213" spans="1:1">
      <c r="A213" s="47"/>
    </row>
    <row r="214" spans="1:1">
      <c r="A214" s="47"/>
    </row>
    <row r="215" spans="1:1">
      <c r="A215" s="47"/>
    </row>
    <row r="216" spans="1:1">
      <c r="A216" s="47"/>
    </row>
    <row r="217" spans="1:1">
      <c r="A217" s="47"/>
    </row>
    <row r="218" spans="1:1">
      <c r="A218" s="47"/>
    </row>
    <row r="219" spans="1:1">
      <c r="A219" s="47"/>
    </row>
    <row r="220" spans="1:1">
      <c r="A220" s="47"/>
    </row>
    <row r="221" spans="1:1">
      <c r="A221" s="47"/>
    </row>
    <row r="222" spans="1:1">
      <c r="A222" s="47"/>
    </row>
    <row r="223" spans="1:1">
      <c r="A223" s="47"/>
    </row>
    <row r="224" spans="1:1">
      <c r="A224" s="47"/>
    </row>
    <row r="225" spans="1:1">
      <c r="A225" s="47"/>
    </row>
    <row r="226" spans="1:1">
      <c r="A226" s="47"/>
    </row>
    <row r="227" spans="1:1">
      <c r="A227" s="47"/>
    </row>
    <row r="228" spans="1:1">
      <c r="A228" s="47"/>
    </row>
    <row r="229" spans="1:1">
      <c r="A229" s="47"/>
    </row>
    <row r="230" spans="1:1">
      <c r="A230" s="47"/>
    </row>
    <row r="231" spans="1:1">
      <c r="A231" s="47"/>
    </row>
    <row r="232" spans="1:1">
      <c r="A232" s="47"/>
    </row>
    <row r="233" spans="1:1">
      <c r="A233" s="47"/>
    </row>
    <row r="234" spans="1:1">
      <c r="A234" s="47"/>
    </row>
    <row r="235" spans="1:1">
      <c r="A235" s="47"/>
    </row>
    <row r="236" spans="1:1">
      <c r="A236" s="47"/>
    </row>
    <row r="237" spans="1:1">
      <c r="A237" s="47"/>
    </row>
    <row r="238" spans="1:1">
      <c r="A238" s="47"/>
    </row>
    <row r="239" spans="1:1">
      <c r="A239" s="47"/>
    </row>
    <row r="240" spans="1:1">
      <c r="A240" s="47"/>
    </row>
    <row r="241" spans="1:1">
      <c r="A241" s="47"/>
    </row>
    <row r="242" spans="1:1">
      <c r="A242" s="47"/>
    </row>
    <row r="243" spans="1:1">
      <c r="A243" s="47"/>
    </row>
    <row r="244" spans="1:1">
      <c r="A244" s="47"/>
    </row>
    <row r="245" spans="1:1">
      <c r="A245" s="47"/>
    </row>
    <row r="246" spans="1:1">
      <c r="A246" s="47"/>
    </row>
    <row r="247" spans="1:1">
      <c r="A247" s="47"/>
    </row>
    <row r="248" spans="1:1">
      <c r="A248" s="47"/>
    </row>
    <row r="249" spans="1:1">
      <c r="A249" s="47"/>
    </row>
    <row r="250" spans="1:1">
      <c r="A250" s="47"/>
    </row>
    <row r="251" spans="1:1">
      <c r="A251" s="47"/>
    </row>
    <row r="252" spans="1:1">
      <c r="A252" s="47"/>
    </row>
    <row r="253" spans="1:1">
      <c r="A253" s="47"/>
    </row>
    <row r="254" spans="1:1">
      <c r="A254" s="47"/>
    </row>
    <row r="255" spans="1:1">
      <c r="A255" s="47"/>
    </row>
    <row r="256" spans="1:1">
      <c r="A256" s="47"/>
    </row>
    <row r="257" spans="1:1">
      <c r="A257" s="47"/>
    </row>
    <row r="258" spans="1:1">
      <c r="A258" s="47"/>
    </row>
    <row r="259" spans="1:1">
      <c r="A259" s="47"/>
    </row>
    <row r="260" spans="1:1">
      <c r="A260" s="47"/>
    </row>
    <row r="261" spans="1:1">
      <c r="A261" s="47"/>
    </row>
    <row r="262" spans="1:1">
      <c r="A262" s="47"/>
    </row>
    <row r="263" spans="1:1">
      <c r="A263" s="47"/>
    </row>
    <row r="264" spans="1:1">
      <c r="A264" s="47"/>
    </row>
    <row r="265" spans="1:1">
      <c r="A265" s="47"/>
    </row>
    <row r="266" spans="1:1">
      <c r="A266" s="47"/>
    </row>
    <row r="267" spans="1:1">
      <c r="A267" s="47"/>
    </row>
    <row r="268" spans="1:1">
      <c r="A268" s="47"/>
    </row>
    <row r="269" spans="1:1">
      <c r="A269" s="47"/>
    </row>
    <row r="270" spans="1:1">
      <c r="A270" s="47"/>
    </row>
    <row r="271" spans="1:1">
      <c r="A271" s="47"/>
    </row>
    <row r="272" spans="1:1">
      <c r="A272" s="47"/>
    </row>
    <row r="273" spans="1:1">
      <c r="A273" s="47"/>
    </row>
    <row r="274" spans="1:1">
      <c r="A274" s="47"/>
    </row>
    <row r="275" spans="1:1">
      <c r="A275" s="47"/>
    </row>
    <row r="276" spans="1:1">
      <c r="A276" s="47"/>
    </row>
    <row r="277" spans="1:1">
      <c r="A277" s="47"/>
    </row>
    <row r="278" spans="1:1">
      <c r="A278" s="47"/>
    </row>
    <row r="279" spans="1:1">
      <c r="A279" s="47"/>
    </row>
    <row r="280" spans="1:1">
      <c r="A280" s="47"/>
    </row>
    <row r="281" spans="1:1">
      <c r="A281" s="47"/>
    </row>
    <row r="282" spans="1:1">
      <c r="A282" s="47"/>
    </row>
    <row r="283" spans="1:1">
      <c r="A283" s="47"/>
    </row>
    <row r="284" spans="1:1">
      <c r="A284" s="47"/>
    </row>
    <row r="285" spans="1:1">
      <c r="A285" s="47"/>
    </row>
    <row r="286" spans="1:1">
      <c r="A286" s="47"/>
    </row>
    <row r="287" spans="1:1">
      <c r="A287" s="47"/>
    </row>
    <row r="288" spans="1:1">
      <c r="A288" s="47"/>
    </row>
    <row r="289" spans="1:1">
      <c r="A289" s="47"/>
    </row>
    <row r="290" spans="1:1">
      <c r="A290" s="47"/>
    </row>
    <row r="291" spans="1:1">
      <c r="A291" s="47"/>
    </row>
    <row r="292" spans="1:1">
      <c r="A292" s="47"/>
    </row>
    <row r="293" spans="1:1">
      <c r="A293" s="47"/>
    </row>
    <row r="294" spans="1:1">
      <c r="A294" s="47"/>
    </row>
    <row r="295" spans="1:1">
      <c r="A295" s="47"/>
    </row>
    <row r="296" spans="1:1">
      <c r="A296" s="47"/>
    </row>
    <row r="297" spans="1:1">
      <c r="A297" s="47"/>
    </row>
    <row r="298" spans="1:1">
      <c r="A298" s="47"/>
    </row>
    <row r="299" spans="1:1">
      <c r="A299" s="47"/>
    </row>
    <row r="300" spans="1:1">
      <c r="A300" s="47"/>
    </row>
    <row r="301" spans="1:1">
      <c r="A301" s="47"/>
    </row>
    <row r="302" spans="1:1">
      <c r="A302" s="47"/>
    </row>
    <row r="303" spans="1:1">
      <c r="A303" s="47"/>
    </row>
    <row r="304" spans="1:1">
      <c r="A304" s="47"/>
    </row>
    <row r="305" spans="1:1">
      <c r="A305" s="47"/>
    </row>
    <row r="306" spans="1:1">
      <c r="A306" s="47"/>
    </row>
    <row r="307" spans="1:1">
      <c r="A307" s="47"/>
    </row>
    <row r="308" spans="1:1">
      <c r="A308" s="47"/>
    </row>
    <row r="309" spans="1:1">
      <c r="A309" s="47"/>
    </row>
    <row r="310" spans="1:1">
      <c r="A310" s="47"/>
    </row>
    <row r="311" spans="1:1">
      <c r="A311" s="47"/>
    </row>
    <row r="312" spans="1:1">
      <c r="A312" s="47"/>
    </row>
    <row r="313" spans="1:1">
      <c r="A313" s="47"/>
    </row>
    <row r="314" spans="1:1">
      <c r="A314" s="47"/>
    </row>
    <row r="315" spans="1:1">
      <c r="A315" s="47"/>
    </row>
    <row r="316" spans="1:1">
      <c r="A316" s="47"/>
    </row>
    <row r="317" spans="1:1">
      <c r="A317" s="47"/>
    </row>
    <row r="318" spans="1:1">
      <c r="A318" s="47"/>
    </row>
    <row r="319" spans="1:1">
      <c r="A319" s="47"/>
    </row>
    <row r="320" spans="1:1">
      <c r="A320" s="47"/>
    </row>
    <row r="321" spans="1:1">
      <c r="A321" s="47"/>
    </row>
    <row r="322" spans="1:1">
      <c r="A322" s="47"/>
    </row>
    <row r="323" spans="1:1">
      <c r="A323" s="47"/>
    </row>
    <row r="324" spans="1:1">
      <c r="A324" s="47"/>
    </row>
    <row r="325" spans="1:1">
      <c r="A325" s="47"/>
    </row>
    <row r="326" spans="1:1">
      <c r="A326" s="47"/>
    </row>
    <row r="327" spans="1:1">
      <c r="A327" s="47"/>
    </row>
    <row r="328" spans="1:1">
      <c r="A328" s="47"/>
    </row>
    <row r="329" spans="1:1">
      <c r="A329" s="47"/>
    </row>
    <row r="330" spans="1:1">
      <c r="A330" s="47"/>
    </row>
    <row r="331" spans="1:1">
      <c r="A331" s="47"/>
    </row>
    <row r="332" spans="1:1">
      <c r="A332" s="47"/>
    </row>
    <row r="333" spans="1:1">
      <c r="A333" s="47"/>
    </row>
    <row r="334" spans="1:1">
      <c r="A334" s="47"/>
    </row>
    <row r="335" spans="1:1">
      <c r="A335" s="47"/>
    </row>
    <row r="336" spans="1:1">
      <c r="A336" s="47"/>
    </row>
    <row r="337" spans="1:1">
      <c r="A337" s="47"/>
    </row>
    <row r="338" spans="1:1">
      <c r="A338" s="47"/>
    </row>
    <row r="339" spans="1:1">
      <c r="A339" s="47"/>
    </row>
    <row r="340" spans="1:1">
      <c r="A340" s="47"/>
    </row>
    <row r="341" spans="1:1">
      <c r="A341" s="47"/>
    </row>
    <row r="342" spans="1:1">
      <c r="A342" s="47"/>
    </row>
    <row r="343" spans="1:1">
      <c r="A343" s="47"/>
    </row>
    <row r="344" spans="1:1">
      <c r="A344" s="47"/>
    </row>
    <row r="345" spans="1:1">
      <c r="A345" s="47"/>
    </row>
    <row r="346" spans="1:1">
      <c r="A346" s="47"/>
    </row>
    <row r="347" spans="1:1">
      <c r="A347" s="47"/>
    </row>
    <row r="348" spans="1:1">
      <c r="A348" s="47"/>
    </row>
    <row r="349" spans="1:1">
      <c r="A349" s="47"/>
    </row>
    <row r="350" spans="1:1">
      <c r="A350" s="47"/>
    </row>
    <row r="351" spans="1:1">
      <c r="A351" s="47"/>
    </row>
    <row r="352" spans="1:1">
      <c r="A352" s="47"/>
    </row>
    <row r="353" spans="1:1">
      <c r="A353" s="47"/>
    </row>
    <row r="354" spans="1:1">
      <c r="A354" s="47"/>
    </row>
    <row r="355" spans="1:1">
      <c r="A355" s="47"/>
    </row>
    <row r="356" spans="1:1">
      <c r="A356" s="47"/>
    </row>
    <row r="357" spans="1:1">
      <c r="A357" s="47"/>
    </row>
    <row r="358" spans="1:1">
      <c r="A358" s="47"/>
    </row>
    <row r="359" spans="1:1">
      <c r="A359" s="47"/>
    </row>
    <row r="360" spans="1:1">
      <c r="A360" s="47"/>
    </row>
    <row r="361" spans="1:1">
      <c r="A361" s="47"/>
    </row>
    <row r="362" spans="1:1">
      <c r="A362" s="47"/>
    </row>
    <row r="363" spans="1:1">
      <c r="A363" s="47"/>
    </row>
  </sheetData>
  <mergeCells count="11">
    <mergeCell ref="B139:E139"/>
    <mergeCell ref="A115:H115"/>
    <mergeCell ref="A121:H121"/>
    <mergeCell ref="A3:H3"/>
    <mergeCell ref="G138:H138"/>
    <mergeCell ref="A128:H128"/>
    <mergeCell ref="D5:H5"/>
    <mergeCell ref="B5:B6"/>
    <mergeCell ref="A5:A6"/>
    <mergeCell ref="C5:C6"/>
    <mergeCell ref="A8:H8"/>
  </mergeCells>
  <phoneticPr fontId="0" type="noConversion"/>
  <pageMargins left="0.78740157480314965" right="0.19685039370078741" top="0.19685039370078741" bottom="0.19685039370078741" header="0.19685039370078741" footer="0.11811023622047245"/>
  <pageSetup paperSize="9" scale="45" orientation="portrait"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I187"/>
  <sheetViews>
    <sheetView view="pageBreakPreview" topLeftCell="A23" zoomScale="75" zoomScaleNormal="75" zoomScaleSheetLayoutView="75" workbookViewId="0">
      <selection activeCell="J34" sqref="J34"/>
    </sheetView>
  </sheetViews>
  <sheetFormatPr defaultRowHeight="20.25" outlineLevelRow="1"/>
  <cols>
    <col min="1" max="1" width="64.140625" style="56" customWidth="1"/>
    <col min="2" max="2" width="15.28515625" style="57" customWidth="1"/>
    <col min="3" max="3" width="18.7109375" style="57" customWidth="1"/>
    <col min="4" max="4" width="14.5703125" style="57" customWidth="1"/>
    <col min="5" max="5" width="14" style="57" customWidth="1"/>
    <col min="6" max="6" width="18.7109375" style="57" customWidth="1"/>
    <col min="7" max="7" width="15.5703125" style="57" customWidth="1"/>
    <col min="8" max="8" width="10" style="56" customWidth="1"/>
    <col min="9" max="9" width="9.5703125" style="56" customWidth="1"/>
    <col min="10" max="16384" width="9.140625" style="56"/>
  </cols>
  <sheetData>
    <row r="1" spans="1:7" hidden="1" outlineLevel="1">
      <c r="G1" s="48" t="s">
        <v>241</v>
      </c>
    </row>
    <row r="2" spans="1:7" hidden="1" outlineLevel="1">
      <c r="G2" s="48" t="s">
        <v>226</v>
      </c>
    </row>
    <row r="3" spans="1:7" collapsed="1">
      <c r="A3" s="262" t="s">
        <v>371</v>
      </c>
      <c r="B3" s="262"/>
      <c r="C3" s="262"/>
      <c r="D3" s="262"/>
      <c r="E3" s="262"/>
      <c r="F3" s="262"/>
      <c r="G3" s="262"/>
    </row>
    <row r="4" spans="1:7" ht="38.25" customHeight="1">
      <c r="A4" s="263" t="s">
        <v>287</v>
      </c>
      <c r="B4" s="264" t="s">
        <v>18</v>
      </c>
      <c r="C4" s="265" t="s">
        <v>355</v>
      </c>
      <c r="D4" s="263" t="s">
        <v>353</v>
      </c>
      <c r="E4" s="263"/>
      <c r="F4" s="263"/>
      <c r="G4" s="263"/>
    </row>
    <row r="5" spans="1:7" ht="38.25" customHeight="1">
      <c r="A5" s="263"/>
      <c r="B5" s="264"/>
      <c r="C5" s="266"/>
      <c r="D5" s="39" t="s">
        <v>265</v>
      </c>
      <c r="E5" s="39" t="s">
        <v>248</v>
      </c>
      <c r="F5" s="40" t="s">
        <v>275</v>
      </c>
      <c r="G5" s="40" t="s">
        <v>276</v>
      </c>
    </row>
    <row r="6" spans="1:7">
      <c r="A6" s="52">
        <v>1</v>
      </c>
      <c r="B6" s="54">
        <v>2</v>
      </c>
      <c r="C6" s="52">
        <v>3</v>
      </c>
      <c r="D6" s="52">
        <v>4</v>
      </c>
      <c r="E6" s="54">
        <v>5</v>
      </c>
      <c r="F6" s="52">
        <v>6</v>
      </c>
      <c r="G6" s="54">
        <v>7</v>
      </c>
    </row>
    <row r="7" spans="1:7">
      <c r="A7" s="259" t="s">
        <v>154</v>
      </c>
      <c r="B7" s="260"/>
      <c r="C7" s="260"/>
      <c r="D7" s="260"/>
      <c r="E7" s="260"/>
      <c r="F7" s="260"/>
      <c r="G7" s="261"/>
    </row>
    <row r="8" spans="1:7" ht="45.75" customHeight="1">
      <c r="A8" s="157" t="s">
        <v>60</v>
      </c>
      <c r="B8" s="35">
        <v>2000</v>
      </c>
      <c r="C8" s="162">
        <v>2</v>
      </c>
      <c r="D8" s="162">
        <v>2</v>
      </c>
      <c r="E8" s="162">
        <v>2</v>
      </c>
      <c r="F8" s="162">
        <f>D8-E8</f>
        <v>0</v>
      </c>
      <c r="G8" s="162"/>
    </row>
    <row r="9" spans="1:7" ht="40.5">
      <c r="A9" s="44" t="s">
        <v>209</v>
      </c>
      <c r="B9" s="35">
        <v>2010</v>
      </c>
      <c r="C9" s="162">
        <f>C10+C11</f>
        <v>0</v>
      </c>
      <c r="D9" s="162">
        <f>D10+D11</f>
        <v>0</v>
      </c>
      <c r="E9" s="162">
        <f>E10+E11</f>
        <v>0</v>
      </c>
      <c r="F9" s="162">
        <f>D9-E9</f>
        <v>0</v>
      </c>
      <c r="G9" s="162" t="e">
        <f>E9/D9*100</f>
        <v>#DIV/0!</v>
      </c>
    </row>
    <row r="10" spans="1:7" ht="40.5">
      <c r="A10" s="43" t="s">
        <v>359</v>
      </c>
      <c r="B10" s="35">
        <v>2011</v>
      </c>
      <c r="C10" s="41"/>
      <c r="D10" s="163"/>
      <c r="E10" s="41"/>
      <c r="F10" s="41">
        <f>D10-E10</f>
        <v>0</v>
      </c>
      <c r="G10" s="185"/>
    </row>
    <row r="11" spans="1:7" ht="93.75">
      <c r="A11" s="6" t="s">
        <v>360</v>
      </c>
      <c r="B11" s="35">
        <v>2012</v>
      </c>
      <c r="C11" s="41"/>
      <c r="D11" s="163"/>
      <c r="E11" s="41"/>
      <c r="F11" s="41">
        <f>D11-E11</f>
        <v>0</v>
      </c>
      <c r="G11" s="185" t="e">
        <f>E11/D11*100</f>
        <v>#DIV/0!</v>
      </c>
    </row>
    <row r="12" spans="1:7">
      <c r="A12" s="43" t="s">
        <v>196</v>
      </c>
      <c r="B12" s="35">
        <v>2020</v>
      </c>
      <c r="C12" s="41"/>
      <c r="D12" s="163"/>
      <c r="E12" s="41"/>
      <c r="F12" s="41"/>
      <c r="G12" s="42"/>
    </row>
    <row r="13" spans="1:7" s="58" customFormat="1">
      <c r="A13" s="44" t="s">
        <v>72</v>
      </c>
      <c r="B13" s="35">
        <v>2030</v>
      </c>
      <c r="C13" s="41"/>
      <c r="D13" s="163"/>
      <c r="E13" s="41"/>
      <c r="F13" s="41"/>
      <c r="G13" s="42"/>
    </row>
    <row r="14" spans="1:7" ht="24" customHeight="1">
      <c r="A14" s="15" t="s">
        <v>133</v>
      </c>
      <c r="B14" s="35">
        <v>2031</v>
      </c>
      <c r="C14" s="41"/>
      <c r="D14" s="163"/>
      <c r="E14" s="41"/>
      <c r="F14" s="41"/>
      <c r="G14" s="42"/>
    </row>
    <row r="15" spans="1:7">
      <c r="A15" s="44" t="s">
        <v>26</v>
      </c>
      <c r="B15" s="35">
        <v>2040</v>
      </c>
      <c r="C15" s="41"/>
      <c r="D15" s="163"/>
      <c r="E15" s="41"/>
      <c r="F15" s="41"/>
      <c r="G15" s="42"/>
    </row>
    <row r="16" spans="1:7">
      <c r="A16" s="44" t="s">
        <v>115</v>
      </c>
      <c r="B16" s="35">
        <v>2050</v>
      </c>
      <c r="C16" s="41"/>
      <c r="D16" s="163"/>
      <c r="E16" s="41"/>
      <c r="F16" s="41"/>
      <c r="G16" s="42"/>
    </row>
    <row r="17" spans="1:7">
      <c r="A17" s="44" t="s">
        <v>116</v>
      </c>
      <c r="B17" s="35">
        <v>2060</v>
      </c>
      <c r="C17" s="41"/>
      <c r="D17" s="163"/>
      <c r="E17" s="41"/>
      <c r="F17" s="41"/>
      <c r="G17" s="42"/>
    </row>
    <row r="18" spans="1:7" ht="45" customHeight="1">
      <c r="A18" s="44" t="s">
        <v>61</v>
      </c>
      <c r="B18" s="35">
        <v>2070</v>
      </c>
      <c r="C18" s="165">
        <f>'1. Фін результат'!C112+'2. Розрахунки з бюджетом'!C8</f>
        <v>5</v>
      </c>
      <c r="D18" s="165">
        <f>'1. Фін результат'!D113+'2. Розрахунки з бюджетом'!D8</f>
        <v>-2156</v>
      </c>
      <c r="E18" s="165">
        <f>'2. Розрахунки з бюджетом'!E8+'1. Фін результат'!E111</f>
        <v>-730</v>
      </c>
      <c r="F18" s="165">
        <f>D18-E18</f>
        <v>-1426</v>
      </c>
      <c r="G18" s="165">
        <f>E18/D18*100</f>
        <v>33.85899814471243</v>
      </c>
    </row>
    <row r="19" spans="1:7" ht="41.25" customHeight="1">
      <c r="A19" s="259" t="s">
        <v>155</v>
      </c>
      <c r="B19" s="260"/>
      <c r="C19" s="260"/>
      <c r="D19" s="260"/>
      <c r="E19" s="260"/>
      <c r="F19" s="260"/>
      <c r="G19" s="261"/>
    </row>
    <row r="20" spans="1:7" ht="40.5">
      <c r="A20" s="44" t="s">
        <v>209</v>
      </c>
      <c r="B20" s="35">
        <v>2100</v>
      </c>
      <c r="C20" s="162">
        <f>SUM(C21:C22)</f>
        <v>0</v>
      </c>
      <c r="D20" s="162">
        <f>SUM(D21:D22)</f>
        <v>0</v>
      </c>
      <c r="E20" s="162">
        <f>SUM(E21:E22)</f>
        <v>0</v>
      </c>
      <c r="F20" s="162">
        <f>D20-E20</f>
        <v>0</v>
      </c>
      <c r="G20" s="162" t="e">
        <f>E20/D20*100</f>
        <v>#DIV/0!</v>
      </c>
    </row>
    <row r="21" spans="1:7" ht="40.5">
      <c r="A21" s="43" t="s">
        <v>359</v>
      </c>
      <c r="B21" s="35">
        <v>2101</v>
      </c>
      <c r="C21" s="162">
        <f>C10</f>
        <v>0</v>
      </c>
      <c r="D21" s="162">
        <f>D10</f>
        <v>0</v>
      </c>
      <c r="E21" s="162">
        <f>E10</f>
        <v>0</v>
      </c>
      <c r="F21" s="162">
        <f>D21-E21</f>
        <v>0</v>
      </c>
      <c r="G21" s="162">
        <v>0</v>
      </c>
    </row>
    <row r="22" spans="1:7" ht="93.75">
      <c r="A22" s="6" t="s">
        <v>360</v>
      </c>
      <c r="B22" s="35">
        <v>2102</v>
      </c>
      <c r="C22" s="162"/>
      <c r="D22" s="162"/>
      <c r="E22" s="162"/>
      <c r="F22" s="162">
        <f>D22-E22</f>
        <v>0</v>
      </c>
      <c r="G22" s="162" t="e">
        <f>E22/D22*100</f>
        <v>#DIV/0!</v>
      </c>
    </row>
    <row r="23" spans="1:7" s="58" customFormat="1">
      <c r="A23" s="44" t="s">
        <v>157</v>
      </c>
      <c r="B23" s="52">
        <v>2110</v>
      </c>
      <c r="C23" s="59"/>
      <c r="D23" s="59"/>
      <c r="E23" s="59"/>
      <c r="F23" s="59">
        <f>D23-E23</f>
        <v>0</v>
      </c>
      <c r="G23" s="59">
        <v>0</v>
      </c>
    </row>
    <row r="24" spans="1:7" ht="60.75">
      <c r="A24" s="44" t="s">
        <v>338</v>
      </c>
      <c r="B24" s="52">
        <v>2120</v>
      </c>
      <c r="C24" s="59"/>
      <c r="D24" s="59"/>
      <c r="E24" s="59"/>
      <c r="F24" s="41"/>
      <c r="G24" s="42"/>
    </row>
    <row r="25" spans="1:7" ht="61.5" customHeight="1">
      <c r="A25" s="44" t="s">
        <v>339</v>
      </c>
      <c r="B25" s="52">
        <v>2130</v>
      </c>
      <c r="C25" s="59"/>
      <c r="D25" s="59"/>
      <c r="E25" s="59"/>
      <c r="F25" s="59"/>
      <c r="G25" s="60"/>
    </row>
    <row r="26" spans="1:7" s="53" customFormat="1" ht="39.75" customHeight="1">
      <c r="A26" s="19" t="s">
        <v>257</v>
      </c>
      <c r="B26" s="61">
        <v>2140</v>
      </c>
      <c r="C26" s="165">
        <f>SUM(C27:C31,C34,C35)</f>
        <v>106</v>
      </c>
      <c r="D26" s="165">
        <f>D30+D35</f>
        <v>124</v>
      </c>
      <c r="E26" s="165">
        <f>SUM(E27:E31,E34,E35)</f>
        <v>110</v>
      </c>
      <c r="F26" s="165">
        <f>D26-E26</f>
        <v>14</v>
      </c>
      <c r="G26" s="165">
        <f>E26/D26*100</f>
        <v>88.709677419354833</v>
      </c>
    </row>
    <row r="27" spans="1:7">
      <c r="A27" s="44" t="s">
        <v>85</v>
      </c>
      <c r="B27" s="52">
        <v>2141</v>
      </c>
      <c r="C27" s="59"/>
      <c r="D27" s="59"/>
      <c r="E27" s="59"/>
      <c r="F27" s="59"/>
      <c r="G27" s="60"/>
    </row>
    <row r="28" spans="1:7">
      <c r="A28" s="44" t="s">
        <v>105</v>
      </c>
      <c r="B28" s="52">
        <v>2142</v>
      </c>
      <c r="C28" s="59"/>
      <c r="D28" s="59"/>
      <c r="E28" s="59"/>
      <c r="F28" s="59"/>
      <c r="G28" s="60"/>
    </row>
    <row r="29" spans="1:7">
      <c r="A29" s="44" t="s">
        <v>100</v>
      </c>
      <c r="B29" s="52">
        <v>2143</v>
      </c>
      <c r="C29" s="59"/>
      <c r="D29" s="59"/>
      <c r="E29" s="59"/>
      <c r="F29" s="59"/>
      <c r="G29" s="60"/>
    </row>
    <row r="30" spans="1:7">
      <c r="A30" s="44" t="s">
        <v>83</v>
      </c>
      <c r="B30" s="52">
        <v>2144</v>
      </c>
      <c r="C30" s="59">
        <v>98</v>
      </c>
      <c r="D30" s="59">
        <v>114</v>
      </c>
      <c r="E30" s="59">
        <v>102</v>
      </c>
      <c r="F30" s="41">
        <f>D30-E30</f>
        <v>12</v>
      </c>
      <c r="G30" s="41">
        <f>E30/D30*100</f>
        <v>89.473684210526315</v>
      </c>
    </row>
    <row r="31" spans="1:7" s="58" customFormat="1">
      <c r="A31" s="44" t="s">
        <v>176</v>
      </c>
      <c r="B31" s="52">
        <v>2145</v>
      </c>
      <c r="C31" s="59"/>
      <c r="D31" s="59"/>
      <c r="E31" s="59"/>
      <c r="F31" s="59"/>
      <c r="G31" s="60"/>
    </row>
    <row r="32" spans="1:7" ht="60.75">
      <c r="A32" s="44" t="s">
        <v>134</v>
      </c>
      <c r="B32" s="52" t="s">
        <v>222</v>
      </c>
      <c r="C32" s="59"/>
      <c r="D32" s="59"/>
      <c r="E32" s="59"/>
      <c r="F32" s="59"/>
      <c r="G32" s="60"/>
    </row>
    <row r="33" spans="1:9">
      <c r="A33" s="44" t="s">
        <v>27</v>
      </c>
      <c r="B33" s="52" t="s">
        <v>223</v>
      </c>
      <c r="C33" s="59"/>
      <c r="D33" s="59"/>
      <c r="E33" s="59"/>
      <c r="F33" s="59"/>
      <c r="G33" s="60"/>
    </row>
    <row r="34" spans="1:9" s="58" customFormat="1">
      <c r="A34" s="44" t="s">
        <v>117</v>
      </c>
      <c r="B34" s="52">
        <v>2146</v>
      </c>
      <c r="C34" s="163">
        <v>0</v>
      </c>
      <c r="D34" s="163">
        <v>0</v>
      </c>
      <c r="E34" s="163">
        <v>0</v>
      </c>
      <c r="F34" s="163">
        <v>0</v>
      </c>
      <c r="G34" s="41">
        <v>0</v>
      </c>
    </row>
    <row r="35" spans="1:9">
      <c r="A35" s="44" t="s">
        <v>89</v>
      </c>
      <c r="B35" s="52">
        <v>2147</v>
      </c>
      <c r="C35" s="163">
        <f>C36</f>
        <v>8</v>
      </c>
      <c r="D35" s="163">
        <f>D36</f>
        <v>10</v>
      </c>
      <c r="E35" s="163">
        <f>E36</f>
        <v>8</v>
      </c>
      <c r="F35" s="163">
        <f>D35-E35</f>
        <v>2</v>
      </c>
      <c r="G35" s="41">
        <f>E35/D35*100</f>
        <v>80</v>
      </c>
    </row>
    <row r="36" spans="1:9">
      <c r="A36" s="44" t="s">
        <v>398</v>
      </c>
      <c r="B36" s="52" t="s">
        <v>399</v>
      </c>
      <c r="C36" s="59">
        <v>8</v>
      </c>
      <c r="D36" s="59">
        <v>10</v>
      </c>
      <c r="E36" s="59">
        <v>8</v>
      </c>
      <c r="F36" s="163">
        <f>D36-E36</f>
        <v>2</v>
      </c>
      <c r="G36" s="41">
        <f>E36/D36*100</f>
        <v>80</v>
      </c>
    </row>
    <row r="37" spans="1:9" s="58" customFormat="1" ht="40.5">
      <c r="A37" s="44" t="s">
        <v>84</v>
      </c>
      <c r="B37" s="52">
        <v>2150</v>
      </c>
      <c r="C37" s="59">
        <v>115</v>
      </c>
      <c r="D37" s="59">
        <v>139</v>
      </c>
      <c r="E37" s="59">
        <v>124</v>
      </c>
      <c r="F37" s="163">
        <f>D37-E37</f>
        <v>15</v>
      </c>
      <c r="G37" s="41">
        <f>E37/D37*100</f>
        <v>89.208633093525179</v>
      </c>
    </row>
    <row r="38" spans="1:9" s="58" customFormat="1">
      <c r="A38" s="55" t="s">
        <v>358</v>
      </c>
      <c r="B38" s="61">
        <v>2200</v>
      </c>
      <c r="C38" s="165">
        <f>C20+C23+C24-C25+C26+C37</f>
        <v>221</v>
      </c>
      <c r="D38" s="165">
        <f>D20+D23+D24+D25+D26+D37</f>
        <v>263</v>
      </c>
      <c r="E38" s="165">
        <f>E20+E23+E24+E25+E26+E37</f>
        <v>234</v>
      </c>
      <c r="F38" s="165">
        <f>D38-E38</f>
        <v>29</v>
      </c>
      <c r="G38" s="165">
        <f>E38/D38*100</f>
        <v>88.973384030418245</v>
      </c>
    </row>
    <row r="39" spans="1:9" s="58" customFormat="1" ht="16.5" customHeight="1">
      <c r="A39" s="62"/>
      <c r="B39" s="57"/>
      <c r="C39" s="57"/>
      <c r="D39" s="57"/>
      <c r="E39" s="57"/>
      <c r="F39" s="57"/>
      <c r="G39" s="57"/>
    </row>
    <row r="40" spans="1:9" s="29" customFormat="1" ht="20.100000000000001" customHeight="1">
      <c r="A40" s="160" t="s">
        <v>400</v>
      </c>
      <c r="B40" s="158"/>
      <c r="F40" s="29" t="s">
        <v>456</v>
      </c>
    </row>
    <row r="41" spans="1:9" s="46" customFormat="1" ht="20.100000000000001" customHeight="1">
      <c r="A41" s="36" t="s">
        <v>383</v>
      </c>
      <c r="C41" s="242" t="s">
        <v>79</v>
      </c>
      <c r="D41" s="242"/>
      <c r="E41" s="29"/>
      <c r="F41" s="258" t="s">
        <v>103</v>
      </c>
      <c r="G41" s="258"/>
    </row>
    <row r="42" spans="1:9" s="57" customFormat="1" ht="29.25" customHeight="1">
      <c r="A42" s="63"/>
      <c r="H42" s="56"/>
      <c r="I42" s="56"/>
    </row>
    <row r="43" spans="1:9" s="57" customFormat="1">
      <c r="A43" s="63"/>
      <c r="H43" s="56"/>
      <c r="I43" s="56"/>
    </row>
    <row r="44" spans="1:9" s="57" customFormat="1">
      <c r="A44" s="63"/>
      <c r="H44" s="56"/>
      <c r="I44" s="56"/>
    </row>
    <row r="45" spans="1:9" s="57" customFormat="1">
      <c r="A45" s="63"/>
      <c r="H45" s="56"/>
      <c r="I45" s="56"/>
    </row>
    <row r="46" spans="1:9" s="57" customFormat="1">
      <c r="A46" s="63"/>
      <c r="H46" s="56"/>
      <c r="I46" s="56"/>
    </row>
    <row r="47" spans="1:9" s="57" customFormat="1">
      <c r="A47" s="63"/>
      <c r="H47" s="56"/>
      <c r="I47" s="56"/>
    </row>
    <row r="48" spans="1:9" s="57" customFormat="1">
      <c r="A48" s="63"/>
      <c r="H48" s="56"/>
      <c r="I48" s="56"/>
    </row>
    <row r="49" spans="1:9" s="57" customFormat="1">
      <c r="A49" s="63"/>
      <c r="H49" s="56"/>
      <c r="I49" s="56"/>
    </row>
    <row r="50" spans="1:9" s="57" customFormat="1">
      <c r="A50" s="63"/>
      <c r="H50" s="56"/>
      <c r="I50" s="56"/>
    </row>
    <row r="51" spans="1:9" s="57" customFormat="1">
      <c r="A51" s="63"/>
      <c r="H51" s="56"/>
      <c r="I51" s="56"/>
    </row>
    <row r="52" spans="1:9" s="57" customFormat="1">
      <c r="A52" s="63"/>
      <c r="H52" s="56"/>
      <c r="I52" s="56"/>
    </row>
    <row r="53" spans="1:9" s="57" customFormat="1">
      <c r="A53" s="63"/>
      <c r="H53" s="56"/>
      <c r="I53" s="56"/>
    </row>
    <row r="54" spans="1:9" s="57" customFormat="1">
      <c r="A54" s="63"/>
      <c r="H54" s="56"/>
      <c r="I54" s="56"/>
    </row>
    <row r="55" spans="1:9" s="57" customFormat="1">
      <c r="A55" s="63"/>
      <c r="H55" s="56"/>
      <c r="I55" s="56"/>
    </row>
    <row r="56" spans="1:9" s="57" customFormat="1">
      <c r="A56" s="63"/>
      <c r="H56" s="56"/>
      <c r="I56" s="56"/>
    </row>
    <row r="57" spans="1:9" s="57" customFormat="1">
      <c r="A57" s="63"/>
      <c r="H57" s="56"/>
      <c r="I57" s="56"/>
    </row>
    <row r="58" spans="1:9" s="57" customFormat="1">
      <c r="A58" s="63"/>
      <c r="H58" s="56"/>
      <c r="I58" s="56"/>
    </row>
    <row r="59" spans="1:9" s="57" customFormat="1">
      <c r="A59" s="63"/>
      <c r="H59" s="56"/>
      <c r="I59" s="56"/>
    </row>
    <row r="60" spans="1:9" s="57" customFormat="1">
      <c r="A60" s="63"/>
      <c r="H60" s="56"/>
      <c r="I60" s="56"/>
    </row>
    <row r="61" spans="1:9" s="57" customFormat="1">
      <c r="A61" s="63"/>
      <c r="H61" s="56"/>
      <c r="I61" s="56"/>
    </row>
    <row r="62" spans="1:9" s="57" customFormat="1">
      <c r="A62" s="63"/>
      <c r="H62" s="56"/>
      <c r="I62" s="56"/>
    </row>
    <row r="63" spans="1:9" s="57" customFormat="1">
      <c r="A63" s="63"/>
      <c r="H63" s="56"/>
      <c r="I63" s="56"/>
    </row>
    <row r="64" spans="1:9" s="57" customFormat="1">
      <c r="A64" s="63"/>
      <c r="H64" s="56"/>
      <c r="I64" s="56"/>
    </row>
    <row r="65" spans="1:9" s="57" customFormat="1">
      <c r="A65" s="63"/>
      <c r="H65" s="56"/>
      <c r="I65" s="56"/>
    </row>
    <row r="66" spans="1:9" s="57" customFormat="1">
      <c r="A66" s="63"/>
      <c r="H66" s="56"/>
      <c r="I66" s="56"/>
    </row>
    <row r="67" spans="1:9" s="57" customFormat="1">
      <c r="A67" s="63"/>
      <c r="H67" s="56"/>
      <c r="I67" s="56"/>
    </row>
    <row r="68" spans="1:9" s="57" customFormat="1">
      <c r="A68" s="63"/>
      <c r="H68" s="56"/>
      <c r="I68" s="56"/>
    </row>
    <row r="69" spans="1:9" s="57" customFormat="1">
      <c r="A69" s="63"/>
      <c r="H69" s="56"/>
      <c r="I69" s="56"/>
    </row>
    <row r="70" spans="1:9" s="57" customFormat="1">
      <c r="A70" s="63"/>
      <c r="H70" s="56"/>
      <c r="I70" s="56"/>
    </row>
    <row r="71" spans="1:9" s="57" customFormat="1">
      <c r="A71" s="63"/>
      <c r="H71" s="56"/>
      <c r="I71" s="56"/>
    </row>
    <row r="72" spans="1:9" s="57" customFormat="1">
      <c r="A72" s="63"/>
      <c r="H72" s="56"/>
      <c r="I72" s="56"/>
    </row>
    <row r="73" spans="1:9" s="57" customFormat="1">
      <c r="A73" s="63"/>
      <c r="H73" s="56"/>
      <c r="I73" s="56"/>
    </row>
    <row r="74" spans="1:9" s="57" customFormat="1">
      <c r="A74" s="63"/>
      <c r="H74" s="56"/>
      <c r="I74" s="56"/>
    </row>
    <row r="75" spans="1:9" s="57" customFormat="1">
      <c r="A75" s="63"/>
      <c r="H75" s="56"/>
      <c r="I75" s="56"/>
    </row>
    <row r="76" spans="1:9" s="57" customFormat="1">
      <c r="A76" s="63"/>
      <c r="H76" s="56"/>
      <c r="I76" s="56"/>
    </row>
    <row r="77" spans="1:9" s="57" customFormat="1">
      <c r="A77" s="63"/>
      <c r="H77" s="56"/>
      <c r="I77" s="56"/>
    </row>
    <row r="78" spans="1:9" s="57" customFormat="1">
      <c r="A78" s="63"/>
      <c r="H78" s="56"/>
      <c r="I78" s="56"/>
    </row>
    <row r="79" spans="1:9" s="57" customFormat="1">
      <c r="A79" s="63"/>
      <c r="H79" s="56"/>
      <c r="I79" s="56"/>
    </row>
    <row r="80" spans="1:9" s="57" customFormat="1">
      <c r="A80" s="63"/>
      <c r="H80" s="56"/>
      <c r="I80" s="56"/>
    </row>
    <row r="81" spans="1:9" s="57" customFormat="1">
      <c r="A81" s="63"/>
      <c r="H81" s="56"/>
      <c r="I81" s="56"/>
    </row>
    <row r="82" spans="1:9" s="57" customFormat="1">
      <c r="A82" s="63"/>
      <c r="H82" s="56"/>
      <c r="I82" s="56"/>
    </row>
    <row r="83" spans="1:9" s="57" customFormat="1">
      <c r="A83" s="63"/>
      <c r="H83" s="56"/>
      <c r="I83" s="56"/>
    </row>
    <row r="84" spans="1:9" s="57" customFormat="1">
      <c r="A84" s="63"/>
      <c r="H84" s="56"/>
      <c r="I84" s="56"/>
    </row>
    <row r="85" spans="1:9" s="57" customFormat="1">
      <c r="A85" s="63"/>
      <c r="H85" s="56"/>
      <c r="I85" s="56"/>
    </row>
    <row r="86" spans="1:9" s="57" customFormat="1">
      <c r="A86" s="63"/>
      <c r="H86" s="56"/>
      <c r="I86" s="56"/>
    </row>
    <row r="87" spans="1:9" s="57" customFormat="1">
      <c r="A87" s="63"/>
      <c r="H87" s="56"/>
      <c r="I87" s="56"/>
    </row>
    <row r="88" spans="1:9" s="57" customFormat="1">
      <c r="A88" s="63"/>
      <c r="H88" s="56"/>
      <c r="I88" s="56"/>
    </row>
    <row r="89" spans="1:9" s="57" customFormat="1">
      <c r="A89" s="63"/>
      <c r="H89" s="56"/>
      <c r="I89" s="56"/>
    </row>
    <row r="90" spans="1:9" s="57" customFormat="1">
      <c r="A90" s="63"/>
      <c r="H90" s="56"/>
      <c r="I90" s="56"/>
    </row>
    <row r="91" spans="1:9" s="57" customFormat="1">
      <c r="A91" s="63"/>
      <c r="H91" s="56"/>
      <c r="I91" s="56"/>
    </row>
    <row r="92" spans="1:9" s="57" customFormat="1">
      <c r="A92" s="63"/>
      <c r="H92" s="56"/>
      <c r="I92" s="56"/>
    </row>
    <row r="93" spans="1:9" s="57" customFormat="1">
      <c r="A93" s="63"/>
      <c r="H93" s="56"/>
      <c r="I93" s="56"/>
    </row>
    <row r="94" spans="1:9" s="57" customFormat="1">
      <c r="A94" s="63"/>
      <c r="H94" s="56"/>
      <c r="I94" s="56"/>
    </row>
    <row r="95" spans="1:9" s="57" customFormat="1">
      <c r="A95" s="63"/>
      <c r="H95" s="56"/>
      <c r="I95" s="56"/>
    </row>
    <row r="96" spans="1:9" s="57" customFormat="1">
      <c r="A96" s="63"/>
      <c r="H96" s="56"/>
      <c r="I96" s="56"/>
    </row>
    <row r="97" spans="1:9" s="57" customFormat="1">
      <c r="A97" s="63"/>
      <c r="H97" s="56"/>
      <c r="I97" s="56"/>
    </row>
    <row r="98" spans="1:9" s="57" customFormat="1">
      <c r="A98" s="63"/>
      <c r="H98" s="56"/>
      <c r="I98" s="56"/>
    </row>
    <row r="99" spans="1:9" s="57" customFormat="1">
      <c r="A99" s="63"/>
      <c r="H99" s="56"/>
      <c r="I99" s="56"/>
    </row>
    <row r="100" spans="1:9" s="57" customFormat="1">
      <c r="A100" s="63"/>
      <c r="H100" s="56"/>
      <c r="I100" s="56"/>
    </row>
    <row r="101" spans="1:9" s="57" customFormat="1">
      <c r="A101" s="63"/>
      <c r="H101" s="56"/>
      <c r="I101" s="56"/>
    </row>
    <row r="102" spans="1:9" s="57" customFormat="1">
      <c r="A102" s="63"/>
      <c r="H102" s="56"/>
      <c r="I102" s="56"/>
    </row>
    <row r="103" spans="1:9" s="57" customFormat="1">
      <c r="A103" s="63"/>
      <c r="H103" s="56"/>
      <c r="I103" s="56"/>
    </row>
    <row r="104" spans="1:9" s="57" customFormat="1">
      <c r="A104" s="63"/>
      <c r="H104" s="56"/>
      <c r="I104" s="56"/>
    </row>
    <row r="105" spans="1:9" s="57" customFormat="1">
      <c r="A105" s="63"/>
      <c r="H105" s="56"/>
      <c r="I105" s="56"/>
    </row>
    <row r="106" spans="1:9" s="57" customFormat="1">
      <c r="A106" s="63"/>
      <c r="H106" s="56"/>
      <c r="I106" s="56"/>
    </row>
    <row r="107" spans="1:9" s="57" customFormat="1">
      <c r="A107" s="63"/>
      <c r="H107" s="56"/>
      <c r="I107" s="56"/>
    </row>
    <row r="108" spans="1:9" s="57" customFormat="1">
      <c r="A108" s="63"/>
      <c r="H108" s="56"/>
      <c r="I108" s="56"/>
    </row>
    <row r="109" spans="1:9" s="57" customFormat="1">
      <c r="A109" s="63"/>
      <c r="H109" s="56"/>
      <c r="I109" s="56"/>
    </row>
    <row r="110" spans="1:9" s="57" customFormat="1">
      <c r="A110" s="63"/>
      <c r="H110" s="56"/>
      <c r="I110" s="56"/>
    </row>
    <row r="111" spans="1:9" s="57" customFormat="1">
      <c r="A111" s="63"/>
      <c r="H111" s="56"/>
      <c r="I111" s="56"/>
    </row>
    <row r="112" spans="1:9" s="57" customFormat="1">
      <c r="A112" s="63"/>
      <c r="H112" s="56"/>
      <c r="I112" s="56"/>
    </row>
    <row r="113" spans="1:9" s="57" customFormat="1">
      <c r="A113" s="63"/>
      <c r="H113" s="56"/>
      <c r="I113" s="56"/>
    </row>
    <row r="114" spans="1:9" s="57" customFormat="1">
      <c r="A114" s="63"/>
      <c r="H114" s="56"/>
      <c r="I114" s="56"/>
    </row>
    <row r="115" spans="1:9" s="57" customFormat="1">
      <c r="A115" s="63"/>
      <c r="H115" s="56"/>
      <c r="I115" s="56"/>
    </row>
    <row r="116" spans="1:9" s="57" customFormat="1">
      <c r="A116" s="63"/>
      <c r="H116" s="56"/>
      <c r="I116" s="56"/>
    </row>
    <row r="117" spans="1:9" s="57" customFormat="1">
      <c r="A117" s="63"/>
      <c r="H117" s="56"/>
      <c r="I117" s="56"/>
    </row>
    <row r="118" spans="1:9" s="57" customFormat="1">
      <c r="A118" s="63"/>
      <c r="H118" s="56"/>
      <c r="I118" s="56"/>
    </row>
    <row r="119" spans="1:9" s="57" customFormat="1">
      <c r="A119" s="63"/>
      <c r="H119" s="56"/>
      <c r="I119" s="56"/>
    </row>
    <row r="120" spans="1:9" s="57" customFormat="1">
      <c r="A120" s="63"/>
      <c r="H120" s="56"/>
      <c r="I120" s="56"/>
    </row>
    <row r="121" spans="1:9" s="57" customFormat="1">
      <c r="A121" s="63"/>
      <c r="H121" s="56"/>
      <c r="I121" s="56"/>
    </row>
    <row r="122" spans="1:9" s="57" customFormat="1">
      <c r="A122" s="63"/>
      <c r="H122" s="56"/>
      <c r="I122" s="56"/>
    </row>
    <row r="123" spans="1:9" s="57" customFormat="1">
      <c r="A123" s="63"/>
      <c r="H123" s="56"/>
      <c r="I123" s="56"/>
    </row>
    <row r="124" spans="1:9" s="57" customFormat="1">
      <c r="A124" s="63"/>
      <c r="H124" s="56"/>
      <c r="I124" s="56"/>
    </row>
    <row r="125" spans="1:9" s="57" customFormat="1">
      <c r="A125" s="63"/>
      <c r="H125" s="56"/>
      <c r="I125" s="56"/>
    </row>
    <row r="126" spans="1:9" s="57" customFormat="1">
      <c r="A126" s="63"/>
      <c r="H126" s="56"/>
      <c r="I126" s="56"/>
    </row>
    <row r="127" spans="1:9" s="57" customFormat="1">
      <c r="A127" s="63"/>
      <c r="H127" s="56"/>
      <c r="I127" s="56"/>
    </row>
    <row r="128" spans="1:9" s="57" customFormat="1">
      <c r="A128" s="63"/>
      <c r="H128" s="56"/>
      <c r="I128" s="56"/>
    </row>
    <row r="129" spans="1:9" s="57" customFormat="1">
      <c r="A129" s="63"/>
      <c r="H129" s="56"/>
      <c r="I129" s="56"/>
    </row>
    <row r="130" spans="1:9" s="57" customFormat="1">
      <c r="A130" s="63"/>
      <c r="H130" s="56"/>
      <c r="I130" s="56"/>
    </row>
    <row r="131" spans="1:9" s="57" customFormat="1">
      <c r="A131" s="63"/>
      <c r="H131" s="56"/>
      <c r="I131" s="56"/>
    </row>
    <row r="132" spans="1:9" s="57" customFormat="1">
      <c r="A132" s="63"/>
      <c r="H132" s="56"/>
      <c r="I132" s="56"/>
    </row>
    <row r="133" spans="1:9" s="57" customFormat="1">
      <c r="A133" s="63"/>
      <c r="H133" s="56"/>
      <c r="I133" s="56"/>
    </row>
    <row r="134" spans="1:9" s="57" customFormat="1">
      <c r="A134" s="63"/>
      <c r="H134" s="56"/>
      <c r="I134" s="56"/>
    </row>
    <row r="135" spans="1:9" s="57" customFormat="1">
      <c r="A135" s="63"/>
      <c r="H135" s="56"/>
      <c r="I135" s="56"/>
    </row>
    <row r="136" spans="1:9" s="57" customFormat="1">
      <c r="A136" s="63"/>
      <c r="H136" s="56"/>
      <c r="I136" s="56"/>
    </row>
    <row r="137" spans="1:9" s="57" customFormat="1">
      <c r="A137" s="63"/>
      <c r="H137" s="56"/>
      <c r="I137" s="56"/>
    </row>
    <row r="138" spans="1:9" s="57" customFormat="1">
      <c r="A138" s="63"/>
      <c r="H138" s="56"/>
      <c r="I138" s="56"/>
    </row>
    <row r="139" spans="1:9" s="57" customFormat="1">
      <c r="A139" s="63"/>
      <c r="H139" s="56"/>
      <c r="I139" s="56"/>
    </row>
    <row r="140" spans="1:9" s="57" customFormat="1">
      <c r="A140" s="63"/>
      <c r="H140" s="56"/>
      <c r="I140" s="56"/>
    </row>
    <row r="141" spans="1:9" s="57" customFormat="1">
      <c r="A141" s="63"/>
      <c r="H141" s="56"/>
      <c r="I141" s="56"/>
    </row>
    <row r="142" spans="1:9" s="57" customFormat="1">
      <c r="A142" s="63"/>
      <c r="H142" s="56"/>
      <c r="I142" s="56"/>
    </row>
    <row r="143" spans="1:9" s="57" customFormat="1">
      <c r="A143" s="63"/>
      <c r="H143" s="56"/>
      <c r="I143" s="56"/>
    </row>
    <row r="144" spans="1:9" s="57" customFormat="1">
      <c r="A144" s="63"/>
      <c r="H144" s="56"/>
      <c r="I144" s="56"/>
    </row>
    <row r="145" spans="1:9" s="57" customFormat="1">
      <c r="A145" s="63"/>
      <c r="H145" s="56"/>
      <c r="I145" s="56"/>
    </row>
    <row r="146" spans="1:9" s="57" customFormat="1">
      <c r="A146" s="63"/>
      <c r="H146" s="56"/>
      <c r="I146" s="56"/>
    </row>
    <row r="147" spans="1:9" s="57" customFormat="1">
      <c r="A147" s="63"/>
      <c r="H147" s="56"/>
      <c r="I147" s="56"/>
    </row>
    <row r="148" spans="1:9" s="57" customFormat="1">
      <c r="A148" s="63"/>
      <c r="H148" s="56"/>
      <c r="I148" s="56"/>
    </row>
    <row r="149" spans="1:9" s="57" customFormat="1">
      <c r="A149" s="63"/>
      <c r="H149" s="56"/>
      <c r="I149" s="56"/>
    </row>
    <row r="150" spans="1:9" s="57" customFormat="1">
      <c r="A150" s="63"/>
      <c r="H150" s="56"/>
      <c r="I150" s="56"/>
    </row>
    <row r="151" spans="1:9" s="57" customFormat="1">
      <c r="A151" s="63"/>
      <c r="H151" s="56"/>
      <c r="I151" s="56"/>
    </row>
    <row r="152" spans="1:9" s="57" customFormat="1">
      <c r="A152" s="63"/>
      <c r="H152" s="56"/>
      <c r="I152" s="56"/>
    </row>
    <row r="153" spans="1:9" s="57" customFormat="1">
      <c r="A153" s="63"/>
      <c r="H153" s="56"/>
      <c r="I153" s="56"/>
    </row>
    <row r="154" spans="1:9" s="57" customFormat="1">
      <c r="A154" s="63"/>
      <c r="H154" s="56"/>
      <c r="I154" s="56"/>
    </row>
    <row r="155" spans="1:9" s="57" customFormat="1">
      <c r="A155" s="63"/>
      <c r="H155" s="56"/>
      <c r="I155" s="56"/>
    </row>
    <row r="156" spans="1:9" s="57" customFormat="1">
      <c r="A156" s="63"/>
      <c r="H156" s="56"/>
      <c r="I156" s="56"/>
    </row>
    <row r="157" spans="1:9" s="57" customFormat="1">
      <c r="A157" s="63"/>
      <c r="H157" s="56"/>
      <c r="I157" s="56"/>
    </row>
    <row r="158" spans="1:9" s="57" customFormat="1">
      <c r="A158" s="63"/>
      <c r="H158" s="56"/>
      <c r="I158" s="56"/>
    </row>
    <row r="159" spans="1:9" s="57" customFormat="1">
      <c r="A159" s="63"/>
      <c r="H159" s="56"/>
      <c r="I159" s="56"/>
    </row>
    <row r="160" spans="1:9" s="57" customFormat="1">
      <c r="A160" s="63"/>
      <c r="H160" s="56"/>
      <c r="I160" s="56"/>
    </row>
    <row r="161" spans="1:9" s="57" customFormat="1">
      <c r="A161" s="63"/>
      <c r="H161" s="56"/>
      <c r="I161" s="56"/>
    </row>
    <row r="162" spans="1:9" s="57" customFormat="1">
      <c r="A162" s="63"/>
      <c r="H162" s="56"/>
      <c r="I162" s="56"/>
    </row>
    <row r="163" spans="1:9" s="57" customFormat="1">
      <c r="A163" s="63"/>
      <c r="H163" s="56"/>
      <c r="I163" s="56"/>
    </row>
    <row r="164" spans="1:9" s="57" customFormat="1">
      <c r="A164" s="63"/>
      <c r="H164" s="56"/>
      <c r="I164" s="56"/>
    </row>
    <row r="165" spans="1:9" s="57" customFormat="1">
      <c r="A165" s="63"/>
      <c r="H165" s="56"/>
      <c r="I165" s="56"/>
    </row>
    <row r="166" spans="1:9" s="57" customFormat="1">
      <c r="A166" s="63"/>
      <c r="H166" s="56"/>
      <c r="I166" s="56"/>
    </row>
    <row r="167" spans="1:9" s="57" customFormat="1">
      <c r="A167" s="63"/>
      <c r="H167" s="56"/>
      <c r="I167" s="56"/>
    </row>
    <row r="168" spans="1:9" s="57" customFormat="1">
      <c r="A168" s="63"/>
      <c r="H168" s="56"/>
      <c r="I168" s="56"/>
    </row>
    <row r="169" spans="1:9" s="57" customFormat="1">
      <c r="A169" s="63"/>
      <c r="H169" s="56"/>
      <c r="I169" s="56"/>
    </row>
    <row r="170" spans="1:9" s="57" customFormat="1">
      <c r="A170" s="63"/>
      <c r="H170" s="56"/>
      <c r="I170" s="56"/>
    </row>
    <row r="171" spans="1:9" s="57" customFormat="1">
      <c r="A171" s="63"/>
      <c r="H171" s="56"/>
      <c r="I171" s="56"/>
    </row>
    <row r="172" spans="1:9" s="57" customFormat="1">
      <c r="A172" s="63"/>
      <c r="H172" s="56"/>
      <c r="I172" s="56"/>
    </row>
    <row r="173" spans="1:9" s="57" customFormat="1">
      <c r="A173" s="63"/>
      <c r="H173" s="56"/>
      <c r="I173" s="56"/>
    </row>
    <row r="174" spans="1:9" s="57" customFormat="1">
      <c r="A174" s="63"/>
      <c r="H174" s="56"/>
      <c r="I174" s="56"/>
    </row>
    <row r="175" spans="1:9" s="57" customFormat="1">
      <c r="A175" s="63"/>
      <c r="H175" s="56"/>
      <c r="I175" s="56"/>
    </row>
    <row r="176" spans="1:9" s="57" customFormat="1">
      <c r="A176" s="63"/>
      <c r="H176" s="56"/>
      <c r="I176" s="56"/>
    </row>
    <row r="177" spans="1:9" s="57" customFormat="1">
      <c r="A177" s="63"/>
      <c r="H177" s="56"/>
      <c r="I177" s="56"/>
    </row>
    <row r="178" spans="1:9" s="57" customFormat="1">
      <c r="A178" s="63"/>
      <c r="H178" s="56"/>
      <c r="I178" s="56"/>
    </row>
    <row r="179" spans="1:9" s="57" customFormat="1">
      <c r="A179" s="63"/>
      <c r="H179" s="56"/>
      <c r="I179" s="56"/>
    </row>
    <row r="180" spans="1:9" s="57" customFormat="1">
      <c r="A180" s="63"/>
      <c r="H180" s="56"/>
      <c r="I180" s="56"/>
    </row>
    <row r="181" spans="1:9" s="57" customFormat="1">
      <c r="A181" s="63"/>
      <c r="H181" s="56"/>
      <c r="I181" s="56"/>
    </row>
    <row r="182" spans="1:9" s="57" customFormat="1">
      <c r="A182" s="63"/>
      <c r="H182" s="56"/>
      <c r="I182" s="56"/>
    </row>
    <row r="183" spans="1:9" s="57" customFormat="1">
      <c r="A183" s="63"/>
      <c r="H183" s="56"/>
      <c r="I183" s="56"/>
    </row>
    <row r="184" spans="1:9" s="57" customFormat="1">
      <c r="A184" s="63"/>
      <c r="H184" s="56"/>
      <c r="I184" s="56"/>
    </row>
    <row r="185" spans="1:9" s="57" customFormat="1">
      <c r="A185" s="63"/>
      <c r="H185" s="56"/>
      <c r="I185" s="56"/>
    </row>
    <row r="186" spans="1:9" s="57" customFormat="1">
      <c r="A186" s="63"/>
      <c r="H186" s="56"/>
      <c r="I186" s="56"/>
    </row>
    <row r="187" spans="1:9" s="57" customFormat="1">
      <c r="A187" s="63"/>
      <c r="H187" s="56"/>
      <c r="I187" s="56"/>
    </row>
  </sheetData>
  <mergeCells count="9">
    <mergeCell ref="C41:D41"/>
    <mergeCell ref="F41:G41"/>
    <mergeCell ref="A7:G7"/>
    <mergeCell ref="A19:G19"/>
    <mergeCell ref="A3:G3"/>
    <mergeCell ref="A4:A5"/>
    <mergeCell ref="B4:B5"/>
    <mergeCell ref="D4:G4"/>
    <mergeCell ref="C4:C5"/>
  </mergeCells>
  <phoneticPr fontId="3" type="noConversion"/>
  <pageMargins left="0.78740157480314965" right="0.39370078740157483" top="0.59055118110236227" bottom="0.53" header="0.19685039370078741" footer="0.11811023622047245"/>
  <pageSetup paperSize="9" scale="57" fitToHeight="2" orientation="portrait"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G95"/>
  <sheetViews>
    <sheetView topLeftCell="E37" zoomScale="75" zoomScaleNormal="75" zoomScaleSheetLayoutView="75" workbookViewId="0">
      <selection activeCell="C27" sqref="C27"/>
    </sheetView>
  </sheetViews>
  <sheetFormatPr defaultRowHeight="18.75" outlineLevelRow="1"/>
  <cols>
    <col min="1" max="1" width="60.140625" style="2" customWidth="1"/>
    <col min="2" max="2" width="12" style="2" customWidth="1"/>
    <col min="3" max="3" width="18.85546875" style="2" customWidth="1"/>
    <col min="4" max="4" width="11" style="2" customWidth="1"/>
    <col min="5" max="5" width="10.7109375" style="2" customWidth="1"/>
    <col min="6" max="6" width="16" style="2" customWidth="1"/>
    <col min="7" max="7" width="14.85546875" style="2" customWidth="1"/>
    <col min="8" max="16384" width="9.140625" style="2"/>
  </cols>
  <sheetData>
    <row r="1" spans="1:7" hidden="1" outlineLevel="1">
      <c r="G1" s="13" t="s">
        <v>241</v>
      </c>
    </row>
    <row r="2" spans="1:7" hidden="1" outlineLevel="1">
      <c r="G2" s="13" t="s">
        <v>227</v>
      </c>
    </row>
    <row r="3" spans="1:7" collapsed="1">
      <c r="A3" s="271" t="s">
        <v>372</v>
      </c>
      <c r="B3" s="271"/>
      <c r="C3" s="271"/>
      <c r="D3" s="271"/>
      <c r="E3" s="271"/>
      <c r="F3" s="271"/>
      <c r="G3" s="271"/>
    </row>
    <row r="4" spans="1:7">
      <c r="A4" s="12"/>
      <c r="B4" s="12"/>
      <c r="C4" s="12"/>
      <c r="D4" s="12"/>
      <c r="E4" s="12"/>
      <c r="F4" s="12"/>
      <c r="G4" s="12"/>
    </row>
    <row r="5" spans="1:7" ht="39" customHeight="1">
      <c r="A5" s="272" t="s">
        <v>287</v>
      </c>
      <c r="B5" s="273" t="s">
        <v>0</v>
      </c>
      <c r="C5" s="265" t="s">
        <v>355</v>
      </c>
      <c r="D5" s="274" t="s">
        <v>353</v>
      </c>
      <c r="E5" s="274"/>
      <c r="F5" s="274"/>
      <c r="G5" s="274"/>
    </row>
    <row r="6" spans="1:7" ht="38.25" customHeight="1">
      <c r="A6" s="272"/>
      <c r="B6" s="273"/>
      <c r="C6" s="266"/>
      <c r="D6" s="5" t="s">
        <v>265</v>
      </c>
      <c r="E6" s="5" t="s">
        <v>248</v>
      </c>
      <c r="F6" s="18" t="s">
        <v>275</v>
      </c>
      <c r="G6" s="18" t="s">
        <v>276</v>
      </c>
    </row>
    <row r="7" spans="1:7">
      <c r="A7" s="5">
        <v>1</v>
      </c>
      <c r="B7" s="9">
        <v>2</v>
      </c>
      <c r="C7" s="5">
        <v>3</v>
      </c>
      <c r="D7" s="5">
        <v>4</v>
      </c>
      <c r="E7" s="9">
        <v>5</v>
      </c>
      <c r="F7" s="5">
        <v>6</v>
      </c>
      <c r="G7" s="9">
        <v>7</v>
      </c>
    </row>
    <row r="8" spans="1:7" s="17" customFormat="1">
      <c r="A8" s="267" t="s">
        <v>160</v>
      </c>
      <c r="B8" s="268"/>
      <c r="C8" s="268"/>
      <c r="D8" s="268"/>
      <c r="E8" s="268"/>
      <c r="F8" s="268"/>
      <c r="G8" s="269"/>
    </row>
    <row r="9" spans="1:7" ht="37.5">
      <c r="A9" s="15" t="s">
        <v>179</v>
      </c>
      <c r="B9" s="7">
        <v>1170</v>
      </c>
      <c r="C9" s="181">
        <f>'1. Фін результат'!C108</f>
        <v>3</v>
      </c>
      <c r="D9" s="181">
        <f>'1. Фін результат'!D108</f>
        <v>-2158</v>
      </c>
      <c r="E9" s="181">
        <f>'1. Фін результат'!E108</f>
        <v>-732</v>
      </c>
      <c r="F9" s="181">
        <f>D9-E9</f>
        <v>-1426</v>
      </c>
      <c r="G9" s="207"/>
    </row>
    <row r="10" spans="1:7">
      <c r="A10" s="15" t="s">
        <v>180</v>
      </c>
      <c r="B10" s="10"/>
      <c r="C10" s="23"/>
      <c r="D10" s="23"/>
      <c r="E10" s="23"/>
      <c r="F10" s="24">
        <f t="shared" ref="F10:F30" si="0">D10-E10</f>
        <v>0</v>
      </c>
      <c r="G10" s="25">
        <v>0</v>
      </c>
    </row>
    <row r="11" spans="1:7">
      <c r="A11" s="15" t="s">
        <v>183</v>
      </c>
      <c r="B11" s="4">
        <v>3000</v>
      </c>
      <c r="C11" s="182">
        <f>'1. Фін результат'!C134</f>
        <v>70</v>
      </c>
      <c r="D11" s="182">
        <f>'1. Фін результат'!D134</f>
        <v>53</v>
      </c>
      <c r="E11" s="182">
        <f>'1. Фін результат'!E134</f>
        <v>34</v>
      </c>
      <c r="F11" s="181">
        <f t="shared" si="0"/>
        <v>19</v>
      </c>
      <c r="G11" s="207">
        <f>E11/D11</f>
        <v>0.64150943396226412</v>
      </c>
    </row>
    <row r="12" spans="1:7">
      <c r="A12" s="15" t="s">
        <v>184</v>
      </c>
      <c r="B12" s="4">
        <v>3010</v>
      </c>
      <c r="C12" s="23">
        <v>0</v>
      </c>
      <c r="D12" s="23"/>
      <c r="E12" s="23"/>
      <c r="F12" s="24">
        <f t="shared" si="0"/>
        <v>0</v>
      </c>
      <c r="G12" s="25">
        <v>0</v>
      </c>
    </row>
    <row r="13" spans="1:7" ht="37.5">
      <c r="A13" s="15" t="s">
        <v>185</v>
      </c>
      <c r="B13" s="4">
        <v>3020</v>
      </c>
      <c r="C13" s="23"/>
      <c r="D13" s="23"/>
      <c r="E13" s="23"/>
      <c r="F13" s="24">
        <f t="shared" si="0"/>
        <v>0</v>
      </c>
      <c r="G13" s="25">
        <v>0</v>
      </c>
    </row>
    <row r="14" spans="1:7" ht="37.5">
      <c r="A14" s="15" t="s">
        <v>186</v>
      </c>
      <c r="B14" s="4">
        <v>3030</v>
      </c>
      <c r="C14" s="23">
        <f>C15+C16</f>
        <v>-10</v>
      </c>
      <c r="D14" s="23">
        <f>D15</f>
        <v>-24</v>
      </c>
      <c r="E14" s="23">
        <f>E15+E16</f>
        <v>-19</v>
      </c>
      <c r="F14" s="24">
        <f t="shared" si="0"/>
        <v>-5</v>
      </c>
      <c r="G14" s="25">
        <f>E14/D14</f>
        <v>0.79166666666666663</v>
      </c>
    </row>
    <row r="15" spans="1:7" ht="38.25" customHeight="1">
      <c r="A15" s="15" t="s">
        <v>408</v>
      </c>
      <c r="B15" s="4" t="s">
        <v>409</v>
      </c>
      <c r="C15" s="23">
        <v>-10</v>
      </c>
      <c r="D15" s="23">
        <v>-24</v>
      </c>
      <c r="E15" s="217">
        <v>-19</v>
      </c>
      <c r="F15" s="24">
        <f t="shared" si="0"/>
        <v>-5</v>
      </c>
      <c r="G15" s="25">
        <f>E15/D15</f>
        <v>0.79166666666666663</v>
      </c>
    </row>
    <row r="16" spans="1:7">
      <c r="A16" s="15" t="s">
        <v>479</v>
      </c>
      <c r="B16" s="4" t="s">
        <v>478</v>
      </c>
      <c r="C16" s="23"/>
      <c r="D16" s="23"/>
      <c r="E16" s="217"/>
      <c r="F16" s="24"/>
      <c r="G16" s="25">
        <v>0</v>
      </c>
    </row>
    <row r="17" spans="1:7" ht="37.5">
      <c r="A17" s="19" t="s">
        <v>256</v>
      </c>
      <c r="B17" s="4">
        <v>3040</v>
      </c>
      <c r="C17" s="23">
        <f>C9+C11+C14</f>
        <v>63</v>
      </c>
      <c r="D17" s="23">
        <f>D9+D11+D14</f>
        <v>-2129</v>
      </c>
      <c r="E17" s="217">
        <f>E9+E11+E14+E12</f>
        <v>-717</v>
      </c>
      <c r="F17" s="24">
        <f t="shared" si="0"/>
        <v>-1412</v>
      </c>
      <c r="G17" s="25">
        <f>E17/D17</f>
        <v>0.33677782996712069</v>
      </c>
    </row>
    <row r="18" spans="1:7" ht="37.5">
      <c r="A18" s="15" t="s">
        <v>187</v>
      </c>
      <c r="B18" s="4">
        <v>3050</v>
      </c>
      <c r="C18" s="23">
        <f>C19+C20+C21</f>
        <v>-239</v>
      </c>
      <c r="D18" s="23"/>
      <c r="E18" s="217">
        <f>E19+E20+E21</f>
        <v>-22</v>
      </c>
      <c r="F18" s="24">
        <f t="shared" si="0"/>
        <v>22</v>
      </c>
      <c r="G18" s="25">
        <v>0</v>
      </c>
    </row>
    <row r="19" spans="1:7">
      <c r="A19" s="15" t="s">
        <v>469</v>
      </c>
      <c r="B19" s="4" t="s">
        <v>466</v>
      </c>
      <c r="C19" s="23">
        <v>2</v>
      </c>
      <c r="D19" s="23"/>
      <c r="E19" s="217"/>
      <c r="F19" s="24">
        <f t="shared" si="0"/>
        <v>0</v>
      </c>
      <c r="G19" s="25">
        <v>0</v>
      </c>
    </row>
    <row r="20" spans="1:7">
      <c r="A20" s="15" t="s">
        <v>477</v>
      </c>
      <c r="B20" s="4" t="s">
        <v>467</v>
      </c>
      <c r="C20" s="23">
        <v>-39</v>
      </c>
      <c r="D20" s="23"/>
      <c r="E20" s="217">
        <v>-22</v>
      </c>
      <c r="F20" s="24">
        <f t="shared" si="0"/>
        <v>22</v>
      </c>
      <c r="G20" s="25">
        <v>0</v>
      </c>
    </row>
    <row r="21" spans="1:7">
      <c r="A21" s="15" t="s">
        <v>500</v>
      </c>
      <c r="B21" s="4" t="s">
        <v>501</v>
      </c>
      <c r="C21" s="23">
        <v>-202</v>
      </c>
      <c r="D21" s="23"/>
      <c r="E21" s="217"/>
      <c r="F21" s="24"/>
      <c r="G21" s="25"/>
    </row>
    <row r="22" spans="1:7" ht="37.5">
      <c r="A22" s="15" t="s">
        <v>188</v>
      </c>
      <c r="B22" s="4">
        <v>3060</v>
      </c>
      <c r="C22" s="23">
        <f>C23+C27</f>
        <v>230</v>
      </c>
      <c r="D22" s="23">
        <f>D23</f>
        <v>0</v>
      </c>
      <c r="E22" s="217">
        <f>E23+E27+E24+E25+E26</f>
        <v>49</v>
      </c>
      <c r="F22" s="24">
        <f t="shared" si="0"/>
        <v>-49</v>
      </c>
      <c r="G22" s="25">
        <v>0</v>
      </c>
    </row>
    <row r="23" spans="1:7">
      <c r="A23" s="15" t="s">
        <v>502</v>
      </c>
      <c r="B23" s="4" t="s">
        <v>468</v>
      </c>
      <c r="C23" s="23">
        <v>202</v>
      </c>
      <c r="D23" s="23"/>
      <c r="E23" s="217"/>
      <c r="F23" s="24">
        <f t="shared" si="0"/>
        <v>0</v>
      </c>
      <c r="G23" s="25">
        <v>0</v>
      </c>
    </row>
    <row r="24" spans="1:7">
      <c r="A24" s="15" t="s">
        <v>527</v>
      </c>
      <c r="B24" s="4" t="s">
        <v>526</v>
      </c>
      <c r="C24" s="23">
        <v>22</v>
      </c>
      <c r="D24" s="23"/>
      <c r="E24" s="217">
        <v>18</v>
      </c>
      <c r="F24" s="24">
        <f t="shared" si="0"/>
        <v>-18</v>
      </c>
      <c r="G24" s="25">
        <v>0</v>
      </c>
    </row>
    <row r="25" spans="1:7">
      <c r="A25" s="15" t="s">
        <v>530</v>
      </c>
      <c r="B25" s="4" t="s">
        <v>528</v>
      </c>
      <c r="C25" s="23">
        <v>6</v>
      </c>
      <c r="D25" s="23"/>
      <c r="E25" s="217">
        <v>5</v>
      </c>
      <c r="F25" s="24">
        <f t="shared" si="0"/>
        <v>-5</v>
      </c>
      <c r="G25" s="25">
        <v>0</v>
      </c>
    </row>
    <row r="26" spans="1:7">
      <c r="A26" s="15" t="s">
        <v>469</v>
      </c>
      <c r="B26" s="4" t="s">
        <v>529</v>
      </c>
      <c r="C26" s="23">
        <v>5</v>
      </c>
      <c r="D26" s="23"/>
      <c r="E26" s="217">
        <v>4</v>
      </c>
      <c r="F26" s="24">
        <f t="shared" si="0"/>
        <v>-4</v>
      </c>
      <c r="G26" s="25">
        <v>0</v>
      </c>
    </row>
    <row r="27" spans="1:7">
      <c r="A27" s="15" t="s">
        <v>525</v>
      </c>
      <c r="B27" s="4" t="s">
        <v>531</v>
      </c>
      <c r="C27" s="23">
        <v>28</v>
      </c>
      <c r="D27" s="23"/>
      <c r="E27" s="217">
        <v>22</v>
      </c>
      <c r="F27" s="24">
        <f t="shared" si="0"/>
        <v>-22</v>
      </c>
      <c r="G27" s="25">
        <v>0</v>
      </c>
    </row>
    <row r="28" spans="1:7">
      <c r="A28" s="19" t="s">
        <v>181</v>
      </c>
      <c r="B28" s="4">
        <v>3070</v>
      </c>
      <c r="C28" s="23">
        <f>C17+C18+C22</f>
        <v>54</v>
      </c>
      <c r="D28" s="23">
        <f>D17+D18+D22</f>
        <v>-2129</v>
      </c>
      <c r="E28" s="23">
        <f>E17+E18+E22</f>
        <v>-690</v>
      </c>
      <c r="F28" s="24">
        <f t="shared" si="0"/>
        <v>-1439</v>
      </c>
      <c r="G28" s="25">
        <f>E28/D28</f>
        <v>0.32409581963363082</v>
      </c>
    </row>
    <row r="29" spans="1:7">
      <c r="A29" s="15" t="s">
        <v>182</v>
      </c>
      <c r="B29" s="4">
        <v>3080</v>
      </c>
      <c r="C29" s="23"/>
      <c r="D29" s="23"/>
      <c r="E29" s="23"/>
      <c r="F29" s="24">
        <f t="shared" si="0"/>
        <v>0</v>
      </c>
      <c r="G29" s="25">
        <v>0</v>
      </c>
    </row>
    <row r="30" spans="1:7" ht="37.5">
      <c r="A30" s="8" t="s">
        <v>159</v>
      </c>
      <c r="B30" s="4">
        <v>3090</v>
      </c>
      <c r="C30" s="165">
        <f>C28-C29</f>
        <v>54</v>
      </c>
      <c r="D30" s="165">
        <f>D28-D29</f>
        <v>-2129</v>
      </c>
      <c r="E30" s="165">
        <f>E28-E29</f>
        <v>-690</v>
      </c>
      <c r="F30" s="165">
        <f t="shared" si="0"/>
        <v>-1439</v>
      </c>
      <c r="G30" s="219">
        <f>E30/D30</f>
        <v>0.32409581963363082</v>
      </c>
    </row>
    <row r="31" spans="1:7">
      <c r="A31" s="267" t="s">
        <v>161</v>
      </c>
      <c r="B31" s="268"/>
      <c r="C31" s="268"/>
      <c r="D31" s="268"/>
      <c r="E31" s="268"/>
      <c r="F31" s="268"/>
      <c r="G31" s="269"/>
    </row>
    <row r="32" spans="1:7">
      <c r="A32" s="19" t="s">
        <v>288</v>
      </c>
      <c r="B32" s="7"/>
      <c r="C32" s="24"/>
      <c r="D32" s="24"/>
      <c r="E32" s="24"/>
      <c r="F32" s="24">
        <v>0</v>
      </c>
      <c r="G32" s="25">
        <v>0</v>
      </c>
    </row>
    <row r="33" spans="1:7">
      <c r="A33" s="6" t="s">
        <v>32</v>
      </c>
      <c r="B33" s="7">
        <v>3200</v>
      </c>
      <c r="C33" s="24"/>
      <c r="D33" s="24"/>
      <c r="E33" s="24"/>
      <c r="F33" s="24">
        <v>0</v>
      </c>
      <c r="G33" s="25">
        <v>0</v>
      </c>
    </row>
    <row r="34" spans="1:7">
      <c r="A34" s="6" t="s">
        <v>33</v>
      </c>
      <c r="B34" s="7">
        <v>3210</v>
      </c>
      <c r="C34" s="24"/>
      <c r="D34" s="24"/>
      <c r="E34" s="24"/>
      <c r="F34" s="24">
        <v>0</v>
      </c>
      <c r="G34" s="25">
        <v>0</v>
      </c>
    </row>
    <row r="35" spans="1:7">
      <c r="A35" s="6" t="s">
        <v>54</v>
      </c>
      <c r="B35" s="7">
        <v>3220</v>
      </c>
      <c r="C35" s="24"/>
      <c r="D35" s="24"/>
      <c r="E35" s="24"/>
      <c r="F35" s="24">
        <v>0</v>
      </c>
      <c r="G35" s="25">
        <v>0</v>
      </c>
    </row>
    <row r="36" spans="1:7">
      <c r="A36" s="15" t="s">
        <v>165</v>
      </c>
      <c r="B36" s="7"/>
      <c r="C36" s="24"/>
      <c r="D36" s="24"/>
      <c r="E36" s="24"/>
      <c r="F36" s="24">
        <v>0</v>
      </c>
      <c r="G36" s="25">
        <v>0</v>
      </c>
    </row>
    <row r="37" spans="1:7">
      <c r="A37" s="6" t="s">
        <v>166</v>
      </c>
      <c r="B37" s="7">
        <v>3230</v>
      </c>
      <c r="C37" s="24"/>
      <c r="D37" s="24"/>
      <c r="E37" s="24"/>
      <c r="F37" s="24">
        <v>0</v>
      </c>
      <c r="G37" s="25">
        <v>0</v>
      </c>
    </row>
    <row r="38" spans="1:7">
      <c r="A38" s="6" t="s">
        <v>167</v>
      </c>
      <c r="B38" s="7">
        <v>3240</v>
      </c>
      <c r="C38" s="24"/>
      <c r="D38" s="24"/>
      <c r="E38" s="24"/>
      <c r="F38" s="24">
        <v>0</v>
      </c>
      <c r="G38" s="25">
        <v>0</v>
      </c>
    </row>
    <row r="39" spans="1:7">
      <c r="A39" s="15" t="s">
        <v>168</v>
      </c>
      <c r="B39" s="7">
        <v>3250</v>
      </c>
      <c r="C39" s="24"/>
      <c r="D39" s="24"/>
      <c r="E39" s="24"/>
      <c r="F39" s="24">
        <v>0</v>
      </c>
      <c r="G39" s="25">
        <v>0</v>
      </c>
    </row>
    <row r="40" spans="1:7">
      <c r="A40" s="6" t="s">
        <v>119</v>
      </c>
      <c r="B40" s="7">
        <v>3260</v>
      </c>
      <c r="C40" s="24"/>
      <c r="D40" s="24"/>
      <c r="E40" s="24"/>
      <c r="F40" s="24">
        <v>0</v>
      </c>
      <c r="G40" s="25">
        <v>0</v>
      </c>
    </row>
    <row r="41" spans="1:7">
      <c r="A41" s="19" t="s">
        <v>289</v>
      </c>
      <c r="B41" s="7"/>
      <c r="C41" s="24"/>
      <c r="D41" s="24"/>
      <c r="E41" s="24"/>
      <c r="F41" s="24">
        <v>0</v>
      </c>
      <c r="G41" s="25">
        <v>0</v>
      </c>
    </row>
    <row r="42" spans="1:7" ht="37.5">
      <c r="A42" s="6" t="s">
        <v>120</v>
      </c>
      <c r="B42" s="7">
        <v>3270</v>
      </c>
      <c r="C42" s="24">
        <v>0</v>
      </c>
      <c r="D42" s="24">
        <f>D43+D44+D45+D46</f>
        <v>142</v>
      </c>
      <c r="E42" s="24">
        <f>E43+E44+E45+E46</f>
        <v>99</v>
      </c>
      <c r="F42" s="24">
        <f>F43+F44+F45+F46</f>
        <v>43</v>
      </c>
      <c r="G42" s="25">
        <v>0</v>
      </c>
    </row>
    <row r="43" spans="1:7">
      <c r="A43" s="6" t="s">
        <v>509</v>
      </c>
      <c r="B43" s="7" t="s">
        <v>505</v>
      </c>
      <c r="C43" s="24"/>
      <c r="D43" s="24">
        <v>27</v>
      </c>
      <c r="E43" s="24">
        <v>24</v>
      </c>
      <c r="F43" s="24">
        <f>D43-E43</f>
        <v>3</v>
      </c>
      <c r="G43" s="25"/>
    </row>
    <row r="44" spans="1:7">
      <c r="A44" s="6" t="s">
        <v>510</v>
      </c>
      <c r="B44" s="7" t="s">
        <v>506</v>
      </c>
      <c r="C44" s="24"/>
      <c r="D44" s="24">
        <v>54</v>
      </c>
      <c r="E44" s="24">
        <v>52</v>
      </c>
      <c r="F44" s="24">
        <f>D44-E44</f>
        <v>2</v>
      </c>
      <c r="G44" s="25"/>
    </row>
    <row r="45" spans="1:7">
      <c r="A45" s="6" t="s">
        <v>511</v>
      </c>
      <c r="B45" s="7" t="s">
        <v>507</v>
      </c>
      <c r="C45" s="24"/>
      <c r="D45" s="24">
        <v>29</v>
      </c>
      <c r="E45" s="24">
        <v>23</v>
      </c>
      <c r="F45" s="24">
        <f>D45-E45</f>
        <v>6</v>
      </c>
      <c r="G45" s="25"/>
    </row>
    <row r="46" spans="1:7">
      <c r="A46" s="6" t="s">
        <v>512</v>
      </c>
      <c r="B46" s="7" t="s">
        <v>508</v>
      </c>
      <c r="C46" s="24"/>
      <c r="D46" s="24">
        <v>32</v>
      </c>
      <c r="E46" s="24"/>
      <c r="F46" s="24">
        <f>D46-E46</f>
        <v>32</v>
      </c>
      <c r="G46" s="25"/>
    </row>
    <row r="47" spans="1:7">
      <c r="A47" s="6" t="s">
        <v>121</v>
      </c>
      <c r="B47" s="7">
        <v>3280</v>
      </c>
      <c r="C47" s="24"/>
      <c r="D47" s="24"/>
      <c r="E47" s="24"/>
      <c r="F47" s="24">
        <v>0</v>
      </c>
      <c r="G47" s="25">
        <v>0</v>
      </c>
    </row>
    <row r="48" spans="1:7" ht="37.5">
      <c r="A48" s="6" t="s">
        <v>122</v>
      </c>
      <c r="B48" s="7">
        <v>3290</v>
      </c>
      <c r="C48" s="24"/>
      <c r="D48" s="24"/>
      <c r="E48" s="24"/>
      <c r="F48" s="24">
        <v>0</v>
      </c>
      <c r="G48" s="25">
        <v>0</v>
      </c>
    </row>
    <row r="49" spans="1:7">
      <c r="A49" s="6" t="s">
        <v>55</v>
      </c>
      <c r="B49" s="7">
        <v>3300</v>
      </c>
      <c r="C49" s="24"/>
      <c r="D49" s="24"/>
      <c r="E49" s="24"/>
      <c r="F49" s="24">
        <v>0</v>
      </c>
      <c r="G49" s="25">
        <v>0</v>
      </c>
    </row>
    <row r="50" spans="1:7">
      <c r="A50" s="6" t="s">
        <v>114</v>
      </c>
      <c r="B50" s="7">
        <v>3310</v>
      </c>
      <c r="C50" s="24">
        <f>C51+C52</f>
        <v>61</v>
      </c>
      <c r="D50" s="24">
        <f>D51+D52</f>
        <v>28</v>
      </c>
      <c r="E50" s="24">
        <f>E51+E52</f>
        <v>15</v>
      </c>
      <c r="F50" s="24">
        <f>E50-D50</f>
        <v>-13</v>
      </c>
      <c r="G50" s="25">
        <f>E50/D50*100</f>
        <v>53.571428571428569</v>
      </c>
    </row>
    <row r="51" spans="1:7" ht="37.5">
      <c r="A51" s="6" t="s">
        <v>410</v>
      </c>
      <c r="B51" s="4" t="s">
        <v>412</v>
      </c>
      <c r="C51" s="24">
        <v>18</v>
      </c>
      <c r="D51" s="24"/>
      <c r="E51" s="24"/>
      <c r="F51" s="24">
        <f>E51-D51</f>
        <v>0</v>
      </c>
      <c r="G51" s="25">
        <v>0</v>
      </c>
    </row>
    <row r="52" spans="1:7" ht="37.5">
      <c r="A52" s="6" t="s">
        <v>411</v>
      </c>
      <c r="B52" s="4" t="s">
        <v>413</v>
      </c>
      <c r="C52" s="24">
        <v>43</v>
      </c>
      <c r="D52" s="24">
        <v>28</v>
      </c>
      <c r="E52" s="24">
        <v>15</v>
      </c>
      <c r="F52" s="24">
        <f>E52-D52</f>
        <v>-13</v>
      </c>
      <c r="G52" s="25">
        <f>E52/D52*100</f>
        <v>53.571428571428569</v>
      </c>
    </row>
    <row r="53" spans="1:7" ht="37.5">
      <c r="A53" s="6" t="s">
        <v>71</v>
      </c>
      <c r="B53" s="4" t="s">
        <v>414</v>
      </c>
      <c r="C53" s="24"/>
      <c r="D53" s="24"/>
      <c r="E53" s="24"/>
      <c r="F53" s="24">
        <v>0</v>
      </c>
      <c r="G53" s="25">
        <v>0</v>
      </c>
    </row>
    <row r="54" spans="1:7" ht="37.5">
      <c r="A54" s="19" t="s">
        <v>162</v>
      </c>
      <c r="B54" s="7">
        <v>3320</v>
      </c>
      <c r="C54" s="165">
        <f>(C32+C33+C34+C36+C37+C38+C39)-(C41+C42+C47+C48+C49+C50)</f>
        <v>-61</v>
      </c>
      <c r="D54" s="165">
        <f>(D32+D33+D34+D36+D37+D38+D39)-(D41+D42+D47+D48+D49+D50)</f>
        <v>-170</v>
      </c>
      <c r="E54" s="165">
        <f>(E32+E33+E34+E36+E37+E38+E39)-(E41+E42+E47+E48+E49+E50)</f>
        <v>-114</v>
      </c>
      <c r="F54" s="165">
        <f>E54-D54</f>
        <v>56</v>
      </c>
      <c r="G54" s="219">
        <f>E54/D54</f>
        <v>0.6705882352941176</v>
      </c>
    </row>
    <row r="55" spans="1:7">
      <c r="A55" s="267" t="s">
        <v>163</v>
      </c>
      <c r="B55" s="268"/>
      <c r="C55" s="268"/>
      <c r="D55" s="268"/>
      <c r="E55" s="268"/>
      <c r="F55" s="268"/>
      <c r="G55" s="269"/>
    </row>
    <row r="56" spans="1:7">
      <c r="A56" s="19" t="s">
        <v>288</v>
      </c>
      <c r="B56" s="7"/>
      <c r="C56" s="24"/>
      <c r="D56" s="24"/>
      <c r="E56" s="24"/>
      <c r="F56" s="24">
        <f>D56-E56</f>
        <v>0</v>
      </c>
      <c r="G56" s="25">
        <v>0</v>
      </c>
    </row>
    <row r="57" spans="1:7">
      <c r="A57" s="15" t="s">
        <v>169</v>
      </c>
      <c r="B57" s="7">
        <v>3400</v>
      </c>
      <c r="C57" s="24"/>
      <c r="D57" s="24"/>
      <c r="E57" s="24"/>
      <c r="F57" s="24">
        <f t="shared" ref="F57:F65" si="1">D57-E57</f>
        <v>0</v>
      </c>
      <c r="G57" s="25">
        <v>0</v>
      </c>
    </row>
    <row r="58" spans="1:7" ht="37.5">
      <c r="A58" s="6" t="s">
        <v>92</v>
      </c>
      <c r="B58" s="10"/>
      <c r="C58" s="28"/>
      <c r="D58" s="28"/>
      <c r="E58" s="28"/>
      <c r="F58" s="24">
        <f t="shared" si="1"/>
        <v>0</v>
      </c>
      <c r="G58" s="25">
        <v>0</v>
      </c>
    </row>
    <row r="59" spans="1:7">
      <c r="A59" s="6" t="s">
        <v>91</v>
      </c>
      <c r="B59" s="7">
        <v>3410</v>
      </c>
      <c r="C59" s="24"/>
      <c r="D59" s="24"/>
      <c r="E59" s="24"/>
      <c r="F59" s="24">
        <f t="shared" si="1"/>
        <v>0</v>
      </c>
      <c r="G59" s="25">
        <v>0</v>
      </c>
    </row>
    <row r="60" spans="1:7">
      <c r="A60" s="6" t="s">
        <v>96</v>
      </c>
      <c r="B60" s="4">
        <v>3420</v>
      </c>
      <c r="C60" s="23"/>
      <c r="D60" s="23"/>
      <c r="E60" s="23"/>
      <c r="F60" s="24">
        <f t="shared" si="1"/>
        <v>0</v>
      </c>
      <c r="G60" s="25">
        <v>0</v>
      </c>
    </row>
    <row r="61" spans="1:7">
      <c r="A61" s="6" t="s">
        <v>123</v>
      </c>
      <c r="B61" s="7">
        <v>3430</v>
      </c>
      <c r="C61" s="24"/>
      <c r="D61" s="24"/>
      <c r="E61" s="24"/>
      <c r="F61" s="24">
        <f t="shared" si="1"/>
        <v>0</v>
      </c>
      <c r="G61" s="25">
        <v>0</v>
      </c>
    </row>
    <row r="62" spans="1:7" ht="37.5">
      <c r="A62" s="6" t="s">
        <v>94</v>
      </c>
      <c r="B62" s="7"/>
      <c r="C62" s="24"/>
      <c r="D62" s="24"/>
      <c r="E62" s="24"/>
      <c r="F62" s="24">
        <f t="shared" si="1"/>
        <v>0</v>
      </c>
      <c r="G62" s="25">
        <v>0</v>
      </c>
    </row>
    <row r="63" spans="1:7">
      <c r="A63" s="6" t="s">
        <v>91</v>
      </c>
      <c r="B63" s="4">
        <v>3440</v>
      </c>
      <c r="C63" s="23"/>
      <c r="D63" s="23"/>
      <c r="E63" s="23"/>
      <c r="F63" s="24">
        <f t="shared" si="1"/>
        <v>0</v>
      </c>
      <c r="G63" s="25">
        <v>0</v>
      </c>
    </row>
    <row r="64" spans="1:7">
      <c r="A64" s="6" t="s">
        <v>96</v>
      </c>
      <c r="B64" s="4">
        <v>3450</v>
      </c>
      <c r="C64" s="23"/>
      <c r="D64" s="23"/>
      <c r="E64" s="23"/>
      <c r="F64" s="24">
        <f t="shared" si="1"/>
        <v>0</v>
      </c>
      <c r="G64" s="25">
        <v>0</v>
      </c>
    </row>
    <row r="65" spans="1:7">
      <c r="A65" s="6" t="s">
        <v>123</v>
      </c>
      <c r="B65" s="4">
        <v>3460</v>
      </c>
      <c r="C65" s="23"/>
      <c r="D65" s="23"/>
      <c r="E65" s="23"/>
      <c r="F65" s="24">
        <f t="shared" si="1"/>
        <v>0</v>
      </c>
      <c r="G65" s="25">
        <v>0</v>
      </c>
    </row>
    <row r="66" spans="1:7">
      <c r="A66" s="6" t="s">
        <v>118</v>
      </c>
      <c r="B66" s="4">
        <v>3470</v>
      </c>
      <c r="C66" s="23">
        <f>C68</f>
        <v>43</v>
      </c>
      <c r="D66" s="23">
        <f>D67+D68</f>
        <v>142</v>
      </c>
      <c r="E66" s="23">
        <f>E67+E68</f>
        <v>99</v>
      </c>
      <c r="F66" s="23">
        <f t="shared" ref="F66:F72" si="2">E66-D66</f>
        <v>-43</v>
      </c>
      <c r="G66" s="25">
        <f t="shared" ref="G66:G71" si="3">E66/D66*100</f>
        <v>69.718309859154928</v>
      </c>
    </row>
    <row r="67" spans="1:7">
      <c r="A67" s="6" t="s">
        <v>415</v>
      </c>
      <c r="B67" s="4" t="s">
        <v>416</v>
      </c>
      <c r="C67" s="23"/>
      <c r="D67" s="163">
        <v>142</v>
      </c>
      <c r="E67" s="23">
        <v>99</v>
      </c>
      <c r="F67" s="23">
        <f t="shared" si="2"/>
        <v>-43</v>
      </c>
      <c r="G67" s="25">
        <v>0</v>
      </c>
    </row>
    <row r="68" spans="1:7" ht="21.75" customHeight="1">
      <c r="A68" s="6" t="s">
        <v>494</v>
      </c>
      <c r="B68" s="4" t="s">
        <v>495</v>
      </c>
      <c r="C68" s="23">
        <v>43</v>
      </c>
      <c r="D68" s="163"/>
      <c r="E68" s="23"/>
      <c r="F68" s="23">
        <f t="shared" si="2"/>
        <v>0</v>
      </c>
      <c r="G68" s="25">
        <v>0</v>
      </c>
    </row>
    <row r="69" spans="1:7">
      <c r="A69" s="6" t="s">
        <v>119</v>
      </c>
      <c r="B69" s="4">
        <v>3480</v>
      </c>
      <c r="C69" s="23"/>
      <c r="D69" s="23">
        <f>D70+D71</f>
        <v>2339</v>
      </c>
      <c r="E69" s="23">
        <f>E70+E71</f>
        <v>904</v>
      </c>
      <c r="F69" s="23">
        <f t="shared" si="2"/>
        <v>-1435</v>
      </c>
      <c r="G69" s="25">
        <f t="shared" si="3"/>
        <v>38.648995297135528</v>
      </c>
    </row>
    <row r="70" spans="1:7">
      <c r="A70" s="6" t="s">
        <v>417</v>
      </c>
      <c r="B70" s="4" t="s">
        <v>418</v>
      </c>
      <c r="C70" s="23"/>
      <c r="D70" s="23"/>
      <c r="E70" s="23"/>
      <c r="F70" s="23">
        <f t="shared" si="2"/>
        <v>0</v>
      </c>
      <c r="G70" s="25">
        <v>0</v>
      </c>
    </row>
    <row r="71" spans="1:7" ht="37.5">
      <c r="A71" s="6" t="s">
        <v>496</v>
      </c>
      <c r="B71" s="4" t="s">
        <v>497</v>
      </c>
      <c r="C71" s="23"/>
      <c r="D71" s="23">
        <v>2339</v>
      </c>
      <c r="E71" s="23">
        <v>904</v>
      </c>
      <c r="F71" s="23">
        <f t="shared" si="2"/>
        <v>-1435</v>
      </c>
      <c r="G71" s="25">
        <f t="shared" si="3"/>
        <v>38.648995297135528</v>
      </c>
    </row>
    <row r="72" spans="1:7">
      <c r="A72" s="19" t="s">
        <v>289</v>
      </c>
      <c r="B72" s="7"/>
      <c r="C72" s="24"/>
      <c r="D72" s="24"/>
      <c r="E72" s="24"/>
      <c r="F72" s="23">
        <f t="shared" si="2"/>
        <v>0</v>
      </c>
      <c r="G72" s="25">
        <v>0</v>
      </c>
    </row>
    <row r="73" spans="1:7" ht="37.5">
      <c r="A73" s="6" t="s">
        <v>474</v>
      </c>
      <c r="B73" s="7">
        <v>3490</v>
      </c>
      <c r="C73" s="24"/>
      <c r="D73" s="24"/>
      <c r="E73" s="24"/>
      <c r="F73" s="24">
        <f>D73-E73</f>
        <v>0</v>
      </c>
      <c r="G73" s="25">
        <v>0</v>
      </c>
    </row>
    <row r="74" spans="1:7">
      <c r="A74" s="6" t="s">
        <v>475</v>
      </c>
      <c r="B74" s="7">
        <v>3500</v>
      </c>
      <c r="C74" s="24"/>
      <c r="D74" s="24"/>
      <c r="E74" s="24"/>
      <c r="F74" s="24">
        <f>D74-E74</f>
        <v>0</v>
      </c>
      <c r="G74" s="25">
        <v>0</v>
      </c>
    </row>
    <row r="75" spans="1:7" ht="37.5">
      <c r="A75" s="6" t="s">
        <v>95</v>
      </c>
      <c r="B75" s="7"/>
      <c r="C75" s="24"/>
      <c r="D75" s="24"/>
      <c r="E75" s="24"/>
      <c r="F75" s="24">
        <f t="shared" ref="F75:F84" si="4">D75-E75</f>
        <v>0</v>
      </c>
      <c r="G75" s="25">
        <v>0</v>
      </c>
    </row>
    <row r="76" spans="1:7">
      <c r="A76" s="6" t="s">
        <v>91</v>
      </c>
      <c r="B76" s="4">
        <v>3510</v>
      </c>
      <c r="C76" s="23"/>
      <c r="D76" s="23"/>
      <c r="E76" s="23"/>
      <c r="F76" s="24">
        <f t="shared" si="4"/>
        <v>0</v>
      </c>
      <c r="G76" s="25">
        <v>0</v>
      </c>
    </row>
    <row r="77" spans="1:7">
      <c r="A77" s="6" t="s">
        <v>96</v>
      </c>
      <c r="B77" s="4">
        <v>3520</v>
      </c>
      <c r="C77" s="23"/>
      <c r="D77" s="23"/>
      <c r="E77" s="23"/>
      <c r="F77" s="24">
        <f t="shared" si="4"/>
        <v>0</v>
      </c>
      <c r="G77" s="25">
        <v>0</v>
      </c>
    </row>
    <row r="78" spans="1:7">
      <c r="A78" s="6" t="s">
        <v>123</v>
      </c>
      <c r="B78" s="4">
        <v>3530</v>
      </c>
      <c r="C78" s="23"/>
      <c r="D78" s="23"/>
      <c r="E78" s="23"/>
      <c r="F78" s="24">
        <f t="shared" si="4"/>
        <v>0</v>
      </c>
      <c r="G78" s="25">
        <v>0</v>
      </c>
    </row>
    <row r="79" spans="1:7" ht="37.5">
      <c r="A79" s="6" t="s">
        <v>93</v>
      </c>
      <c r="B79" s="7"/>
      <c r="C79" s="24"/>
      <c r="D79" s="24"/>
      <c r="E79" s="24"/>
      <c r="F79" s="24">
        <f t="shared" si="4"/>
        <v>0</v>
      </c>
      <c r="G79" s="25">
        <v>0</v>
      </c>
    </row>
    <row r="80" spans="1:7">
      <c r="A80" s="6" t="s">
        <v>91</v>
      </c>
      <c r="B80" s="4">
        <v>3540</v>
      </c>
      <c r="C80" s="23"/>
      <c r="D80" s="23"/>
      <c r="E80" s="23"/>
      <c r="F80" s="24">
        <f t="shared" si="4"/>
        <v>0</v>
      </c>
      <c r="G80" s="25">
        <v>0</v>
      </c>
    </row>
    <row r="81" spans="1:7">
      <c r="A81" s="6" t="s">
        <v>96</v>
      </c>
      <c r="B81" s="4">
        <v>3550</v>
      </c>
      <c r="C81" s="23"/>
      <c r="D81" s="23"/>
      <c r="E81" s="23"/>
      <c r="F81" s="24">
        <f t="shared" si="4"/>
        <v>0</v>
      </c>
      <c r="G81" s="25">
        <v>0</v>
      </c>
    </row>
    <row r="82" spans="1:7">
      <c r="A82" s="6" t="s">
        <v>123</v>
      </c>
      <c r="B82" s="4">
        <v>3560</v>
      </c>
      <c r="C82" s="23"/>
      <c r="D82" s="23"/>
      <c r="E82" s="23"/>
      <c r="F82" s="24">
        <f t="shared" si="4"/>
        <v>0</v>
      </c>
      <c r="G82" s="25">
        <v>0</v>
      </c>
    </row>
    <row r="83" spans="1:7">
      <c r="A83" s="6" t="s">
        <v>114</v>
      </c>
      <c r="B83" s="4">
        <v>3570</v>
      </c>
      <c r="C83" s="23"/>
      <c r="D83" s="23"/>
      <c r="E83" s="23"/>
      <c r="F83" s="24">
        <f t="shared" si="4"/>
        <v>0</v>
      </c>
      <c r="G83" s="25">
        <v>0</v>
      </c>
    </row>
    <row r="84" spans="1:7">
      <c r="A84" s="6" t="s">
        <v>476</v>
      </c>
      <c r="B84" s="4" t="s">
        <v>463</v>
      </c>
      <c r="C84" s="23"/>
      <c r="D84" s="23"/>
      <c r="E84" s="23"/>
      <c r="F84" s="24">
        <f t="shared" si="4"/>
        <v>0</v>
      </c>
      <c r="G84" s="25">
        <v>0</v>
      </c>
    </row>
    <row r="85" spans="1:7">
      <c r="A85" s="19" t="s">
        <v>164</v>
      </c>
      <c r="B85" s="4">
        <v>3580</v>
      </c>
      <c r="C85" s="165">
        <f>C66-C73-C74+C69</f>
        <v>43</v>
      </c>
      <c r="D85" s="165">
        <f>D66-D73-D74+D69</f>
        <v>2481</v>
      </c>
      <c r="E85" s="165">
        <f>E66-E73-E74+E70+E71</f>
        <v>1003</v>
      </c>
      <c r="F85" s="165">
        <f>E85-D85</f>
        <v>-1478</v>
      </c>
      <c r="G85" s="165">
        <f>E85/D85</f>
        <v>0.40427247077791212</v>
      </c>
    </row>
    <row r="86" spans="1:7" s="11" customFormat="1">
      <c r="A86" s="6" t="s">
        <v>321</v>
      </c>
      <c r="B86" s="4"/>
      <c r="C86" s="23"/>
      <c r="D86" s="23"/>
      <c r="E86" s="23"/>
      <c r="F86" s="23"/>
      <c r="G86" s="22"/>
    </row>
    <row r="87" spans="1:7" s="11" customFormat="1">
      <c r="A87" s="8" t="s">
        <v>34</v>
      </c>
      <c r="B87" s="4">
        <v>3600</v>
      </c>
      <c r="C87" s="23">
        <v>1</v>
      </c>
      <c r="D87" s="23">
        <v>82</v>
      </c>
      <c r="E87" s="23">
        <v>82</v>
      </c>
      <c r="F87" s="23"/>
      <c r="G87" s="22"/>
    </row>
    <row r="88" spans="1:7" s="11" customFormat="1">
      <c r="A88" s="21" t="s">
        <v>290</v>
      </c>
      <c r="B88" s="4">
        <v>3610</v>
      </c>
      <c r="C88" s="23"/>
      <c r="D88" s="23"/>
      <c r="E88" s="23"/>
      <c r="F88" s="23"/>
      <c r="G88" s="22"/>
    </row>
    <row r="89" spans="1:7" s="11" customFormat="1">
      <c r="A89" s="8" t="s">
        <v>56</v>
      </c>
      <c r="B89" s="4">
        <v>3620</v>
      </c>
      <c r="C89" s="165">
        <f>C87+C30+C54+C85</f>
        <v>37</v>
      </c>
      <c r="D89" s="165">
        <f>D87+D30+D54+D85</f>
        <v>264</v>
      </c>
      <c r="E89" s="165">
        <f>E87+E30+E54+E85</f>
        <v>281</v>
      </c>
      <c r="F89" s="165">
        <f>E89-D89</f>
        <v>17</v>
      </c>
      <c r="G89" s="165"/>
    </row>
    <row r="90" spans="1:7" s="11" customFormat="1">
      <c r="A90" s="8" t="s">
        <v>35</v>
      </c>
      <c r="B90" s="4">
        <v>3630</v>
      </c>
      <c r="C90" s="23">
        <f>C89-C87</f>
        <v>36</v>
      </c>
      <c r="D90" s="23">
        <f>D89-D87</f>
        <v>182</v>
      </c>
      <c r="E90" s="23">
        <f>E89-E87</f>
        <v>199</v>
      </c>
      <c r="F90" s="23">
        <f>E90-D90</f>
        <v>17</v>
      </c>
      <c r="G90" s="22"/>
    </row>
    <row r="91" spans="1:7" s="11" customFormat="1">
      <c r="A91" s="2"/>
      <c r="B91" s="14"/>
      <c r="C91" s="14"/>
      <c r="D91" s="14"/>
      <c r="E91" s="14"/>
      <c r="F91" s="14"/>
      <c r="G91" s="14"/>
    </row>
    <row r="92" spans="1:7" s="3" customFormat="1">
      <c r="A92" s="16"/>
      <c r="B92" s="1"/>
      <c r="C92" s="27"/>
      <c r="D92" s="20"/>
      <c r="E92" s="270"/>
      <c r="F92" s="270"/>
      <c r="G92" s="270"/>
    </row>
    <row r="93" spans="1:7" s="29" customFormat="1" ht="20.100000000000001" customHeight="1">
      <c r="A93" s="160" t="s">
        <v>457</v>
      </c>
      <c r="B93" s="158"/>
      <c r="F93" s="29" t="s">
        <v>456</v>
      </c>
    </row>
    <row r="94" spans="1:7" s="46" customFormat="1" ht="19.5" customHeight="1">
      <c r="A94" s="36" t="s">
        <v>385</v>
      </c>
      <c r="C94" s="242" t="s">
        <v>79</v>
      </c>
      <c r="D94" s="242"/>
      <c r="E94" s="29"/>
      <c r="F94" s="242" t="s">
        <v>361</v>
      </c>
      <c r="G94" s="242"/>
    </row>
    <row r="95" spans="1:7" ht="45.75" customHeight="1"/>
  </sheetData>
  <mergeCells count="11">
    <mergeCell ref="A8:G8"/>
    <mergeCell ref="A3:G3"/>
    <mergeCell ref="A5:A6"/>
    <mergeCell ref="B5:B6"/>
    <mergeCell ref="D5:G5"/>
    <mergeCell ref="C5:C6"/>
    <mergeCell ref="A55:G55"/>
    <mergeCell ref="E92:G92"/>
    <mergeCell ref="F94:G94"/>
    <mergeCell ref="C94:D94"/>
    <mergeCell ref="A31:G31"/>
  </mergeCells>
  <phoneticPr fontId="3" type="noConversion"/>
  <pageMargins left="0.78740157480314965" right="0.39370078740157483" top="0.39370078740157483" bottom="0.39370078740157483" header="0.19685039370078741" footer="0.23622047244094491"/>
  <pageSetup paperSize="9" scale="63" orientation="portrait" r:id="rId1"/>
  <headerFooter alignWithMargins="0"/>
  <rowBreaks count="1" manualBreakCount="1">
    <brk id="54" max="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N181"/>
  <sheetViews>
    <sheetView view="pageBreakPreview" zoomScale="55" zoomScaleNormal="75" zoomScaleSheetLayoutView="55" workbookViewId="0">
      <selection activeCell="J10" sqref="J10"/>
    </sheetView>
  </sheetViews>
  <sheetFormatPr defaultRowHeight="20.25"/>
  <cols>
    <col min="1" max="1" width="67.7109375" style="29" customWidth="1"/>
    <col min="2" max="2" width="9.85546875" style="31" customWidth="1"/>
    <col min="3" max="3" width="20.42578125" style="31" customWidth="1"/>
    <col min="4" max="4" width="17.7109375" style="31" customWidth="1"/>
    <col min="5" max="5" width="18.42578125" style="31" customWidth="1"/>
    <col min="6" max="6" width="18.85546875" style="31" customWidth="1"/>
    <col min="7" max="7" width="18.5703125" style="31" customWidth="1"/>
    <col min="8" max="8" width="9.5703125" style="29" customWidth="1"/>
    <col min="9" max="9" width="9.85546875" style="29" customWidth="1"/>
    <col min="10" max="16384" width="9.140625" style="29"/>
  </cols>
  <sheetData>
    <row r="1" spans="1:14">
      <c r="A1" s="277" t="s">
        <v>373</v>
      </c>
      <c r="B1" s="277"/>
      <c r="C1" s="277"/>
      <c r="D1" s="277"/>
      <c r="E1" s="277"/>
      <c r="F1" s="277"/>
      <c r="G1" s="277"/>
    </row>
    <row r="2" spans="1:14">
      <c r="A2" s="279"/>
      <c r="B2" s="279"/>
      <c r="C2" s="279"/>
      <c r="D2" s="279"/>
      <c r="E2" s="279"/>
      <c r="F2" s="279"/>
      <c r="G2" s="279"/>
    </row>
    <row r="3" spans="1:14" ht="43.5" customHeight="1">
      <c r="A3" s="275" t="s">
        <v>287</v>
      </c>
      <c r="B3" s="278" t="s">
        <v>18</v>
      </c>
      <c r="C3" s="265" t="s">
        <v>355</v>
      </c>
      <c r="D3" s="263" t="s">
        <v>353</v>
      </c>
      <c r="E3" s="263"/>
      <c r="F3" s="263"/>
      <c r="G3" s="263"/>
    </row>
    <row r="4" spans="1:14" ht="56.25" customHeight="1">
      <c r="A4" s="276"/>
      <c r="B4" s="278"/>
      <c r="C4" s="266"/>
      <c r="D4" s="39" t="s">
        <v>265</v>
      </c>
      <c r="E4" s="39" t="s">
        <v>248</v>
      </c>
      <c r="F4" s="40" t="s">
        <v>275</v>
      </c>
      <c r="G4" s="40" t="s">
        <v>276</v>
      </c>
    </row>
    <row r="5" spans="1:14" ht="15.75" customHeight="1">
      <c r="A5" s="35">
        <v>1</v>
      </c>
      <c r="B5" s="39">
        <v>2</v>
      </c>
      <c r="C5" s="35">
        <v>3</v>
      </c>
      <c r="D5" s="35">
        <v>4</v>
      </c>
      <c r="E5" s="39">
        <v>5</v>
      </c>
      <c r="F5" s="35">
        <v>6</v>
      </c>
      <c r="G5" s="39">
        <v>7</v>
      </c>
    </row>
    <row r="6" spans="1:14" s="45" customFormat="1" ht="56.25" customHeight="1">
      <c r="A6" s="43" t="s">
        <v>82</v>
      </c>
      <c r="B6" s="64">
        <v>4000</v>
      </c>
      <c r="C6" s="169">
        <f>SUM(C7:C11)</f>
        <v>61</v>
      </c>
      <c r="D6" s="169">
        <f>SUM(D7:D11)</f>
        <v>170</v>
      </c>
      <c r="E6" s="169">
        <f>SUM(E7:E11)</f>
        <v>114</v>
      </c>
      <c r="F6" s="169">
        <f>D6-E6</f>
        <v>56</v>
      </c>
      <c r="G6" s="202">
        <f>E6/D6*100</f>
        <v>67.058823529411754</v>
      </c>
    </row>
    <row r="7" spans="1:14" ht="56.25" customHeight="1">
      <c r="A7" s="43" t="s">
        <v>1</v>
      </c>
      <c r="B7" s="65" t="s">
        <v>224</v>
      </c>
      <c r="C7" s="41"/>
      <c r="D7" s="170"/>
      <c r="E7" s="41"/>
      <c r="F7" s="41"/>
      <c r="G7" s="42"/>
    </row>
    <row r="8" spans="1:14" ht="56.25" customHeight="1">
      <c r="A8" s="43" t="s">
        <v>2</v>
      </c>
      <c r="B8" s="64">
        <v>4020</v>
      </c>
      <c r="C8" s="49"/>
      <c r="D8" s="171">
        <v>142</v>
      </c>
      <c r="E8" s="49">
        <v>99</v>
      </c>
      <c r="F8" s="41">
        <f>D8-E8</f>
        <v>43</v>
      </c>
      <c r="G8" s="42">
        <v>0</v>
      </c>
      <c r="N8" s="30"/>
    </row>
    <row r="9" spans="1:14" ht="56.25" customHeight="1">
      <c r="A9" s="43" t="s">
        <v>30</v>
      </c>
      <c r="B9" s="65">
        <v>4030</v>
      </c>
      <c r="C9" s="41">
        <v>61</v>
      </c>
      <c r="D9" s="171">
        <v>28</v>
      </c>
      <c r="E9" s="41">
        <v>15</v>
      </c>
      <c r="F9" s="41">
        <f>D9-E9</f>
        <v>13</v>
      </c>
      <c r="G9" s="42">
        <f>E9/D9*100</f>
        <v>53.571428571428569</v>
      </c>
      <c r="M9" s="30"/>
    </row>
    <row r="10" spans="1:14" ht="56.25" customHeight="1">
      <c r="A10" s="43" t="s">
        <v>3</v>
      </c>
      <c r="B10" s="64">
        <v>4040</v>
      </c>
      <c r="C10" s="49"/>
      <c r="D10" s="171"/>
      <c r="E10" s="49"/>
      <c r="F10" s="41">
        <f>E10-D10</f>
        <v>0</v>
      </c>
      <c r="G10" s="42">
        <v>0</v>
      </c>
    </row>
    <row r="11" spans="1:14" ht="56.25" customHeight="1">
      <c r="A11" s="43" t="s">
        <v>71</v>
      </c>
      <c r="B11" s="65">
        <v>4050</v>
      </c>
      <c r="C11" s="41"/>
      <c r="D11" s="171"/>
      <c r="E11" s="41"/>
      <c r="F11" s="41">
        <f>E11-D11</f>
        <v>0</v>
      </c>
      <c r="G11" s="42">
        <v>0</v>
      </c>
    </row>
    <row r="12" spans="1:14">
      <c r="B12" s="29"/>
      <c r="C12" s="29"/>
      <c r="D12" s="29"/>
      <c r="E12" s="29"/>
      <c r="F12" s="29"/>
      <c r="G12" s="29"/>
    </row>
    <row r="13" spans="1:14">
      <c r="B13" s="29"/>
      <c r="C13" s="29"/>
      <c r="D13" s="29"/>
      <c r="E13" s="29"/>
      <c r="F13" s="29"/>
      <c r="G13" s="29"/>
    </row>
    <row r="14" spans="1:14" ht="19.5" customHeight="1">
      <c r="A14" s="31"/>
      <c r="B14" s="29"/>
      <c r="C14" s="29"/>
      <c r="D14" s="29"/>
      <c r="E14" s="29"/>
      <c r="F14" s="29"/>
      <c r="G14" s="29"/>
    </row>
    <row r="15" spans="1:14" ht="20.100000000000001" customHeight="1">
      <c r="A15" s="87" t="s">
        <v>402</v>
      </c>
      <c r="B15" s="158"/>
      <c r="C15" s="172"/>
      <c r="D15" s="172"/>
      <c r="E15" s="29"/>
      <c r="F15" s="97" t="s">
        <v>456</v>
      </c>
      <c r="G15" s="97"/>
    </row>
    <row r="16" spans="1:14" s="46" customFormat="1" ht="19.5" customHeight="1">
      <c r="A16" s="36" t="s">
        <v>385</v>
      </c>
      <c r="C16" s="242" t="s">
        <v>79</v>
      </c>
      <c r="D16" s="242"/>
      <c r="E16" s="29"/>
      <c r="F16" s="242" t="s">
        <v>361</v>
      </c>
      <c r="G16" s="242"/>
    </row>
    <row r="17" spans="1:1">
      <c r="A17" s="47"/>
    </row>
    <row r="18" spans="1:1" ht="35.25" customHeight="1">
      <c r="A18" s="47"/>
    </row>
    <row r="19" spans="1:1">
      <c r="A19" s="47"/>
    </row>
    <row r="20" spans="1:1">
      <c r="A20" s="47"/>
    </row>
    <row r="21" spans="1:1">
      <c r="A21" s="47"/>
    </row>
    <row r="22" spans="1:1">
      <c r="A22" s="47"/>
    </row>
    <row r="23" spans="1:1">
      <c r="A23" s="47"/>
    </row>
    <row r="24" spans="1:1">
      <c r="A24" s="47"/>
    </row>
    <row r="25" spans="1:1">
      <c r="A25" s="47"/>
    </row>
    <row r="26" spans="1:1">
      <c r="A26" s="47"/>
    </row>
    <row r="27" spans="1:1">
      <c r="A27" s="47"/>
    </row>
    <row r="28" spans="1:1">
      <c r="A28" s="47"/>
    </row>
    <row r="29" spans="1:1">
      <c r="A29" s="47"/>
    </row>
    <row r="30" spans="1:1">
      <c r="A30" s="47"/>
    </row>
    <row r="31" spans="1:1">
      <c r="A31" s="47"/>
    </row>
    <row r="32" spans="1:1">
      <c r="A32" s="47"/>
    </row>
    <row r="33" spans="1:1">
      <c r="A33" s="47"/>
    </row>
    <row r="34" spans="1:1">
      <c r="A34" s="47"/>
    </row>
    <row r="35" spans="1:1">
      <c r="A35" s="47"/>
    </row>
    <row r="36" spans="1:1">
      <c r="A36" s="47"/>
    </row>
    <row r="37" spans="1:1">
      <c r="A37" s="47"/>
    </row>
    <row r="38" spans="1:1">
      <c r="A38" s="47"/>
    </row>
    <row r="39" spans="1:1">
      <c r="A39" s="47"/>
    </row>
    <row r="40" spans="1:1">
      <c r="A40" s="47"/>
    </row>
    <row r="41" spans="1:1">
      <c r="A41" s="47"/>
    </row>
    <row r="42" spans="1:1">
      <c r="A42" s="47"/>
    </row>
    <row r="43" spans="1:1">
      <c r="A43" s="47"/>
    </row>
    <row r="44" spans="1:1">
      <c r="A44" s="47"/>
    </row>
    <row r="45" spans="1:1">
      <c r="A45" s="47"/>
    </row>
    <row r="46" spans="1:1">
      <c r="A46" s="47"/>
    </row>
    <row r="47" spans="1:1">
      <c r="A47" s="47"/>
    </row>
    <row r="48" spans="1:1">
      <c r="A48" s="47"/>
    </row>
    <row r="49" spans="1:1">
      <c r="A49" s="47"/>
    </row>
    <row r="50" spans="1:1">
      <c r="A50" s="47"/>
    </row>
    <row r="51" spans="1:1">
      <c r="A51" s="47"/>
    </row>
    <row r="52" spans="1:1">
      <c r="A52" s="47"/>
    </row>
    <row r="53" spans="1:1">
      <c r="A53" s="47"/>
    </row>
    <row r="54" spans="1:1">
      <c r="A54" s="47"/>
    </row>
    <row r="55" spans="1:1">
      <c r="A55" s="47"/>
    </row>
    <row r="56" spans="1:1">
      <c r="A56" s="47"/>
    </row>
    <row r="57" spans="1:1">
      <c r="A57" s="47"/>
    </row>
    <row r="58" spans="1:1">
      <c r="A58" s="47"/>
    </row>
    <row r="59" spans="1:1">
      <c r="A59" s="47"/>
    </row>
    <row r="60" spans="1:1">
      <c r="A60" s="47"/>
    </row>
    <row r="61" spans="1:1">
      <c r="A61" s="47"/>
    </row>
    <row r="62" spans="1:1">
      <c r="A62" s="47"/>
    </row>
    <row r="63" spans="1:1">
      <c r="A63" s="47"/>
    </row>
    <row r="64" spans="1:1">
      <c r="A64" s="47"/>
    </row>
    <row r="65" spans="1:1">
      <c r="A65" s="47"/>
    </row>
    <row r="66" spans="1:1">
      <c r="A66" s="47"/>
    </row>
    <row r="67" spans="1:1">
      <c r="A67" s="47"/>
    </row>
    <row r="68" spans="1:1">
      <c r="A68" s="47"/>
    </row>
    <row r="69" spans="1:1">
      <c r="A69" s="47"/>
    </row>
    <row r="70" spans="1:1">
      <c r="A70" s="47"/>
    </row>
    <row r="71" spans="1:1">
      <c r="A71" s="47"/>
    </row>
    <row r="72" spans="1:1">
      <c r="A72" s="47"/>
    </row>
    <row r="73" spans="1:1">
      <c r="A73" s="47"/>
    </row>
    <row r="74" spans="1:1">
      <c r="A74" s="47"/>
    </row>
    <row r="75" spans="1:1">
      <c r="A75" s="47"/>
    </row>
    <row r="76" spans="1:1">
      <c r="A76" s="47"/>
    </row>
    <row r="77" spans="1:1">
      <c r="A77" s="47"/>
    </row>
    <row r="78" spans="1:1">
      <c r="A78" s="47"/>
    </row>
    <row r="79" spans="1:1">
      <c r="A79" s="47"/>
    </row>
    <row r="80" spans="1:1">
      <c r="A80" s="47"/>
    </row>
    <row r="81" spans="1:1">
      <c r="A81" s="47"/>
    </row>
    <row r="82" spans="1:1">
      <c r="A82" s="47"/>
    </row>
    <row r="83" spans="1:1">
      <c r="A83" s="47"/>
    </row>
    <row r="84" spans="1:1">
      <c r="A84" s="47"/>
    </row>
    <row r="85" spans="1:1">
      <c r="A85" s="47"/>
    </row>
    <row r="86" spans="1:1">
      <c r="A86" s="47"/>
    </row>
    <row r="87" spans="1:1">
      <c r="A87" s="47"/>
    </row>
    <row r="88" spans="1:1">
      <c r="A88" s="47"/>
    </row>
    <row r="89" spans="1:1">
      <c r="A89" s="47"/>
    </row>
    <row r="90" spans="1:1">
      <c r="A90" s="47"/>
    </row>
    <row r="91" spans="1:1">
      <c r="A91" s="47"/>
    </row>
    <row r="92" spans="1:1">
      <c r="A92" s="47"/>
    </row>
    <row r="93" spans="1:1">
      <c r="A93" s="47"/>
    </row>
    <row r="94" spans="1:1">
      <c r="A94" s="47"/>
    </row>
    <row r="95" spans="1:1">
      <c r="A95" s="47"/>
    </row>
    <row r="96" spans="1:1">
      <c r="A96" s="47"/>
    </row>
    <row r="97" spans="1:1">
      <c r="A97" s="47"/>
    </row>
    <row r="98" spans="1:1">
      <c r="A98" s="47"/>
    </row>
    <row r="99" spans="1:1">
      <c r="A99" s="47"/>
    </row>
    <row r="100" spans="1:1">
      <c r="A100" s="47"/>
    </row>
    <row r="101" spans="1:1">
      <c r="A101" s="47"/>
    </row>
    <row r="102" spans="1:1">
      <c r="A102" s="47"/>
    </row>
    <row r="103" spans="1:1">
      <c r="A103" s="47"/>
    </row>
    <row r="104" spans="1:1">
      <c r="A104" s="47"/>
    </row>
    <row r="105" spans="1:1">
      <c r="A105" s="47"/>
    </row>
    <row r="106" spans="1:1">
      <c r="A106" s="47"/>
    </row>
    <row r="107" spans="1:1">
      <c r="A107" s="47"/>
    </row>
    <row r="108" spans="1:1">
      <c r="A108" s="47"/>
    </row>
    <row r="109" spans="1:1">
      <c r="A109" s="47"/>
    </row>
    <row r="110" spans="1:1">
      <c r="A110" s="47"/>
    </row>
    <row r="111" spans="1:1">
      <c r="A111" s="47"/>
    </row>
    <row r="112" spans="1:1">
      <c r="A112" s="47"/>
    </row>
    <row r="113" spans="1:1">
      <c r="A113" s="47"/>
    </row>
    <row r="114" spans="1:1">
      <c r="A114" s="47"/>
    </row>
    <row r="115" spans="1:1">
      <c r="A115" s="47"/>
    </row>
    <row r="116" spans="1:1">
      <c r="A116" s="47"/>
    </row>
    <row r="117" spans="1:1">
      <c r="A117" s="47"/>
    </row>
    <row r="118" spans="1:1">
      <c r="A118" s="47"/>
    </row>
    <row r="119" spans="1:1">
      <c r="A119" s="47"/>
    </row>
    <row r="120" spans="1:1">
      <c r="A120" s="47"/>
    </row>
    <row r="121" spans="1:1">
      <c r="A121" s="47"/>
    </row>
    <row r="122" spans="1:1">
      <c r="A122" s="47"/>
    </row>
    <row r="123" spans="1:1">
      <c r="A123" s="47"/>
    </row>
    <row r="124" spans="1:1">
      <c r="A124" s="47"/>
    </row>
    <row r="125" spans="1:1">
      <c r="A125" s="47"/>
    </row>
    <row r="126" spans="1:1">
      <c r="A126" s="47"/>
    </row>
    <row r="127" spans="1:1">
      <c r="A127" s="47"/>
    </row>
    <row r="128" spans="1:1">
      <c r="A128" s="47"/>
    </row>
    <row r="129" spans="1:1">
      <c r="A129" s="47"/>
    </row>
    <row r="130" spans="1:1">
      <c r="A130" s="47"/>
    </row>
    <row r="131" spans="1:1">
      <c r="A131" s="47"/>
    </row>
    <row r="132" spans="1:1">
      <c r="A132" s="47"/>
    </row>
    <row r="133" spans="1:1">
      <c r="A133" s="47"/>
    </row>
    <row r="134" spans="1:1">
      <c r="A134" s="47"/>
    </row>
    <row r="135" spans="1:1">
      <c r="A135" s="47"/>
    </row>
    <row r="136" spans="1:1">
      <c r="A136" s="47"/>
    </row>
    <row r="137" spans="1:1">
      <c r="A137" s="47"/>
    </row>
    <row r="138" spans="1:1">
      <c r="A138" s="47"/>
    </row>
    <row r="139" spans="1:1">
      <c r="A139" s="47"/>
    </row>
    <row r="140" spans="1:1">
      <c r="A140" s="47"/>
    </row>
    <row r="141" spans="1:1">
      <c r="A141" s="47"/>
    </row>
    <row r="142" spans="1:1">
      <c r="A142" s="47"/>
    </row>
    <row r="143" spans="1:1">
      <c r="A143" s="47"/>
    </row>
    <row r="144" spans="1:1">
      <c r="A144" s="47"/>
    </row>
    <row r="145" spans="1:1">
      <c r="A145" s="47"/>
    </row>
    <row r="146" spans="1:1">
      <c r="A146" s="47"/>
    </row>
    <row r="147" spans="1:1">
      <c r="A147" s="47"/>
    </row>
    <row r="148" spans="1:1">
      <c r="A148" s="47"/>
    </row>
    <row r="149" spans="1:1">
      <c r="A149" s="47"/>
    </row>
    <row r="150" spans="1:1">
      <c r="A150" s="47"/>
    </row>
    <row r="151" spans="1:1">
      <c r="A151" s="47"/>
    </row>
    <row r="152" spans="1:1">
      <c r="A152" s="47"/>
    </row>
    <row r="153" spans="1:1">
      <c r="A153" s="47"/>
    </row>
    <row r="154" spans="1:1">
      <c r="A154" s="47"/>
    </row>
    <row r="155" spans="1:1">
      <c r="A155" s="47"/>
    </row>
    <row r="156" spans="1:1">
      <c r="A156" s="47"/>
    </row>
    <row r="157" spans="1:1">
      <c r="A157" s="47"/>
    </row>
    <row r="158" spans="1:1">
      <c r="A158" s="47"/>
    </row>
    <row r="159" spans="1:1">
      <c r="A159" s="47"/>
    </row>
    <row r="160" spans="1:1">
      <c r="A160" s="47"/>
    </row>
    <row r="161" spans="1:1">
      <c r="A161" s="47"/>
    </row>
    <row r="162" spans="1:1">
      <c r="A162" s="47"/>
    </row>
    <row r="163" spans="1:1">
      <c r="A163" s="47"/>
    </row>
    <row r="164" spans="1:1">
      <c r="A164" s="47"/>
    </row>
    <row r="165" spans="1:1">
      <c r="A165" s="47"/>
    </row>
    <row r="166" spans="1:1">
      <c r="A166" s="47"/>
    </row>
    <row r="167" spans="1:1">
      <c r="A167" s="47"/>
    </row>
    <row r="168" spans="1:1">
      <c r="A168" s="47"/>
    </row>
    <row r="169" spans="1:1">
      <c r="A169" s="47"/>
    </row>
    <row r="170" spans="1:1">
      <c r="A170" s="47"/>
    </row>
    <row r="171" spans="1:1">
      <c r="A171" s="47"/>
    </row>
    <row r="172" spans="1:1">
      <c r="A172" s="47"/>
    </row>
    <row r="173" spans="1:1">
      <c r="A173" s="47"/>
    </row>
    <row r="174" spans="1:1">
      <c r="A174" s="47"/>
    </row>
    <row r="175" spans="1:1">
      <c r="A175" s="47"/>
    </row>
    <row r="176" spans="1:1">
      <c r="A176" s="47"/>
    </row>
    <row r="177" spans="1:1">
      <c r="A177" s="47"/>
    </row>
    <row r="178" spans="1:1">
      <c r="A178" s="47"/>
    </row>
    <row r="179" spans="1:1">
      <c r="A179" s="47"/>
    </row>
    <row r="180" spans="1:1">
      <c r="A180" s="47"/>
    </row>
    <row r="181" spans="1:1">
      <c r="A181" s="47"/>
    </row>
  </sheetData>
  <mergeCells count="8">
    <mergeCell ref="F16:G16"/>
    <mergeCell ref="A3:A4"/>
    <mergeCell ref="A1:G1"/>
    <mergeCell ref="B3:B4"/>
    <mergeCell ref="A2:G2"/>
    <mergeCell ref="C3:C4"/>
    <mergeCell ref="D3:G3"/>
    <mergeCell ref="C16:D16"/>
  </mergeCells>
  <phoneticPr fontId="0" type="noConversion"/>
  <pageMargins left="0.78740157480314965" right="0.39370078740157483" top="0.59055118110236227" bottom="0.59055118110236227" header="0.27559055118110237" footer="0.31496062992125984"/>
  <pageSetup paperSize="9" scale="50" firstPageNumber="9" orientation="portrait" useFirstPageNumber="1" r:id="rId1"/>
  <headerFooter alignWithMargins="0"/>
  <ignoredErrors>
    <ignoredError sqref="B7"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I27"/>
  <sheetViews>
    <sheetView view="pageBreakPreview" topLeftCell="A10" zoomScale="50" zoomScaleNormal="75" zoomScaleSheetLayoutView="50" workbookViewId="0">
      <selection activeCell="E9" sqref="E9"/>
    </sheetView>
  </sheetViews>
  <sheetFormatPr defaultRowHeight="20.25"/>
  <cols>
    <col min="1" max="1" width="87.28515625" style="67" customWidth="1"/>
    <col min="2" max="2" width="16.5703125" style="67" customWidth="1"/>
    <col min="3" max="3" width="19.7109375" style="67" customWidth="1"/>
    <col min="4" max="4" width="20" style="67" customWidth="1"/>
    <col min="5" max="5" width="19.7109375" style="67" customWidth="1"/>
    <col min="6" max="6" width="39" style="67" customWidth="1"/>
    <col min="7" max="7" width="9.5703125" style="67" customWidth="1"/>
    <col min="8" max="8" width="9.140625" style="67"/>
    <col min="9" max="9" width="27.140625" style="67" customWidth="1"/>
    <col min="10" max="16384" width="9.140625" style="67"/>
  </cols>
  <sheetData>
    <row r="1" spans="1:6" ht="19.5" customHeight="1">
      <c r="A1" s="280" t="s">
        <v>374</v>
      </c>
      <c r="B1" s="280"/>
      <c r="C1" s="280"/>
      <c r="D1" s="280"/>
      <c r="E1" s="280"/>
      <c r="F1" s="280"/>
    </row>
    <row r="2" spans="1:6" ht="24" customHeight="1"/>
    <row r="3" spans="1:6" ht="36" customHeight="1">
      <c r="A3" s="281" t="s">
        <v>287</v>
      </c>
      <c r="B3" s="281" t="s">
        <v>0</v>
      </c>
      <c r="C3" s="281" t="s">
        <v>101</v>
      </c>
      <c r="D3" s="278" t="s">
        <v>355</v>
      </c>
      <c r="E3" s="283" t="s">
        <v>353</v>
      </c>
      <c r="F3" s="281" t="s">
        <v>322</v>
      </c>
    </row>
    <row r="4" spans="1:6" ht="36" customHeight="1">
      <c r="A4" s="282"/>
      <c r="B4" s="282"/>
      <c r="C4" s="282"/>
      <c r="D4" s="278"/>
      <c r="E4" s="284"/>
      <c r="F4" s="282"/>
    </row>
    <row r="5" spans="1:6" ht="20.25" customHeight="1">
      <c r="A5" s="68">
        <v>1</v>
      </c>
      <c r="B5" s="68">
        <v>2</v>
      </c>
      <c r="C5" s="68">
        <v>3</v>
      </c>
      <c r="D5" s="68">
        <v>4</v>
      </c>
      <c r="E5" s="68">
        <v>5</v>
      </c>
      <c r="F5" s="68">
        <v>6</v>
      </c>
    </row>
    <row r="6" spans="1:6">
      <c r="A6" s="285" t="s">
        <v>191</v>
      </c>
      <c r="B6" s="286"/>
      <c r="C6" s="286"/>
      <c r="D6" s="286"/>
      <c r="E6" s="286"/>
      <c r="F6" s="287"/>
    </row>
    <row r="7" spans="1:6" ht="63.75" customHeight="1">
      <c r="A7" s="43" t="s">
        <v>349</v>
      </c>
      <c r="B7" s="39">
        <v>5000</v>
      </c>
      <c r="C7" s="69" t="s">
        <v>340</v>
      </c>
      <c r="D7" s="173" t="s">
        <v>401</v>
      </c>
      <c r="E7" s="173" t="s">
        <v>401</v>
      </c>
      <c r="F7" s="71"/>
    </row>
    <row r="8" spans="1:6" ht="63.75" customHeight="1">
      <c r="A8" s="43" t="s">
        <v>350</v>
      </c>
      <c r="B8" s="39">
        <v>5010</v>
      </c>
      <c r="C8" s="69" t="s">
        <v>340</v>
      </c>
      <c r="D8" s="173" t="s">
        <v>401</v>
      </c>
      <c r="E8" s="173" t="s">
        <v>401</v>
      </c>
      <c r="F8" s="71"/>
    </row>
    <row r="9" spans="1:6" ht="60.75" customHeight="1">
      <c r="A9" s="72" t="s">
        <v>404</v>
      </c>
      <c r="B9" s="39">
        <v>5020</v>
      </c>
      <c r="C9" s="69" t="s">
        <v>340</v>
      </c>
      <c r="D9" s="177"/>
      <c r="E9" s="177">
        <f>'1. Фін результат'!E108/'фінплан - зведені показники'!E70</f>
        <v>-0.12759281854627855</v>
      </c>
      <c r="F9" s="71" t="s">
        <v>341</v>
      </c>
    </row>
    <row r="10" spans="1:6" ht="63.75" customHeight="1">
      <c r="A10" s="72" t="s">
        <v>405</v>
      </c>
      <c r="B10" s="39">
        <v>5030</v>
      </c>
      <c r="C10" s="69" t="s">
        <v>340</v>
      </c>
      <c r="D10" s="177"/>
      <c r="E10" s="177">
        <f>'1. Фін результат'!E111/'фінплан - зведені показники'!E76</f>
        <v>-0.13413963716327654</v>
      </c>
      <c r="F10" s="71"/>
    </row>
    <row r="11" spans="1:6" ht="68.25" customHeight="1">
      <c r="A11" s="72" t="s">
        <v>329</v>
      </c>
      <c r="B11" s="39">
        <v>5040</v>
      </c>
      <c r="C11" s="69" t="s">
        <v>102</v>
      </c>
      <c r="D11" s="173" t="s">
        <v>401</v>
      </c>
      <c r="E11" s="173" t="s">
        <v>401</v>
      </c>
      <c r="F11" s="71" t="s">
        <v>342</v>
      </c>
    </row>
    <row r="12" spans="1:6" ht="42.75" customHeight="1">
      <c r="A12" s="285" t="s">
        <v>193</v>
      </c>
      <c r="B12" s="286"/>
      <c r="C12" s="286"/>
      <c r="D12" s="286"/>
      <c r="E12" s="286"/>
      <c r="F12" s="287"/>
    </row>
    <row r="13" spans="1:6" ht="82.5" customHeight="1">
      <c r="A13" s="71" t="s">
        <v>334</v>
      </c>
      <c r="B13" s="39">
        <v>5100</v>
      </c>
      <c r="C13" s="69"/>
      <c r="D13" s="70">
        <f>'фінплан - зведені показники'!C73/'1. Фін результат'!C127</f>
        <v>5.397260273972603</v>
      </c>
      <c r="E13" s="70">
        <f>'фінплан - зведені показники'!E73/'1. Фін результат'!E127</f>
        <v>-0.40114613180515757</v>
      </c>
      <c r="F13" s="71"/>
    </row>
    <row r="14" spans="1:6" ht="128.25" customHeight="1">
      <c r="A14" s="71" t="s">
        <v>330</v>
      </c>
      <c r="B14" s="39">
        <v>5110</v>
      </c>
      <c r="C14" s="69" t="s">
        <v>178</v>
      </c>
      <c r="D14" s="70">
        <f>'фінплан - зведені показники'!C76/'фінплан - зведені показники'!C73</f>
        <v>13.213197969543147</v>
      </c>
      <c r="E14" s="70">
        <f>'фінплан - зведені показники'!D76/'фінплан - зведені показники'!D73</f>
        <v>19.489285714285714</v>
      </c>
      <c r="F14" s="71" t="s">
        <v>343</v>
      </c>
    </row>
    <row r="15" spans="1:6" ht="171.75" customHeight="1">
      <c r="A15" s="71" t="s">
        <v>331</v>
      </c>
      <c r="B15" s="39">
        <v>5120</v>
      </c>
      <c r="C15" s="69" t="s">
        <v>178</v>
      </c>
      <c r="D15" s="70">
        <f>'фінплан - зведені показники'!C68/'фінплан - зведені показники'!C72</f>
        <v>0.7258883248730964</v>
      </c>
      <c r="E15" s="70">
        <f>'фінплан - зведені показники'!D68/'фінплан - зведені показники'!D72</f>
        <v>1.2535714285714286</v>
      </c>
      <c r="F15" s="71" t="s">
        <v>345</v>
      </c>
    </row>
    <row r="16" spans="1:6" ht="36.75" customHeight="1">
      <c r="A16" s="285" t="s">
        <v>192</v>
      </c>
      <c r="B16" s="286"/>
      <c r="C16" s="286"/>
      <c r="D16" s="286"/>
      <c r="E16" s="286"/>
      <c r="F16" s="287"/>
    </row>
    <row r="17" spans="1:9" ht="48" customHeight="1">
      <c r="A17" s="71" t="s">
        <v>332</v>
      </c>
      <c r="B17" s="39">
        <v>5200</v>
      </c>
      <c r="C17" s="69"/>
      <c r="D17" s="70">
        <f>'фінплан - зведені показники'!C61/'1. Фін результат'!C134</f>
        <v>0.87142857142857144</v>
      </c>
      <c r="E17" s="70">
        <f>'фінплан - зведені показники'!D61/'1. Фін результат'!D134</f>
        <v>3.2075471698113209</v>
      </c>
      <c r="F17" s="71"/>
    </row>
    <row r="18" spans="1:9" ht="81" customHeight="1">
      <c r="A18" s="71" t="s">
        <v>362</v>
      </c>
      <c r="B18" s="39">
        <v>5210</v>
      </c>
      <c r="C18" s="69"/>
      <c r="D18" s="173" t="s">
        <v>401</v>
      </c>
      <c r="E18" s="173" t="s">
        <v>401</v>
      </c>
      <c r="F18" s="71"/>
    </row>
    <row r="19" spans="1:9" ht="65.25" customHeight="1">
      <c r="A19" s="71" t="s">
        <v>351</v>
      </c>
      <c r="B19" s="39">
        <v>5220</v>
      </c>
      <c r="C19" s="69" t="s">
        <v>340</v>
      </c>
      <c r="D19" s="176">
        <v>0.28599999999999998</v>
      </c>
      <c r="E19" s="176">
        <v>0.38</v>
      </c>
      <c r="F19" s="71" t="s">
        <v>344</v>
      </c>
    </row>
    <row r="20" spans="1:9" ht="35.25" customHeight="1">
      <c r="A20" s="285" t="s">
        <v>333</v>
      </c>
      <c r="B20" s="286"/>
      <c r="C20" s="286"/>
      <c r="D20" s="286"/>
      <c r="E20" s="286"/>
      <c r="F20" s="287"/>
    </row>
    <row r="21" spans="1:9" ht="110.25" customHeight="1">
      <c r="A21" s="72" t="s">
        <v>352</v>
      </c>
      <c r="B21" s="39">
        <v>5300</v>
      </c>
      <c r="C21" s="69"/>
      <c r="D21" s="70"/>
      <c r="E21" s="70"/>
      <c r="F21" s="73"/>
    </row>
    <row r="23" spans="1:9" s="29" customFormat="1" ht="20.100000000000001" customHeight="1">
      <c r="A23" s="87" t="s">
        <v>406</v>
      </c>
      <c r="B23" s="158"/>
      <c r="C23" s="97"/>
      <c r="E23" s="97" t="s">
        <v>456</v>
      </c>
      <c r="F23" s="97"/>
    </row>
    <row r="24" spans="1:9" s="46" customFormat="1" ht="20.100000000000001" customHeight="1">
      <c r="A24" s="36" t="s">
        <v>386</v>
      </c>
      <c r="B24" s="242" t="s">
        <v>79</v>
      </c>
      <c r="C24" s="242"/>
      <c r="D24" s="242"/>
      <c r="E24" s="242" t="s">
        <v>326</v>
      </c>
      <c r="F24" s="242"/>
      <c r="G24" s="29"/>
    </row>
    <row r="26" spans="1:9" ht="53.25" customHeight="1">
      <c r="I26" s="26"/>
    </row>
    <row r="27" spans="1:9" s="46" customFormat="1">
      <c r="A27" s="36"/>
      <c r="B27" s="29"/>
      <c r="C27" s="242"/>
      <c r="D27" s="242"/>
      <c r="E27" s="29"/>
      <c r="F27" s="33"/>
    </row>
  </sheetData>
  <mergeCells count="14">
    <mergeCell ref="C27:D27"/>
    <mergeCell ref="A1:F1"/>
    <mergeCell ref="A3:A4"/>
    <mergeCell ref="B3:B4"/>
    <mergeCell ref="C3:C4"/>
    <mergeCell ref="F3:F4"/>
    <mergeCell ref="D3:D4"/>
    <mergeCell ref="E3:E4"/>
    <mergeCell ref="A6:F6"/>
    <mergeCell ref="A12:F12"/>
    <mergeCell ref="A16:F16"/>
    <mergeCell ref="B24:D24"/>
    <mergeCell ref="E24:F24"/>
    <mergeCell ref="A20:F20"/>
  </mergeCells>
  <phoneticPr fontId="3" type="noConversion"/>
  <pageMargins left="0.78740157480314965" right="0.39370078740157483" top="0.59055118110236227" bottom="0.59055118110236227" header="0.11811023622047245" footer="0.31496062992125984"/>
  <pageSetup paperSize="9" scale="43"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O90"/>
  <sheetViews>
    <sheetView topLeftCell="A15" zoomScale="70" zoomScaleNormal="70" zoomScaleSheetLayoutView="50" workbookViewId="0">
      <selection activeCell="N38" sqref="N38"/>
    </sheetView>
  </sheetViews>
  <sheetFormatPr defaultRowHeight="20.25" outlineLevelRow="1"/>
  <cols>
    <col min="1" max="1" width="44.85546875" style="46" customWidth="1"/>
    <col min="2" max="2" width="13.5703125" style="33" customWidth="1"/>
    <col min="3" max="3" width="18.5703125" style="46" customWidth="1"/>
    <col min="4" max="4" width="16.140625" style="46" customWidth="1"/>
    <col min="5" max="5" width="15.42578125" style="46" customWidth="1"/>
    <col min="6" max="6" width="16.5703125" style="46" customWidth="1"/>
    <col min="7" max="7" width="15.28515625" style="46" customWidth="1"/>
    <col min="8" max="8" width="16.5703125" style="46" customWidth="1"/>
    <col min="9" max="9" width="16.140625" style="46" customWidth="1"/>
    <col min="10" max="10" width="16.42578125" style="46" customWidth="1"/>
    <col min="11" max="11" width="16.5703125" style="46" customWidth="1"/>
    <col min="12" max="12" width="16.85546875" style="46" customWidth="1"/>
    <col min="13" max="15" width="16.7109375" style="46" customWidth="1"/>
    <col min="16" max="16384" width="9.140625" style="46"/>
  </cols>
  <sheetData>
    <row r="1" spans="1:15" ht="18.75" hidden="1" customHeight="1" outlineLevel="1">
      <c r="N1" s="291" t="s">
        <v>241</v>
      </c>
      <c r="O1" s="291"/>
    </row>
    <row r="2" spans="1:15" hidden="1" outlineLevel="1">
      <c r="N2" s="291" t="s">
        <v>261</v>
      </c>
      <c r="O2" s="291"/>
    </row>
    <row r="3" spans="1:15" collapsed="1">
      <c r="A3" s="292" t="s">
        <v>499</v>
      </c>
      <c r="B3" s="292"/>
      <c r="C3" s="292"/>
      <c r="D3" s="292"/>
      <c r="E3" s="292"/>
      <c r="F3" s="292"/>
      <c r="G3" s="292"/>
      <c r="H3" s="292"/>
      <c r="I3" s="292"/>
      <c r="J3" s="292"/>
      <c r="K3" s="292"/>
      <c r="L3" s="292"/>
      <c r="M3" s="292"/>
      <c r="N3" s="292"/>
      <c r="O3" s="292"/>
    </row>
    <row r="4" spans="1:15" ht="3.75" customHeight="1">
      <c r="A4" s="292"/>
      <c r="B4" s="292"/>
      <c r="C4" s="292"/>
      <c r="D4" s="292"/>
      <c r="E4" s="292"/>
      <c r="F4" s="292"/>
      <c r="G4" s="292"/>
      <c r="H4" s="292"/>
      <c r="I4" s="292"/>
      <c r="J4" s="292"/>
      <c r="K4" s="292"/>
      <c r="L4" s="292"/>
      <c r="M4" s="292"/>
      <c r="N4" s="292"/>
      <c r="O4" s="292"/>
    </row>
    <row r="5" spans="1:15">
      <c r="A5" s="290" t="s">
        <v>419</v>
      </c>
      <c r="B5" s="290"/>
      <c r="C5" s="290"/>
      <c r="D5" s="290"/>
      <c r="E5" s="290"/>
      <c r="F5" s="290"/>
      <c r="G5" s="290"/>
      <c r="H5" s="290"/>
      <c r="I5" s="290"/>
      <c r="J5" s="290"/>
      <c r="K5" s="290"/>
      <c r="L5" s="290"/>
      <c r="M5" s="290"/>
      <c r="N5" s="290"/>
      <c r="O5" s="290"/>
    </row>
    <row r="6" spans="1:15" ht="14.25" customHeight="1">
      <c r="A6" s="242" t="s">
        <v>135</v>
      </c>
      <c r="B6" s="242"/>
      <c r="C6" s="242"/>
      <c r="D6" s="242"/>
      <c r="E6" s="242"/>
      <c r="F6" s="242"/>
      <c r="G6" s="242"/>
      <c r="H6" s="242"/>
      <c r="I6" s="242"/>
      <c r="J6" s="242"/>
      <c r="K6" s="242"/>
      <c r="L6" s="242"/>
      <c r="M6" s="242"/>
      <c r="N6" s="242"/>
      <c r="O6" s="242"/>
    </row>
    <row r="7" spans="1:15" ht="24.95" customHeight="1">
      <c r="A7" s="277" t="s">
        <v>375</v>
      </c>
      <c r="B7" s="277"/>
      <c r="C7" s="277"/>
      <c r="D7" s="277"/>
      <c r="E7" s="277"/>
      <c r="F7" s="277"/>
      <c r="G7" s="277"/>
      <c r="H7" s="277"/>
      <c r="I7" s="277"/>
      <c r="J7" s="277"/>
      <c r="K7" s="277"/>
      <c r="L7" s="277"/>
      <c r="M7" s="277"/>
      <c r="N7" s="277"/>
      <c r="O7" s="277"/>
    </row>
    <row r="8" spans="1:15" ht="9" customHeight="1">
      <c r="A8" s="45"/>
      <c r="B8" s="45"/>
      <c r="C8" s="45"/>
      <c r="D8" s="45"/>
      <c r="E8" s="45"/>
      <c r="F8" s="45"/>
      <c r="G8" s="45"/>
      <c r="H8" s="45"/>
      <c r="I8" s="45"/>
      <c r="J8" s="45"/>
      <c r="K8" s="45"/>
      <c r="L8" s="45"/>
      <c r="M8" s="45"/>
      <c r="N8" s="45"/>
      <c r="O8" s="45"/>
    </row>
    <row r="9" spans="1:15" ht="110.25" customHeight="1">
      <c r="A9" s="293" t="s">
        <v>498</v>
      </c>
      <c r="B9" s="293"/>
      <c r="C9" s="293"/>
      <c r="D9" s="293"/>
      <c r="E9" s="293"/>
      <c r="F9" s="293"/>
      <c r="G9" s="293"/>
      <c r="H9" s="293"/>
      <c r="I9" s="293"/>
      <c r="J9" s="293"/>
      <c r="K9" s="293"/>
      <c r="L9" s="293"/>
      <c r="M9" s="293"/>
      <c r="N9" s="293"/>
      <c r="O9" s="293"/>
    </row>
    <row r="10" spans="1:15" ht="12.75" customHeight="1">
      <c r="B10" s="46"/>
    </row>
    <row r="11" spans="1:15" s="29" customFormat="1" ht="40.5" customHeight="1">
      <c r="A11" s="39" t="s">
        <v>287</v>
      </c>
      <c r="B11" s="278" t="s">
        <v>137</v>
      </c>
      <c r="C11" s="278"/>
      <c r="D11" s="278" t="s">
        <v>31</v>
      </c>
      <c r="E11" s="278"/>
      <c r="F11" s="278" t="s">
        <v>323</v>
      </c>
      <c r="G11" s="278"/>
      <c r="H11" s="278" t="s">
        <v>324</v>
      </c>
      <c r="I11" s="278"/>
      <c r="J11" s="278" t="s">
        <v>325</v>
      </c>
      <c r="K11" s="278"/>
      <c r="L11" s="278" t="s">
        <v>292</v>
      </c>
      <c r="M11" s="278"/>
      <c r="N11" s="278" t="s">
        <v>293</v>
      </c>
      <c r="O11" s="278"/>
    </row>
    <row r="12" spans="1:15" s="29" customFormat="1" ht="17.25" customHeight="1">
      <c r="A12" s="39">
        <v>1</v>
      </c>
      <c r="B12" s="305">
        <v>2</v>
      </c>
      <c r="C12" s="306"/>
      <c r="D12" s="305">
        <v>3</v>
      </c>
      <c r="E12" s="306"/>
      <c r="F12" s="305">
        <v>4</v>
      </c>
      <c r="G12" s="306"/>
      <c r="H12" s="305">
        <v>5</v>
      </c>
      <c r="I12" s="306"/>
      <c r="J12" s="305">
        <v>6</v>
      </c>
      <c r="K12" s="306"/>
      <c r="L12" s="305">
        <v>7</v>
      </c>
      <c r="M12" s="306"/>
      <c r="N12" s="278">
        <v>8</v>
      </c>
      <c r="O12" s="278"/>
    </row>
    <row r="13" spans="1:15" s="29" customFormat="1" ht="60" customHeight="1">
      <c r="A13" s="322" t="s">
        <v>136</v>
      </c>
      <c r="B13" s="323"/>
      <c r="C13" s="323"/>
      <c r="D13" s="323"/>
      <c r="E13" s="323"/>
      <c r="F13" s="323"/>
      <c r="G13" s="323"/>
      <c r="H13" s="323"/>
      <c r="I13" s="323"/>
      <c r="J13" s="323"/>
      <c r="K13" s="323"/>
      <c r="L13" s="323"/>
      <c r="M13" s="323"/>
      <c r="N13" s="323"/>
      <c r="O13" s="324"/>
    </row>
    <row r="14" spans="1:15" s="29" customFormat="1" ht="20.100000000000001" customHeight="1">
      <c r="A14" s="43" t="s">
        <v>294</v>
      </c>
      <c r="B14" s="278">
        <v>3</v>
      </c>
      <c r="C14" s="278"/>
      <c r="D14" s="307">
        <v>3</v>
      </c>
      <c r="E14" s="307"/>
      <c r="F14" s="278">
        <v>3</v>
      </c>
      <c r="G14" s="278"/>
      <c r="H14" s="307">
        <v>3</v>
      </c>
      <c r="I14" s="307"/>
      <c r="J14" s="307">
        <v>3</v>
      </c>
      <c r="K14" s="307"/>
      <c r="L14" s="307">
        <f t="shared" ref="L14:L19" si="0">H14-J14</f>
        <v>0</v>
      </c>
      <c r="M14" s="307"/>
      <c r="N14" s="288">
        <f>J14/H14*100</f>
        <v>100</v>
      </c>
      <c r="O14" s="288"/>
    </row>
    <row r="15" spans="1:15" s="29" customFormat="1" ht="20.100000000000001" customHeight="1">
      <c r="A15" s="43" t="s">
        <v>295</v>
      </c>
      <c r="B15" s="278"/>
      <c r="C15" s="278"/>
      <c r="D15" s="307"/>
      <c r="E15" s="307"/>
      <c r="F15" s="278"/>
      <c r="G15" s="278"/>
      <c r="H15" s="307"/>
      <c r="I15" s="307"/>
      <c r="J15" s="307"/>
      <c r="K15" s="307"/>
      <c r="L15" s="307">
        <f t="shared" si="0"/>
        <v>0</v>
      </c>
      <c r="M15" s="307"/>
      <c r="N15" s="288">
        <v>0</v>
      </c>
      <c r="O15" s="288"/>
    </row>
    <row r="16" spans="1:15" s="29" customFormat="1" ht="20.100000000000001" customHeight="1">
      <c r="A16" s="43" t="s">
        <v>296</v>
      </c>
      <c r="B16" s="278">
        <v>2</v>
      </c>
      <c r="C16" s="278"/>
      <c r="D16" s="307">
        <v>1</v>
      </c>
      <c r="E16" s="307"/>
      <c r="F16" s="278">
        <v>1</v>
      </c>
      <c r="G16" s="278"/>
      <c r="H16" s="307">
        <v>1</v>
      </c>
      <c r="I16" s="307"/>
      <c r="J16" s="307">
        <v>1</v>
      </c>
      <c r="K16" s="307"/>
      <c r="L16" s="307">
        <f t="shared" si="0"/>
        <v>0</v>
      </c>
      <c r="M16" s="307"/>
      <c r="N16" s="288">
        <f>J16/H16*100</f>
        <v>100</v>
      </c>
      <c r="O16" s="288"/>
    </row>
    <row r="17" spans="1:15" s="29" customFormat="1" ht="20.100000000000001" customHeight="1">
      <c r="A17" s="43" t="s">
        <v>297</v>
      </c>
      <c r="B17" s="278"/>
      <c r="C17" s="278"/>
      <c r="D17" s="307"/>
      <c r="E17" s="307"/>
      <c r="F17" s="278"/>
      <c r="G17" s="278"/>
      <c r="H17" s="307"/>
      <c r="I17" s="307"/>
      <c r="J17" s="307"/>
      <c r="K17" s="307"/>
      <c r="L17" s="307">
        <f t="shared" si="0"/>
        <v>0</v>
      </c>
      <c r="M17" s="307"/>
      <c r="N17" s="288"/>
      <c r="O17" s="288"/>
    </row>
    <row r="18" spans="1:15" s="29" customFormat="1" ht="20.100000000000001" customHeight="1">
      <c r="A18" s="43" t="s">
        <v>298</v>
      </c>
      <c r="B18" s="278"/>
      <c r="C18" s="278"/>
      <c r="D18" s="307"/>
      <c r="E18" s="307"/>
      <c r="F18" s="278"/>
      <c r="G18" s="278"/>
      <c r="H18" s="307"/>
      <c r="I18" s="307"/>
      <c r="J18" s="307"/>
      <c r="K18" s="307"/>
      <c r="L18" s="307">
        <f t="shared" si="0"/>
        <v>0</v>
      </c>
      <c r="M18" s="307"/>
      <c r="N18" s="288">
        <v>0</v>
      </c>
      <c r="O18" s="288"/>
    </row>
    <row r="19" spans="1:15" s="29" customFormat="1" ht="20.100000000000001" customHeight="1">
      <c r="A19" s="43" t="s">
        <v>299</v>
      </c>
      <c r="B19" s="278"/>
      <c r="C19" s="278"/>
      <c r="D19" s="307"/>
      <c r="E19" s="307"/>
      <c r="F19" s="307"/>
      <c r="G19" s="307"/>
      <c r="H19" s="307"/>
      <c r="I19" s="307"/>
      <c r="J19" s="307"/>
      <c r="K19" s="307"/>
      <c r="L19" s="307">
        <f t="shared" si="0"/>
        <v>0</v>
      </c>
      <c r="M19" s="307"/>
      <c r="N19" s="288"/>
      <c r="O19" s="288"/>
    </row>
    <row r="20" spans="1:15" s="29" customFormat="1" ht="42" customHeight="1">
      <c r="A20" s="322" t="s">
        <v>364</v>
      </c>
      <c r="B20" s="323"/>
      <c r="C20" s="323"/>
      <c r="D20" s="323"/>
      <c r="E20" s="323"/>
      <c r="F20" s="323"/>
      <c r="G20" s="323"/>
      <c r="H20" s="323"/>
      <c r="I20" s="323"/>
      <c r="J20" s="323"/>
      <c r="K20" s="323"/>
      <c r="L20" s="323"/>
      <c r="M20" s="323"/>
      <c r="N20" s="323"/>
      <c r="O20" s="324"/>
    </row>
    <row r="21" spans="1:15" s="29" customFormat="1" ht="20.100000000000001" customHeight="1">
      <c r="A21" s="43" t="s">
        <v>301</v>
      </c>
      <c r="B21" s="278">
        <v>233</v>
      </c>
      <c r="C21" s="278"/>
      <c r="D21" s="307">
        <v>244</v>
      </c>
      <c r="E21" s="307"/>
      <c r="F21" s="307">
        <v>225</v>
      </c>
      <c r="G21" s="307"/>
      <c r="H21" s="307">
        <v>169</v>
      </c>
      <c r="I21" s="307"/>
      <c r="J21" s="307">
        <v>183</v>
      </c>
      <c r="K21" s="307"/>
      <c r="L21" s="307">
        <f>H21-J21</f>
        <v>-14</v>
      </c>
      <c r="M21" s="307"/>
      <c r="N21" s="288">
        <f>J21/H21*100</f>
        <v>108.28402366863905</v>
      </c>
      <c r="O21" s="288"/>
    </row>
    <row r="22" spans="1:15" s="29" customFormat="1" ht="40.5" customHeight="1">
      <c r="A22" s="43" t="s">
        <v>300</v>
      </c>
      <c r="B22" s="278">
        <v>468</v>
      </c>
      <c r="C22" s="278"/>
      <c r="D22" s="307">
        <v>468</v>
      </c>
      <c r="E22" s="307"/>
      <c r="F22" s="307">
        <v>419</v>
      </c>
      <c r="G22" s="307"/>
      <c r="H22" s="307">
        <v>315</v>
      </c>
      <c r="I22" s="307"/>
      <c r="J22" s="307">
        <v>325</v>
      </c>
      <c r="K22" s="307"/>
      <c r="L22" s="307">
        <f>H22-J22</f>
        <v>-10</v>
      </c>
      <c r="M22" s="307"/>
      <c r="N22" s="288">
        <f>J22/H22*100</f>
        <v>103.17460317460319</v>
      </c>
      <c r="O22" s="288"/>
    </row>
    <row r="23" spans="1:15" s="29" customFormat="1" ht="20.100000000000001" customHeight="1">
      <c r="A23" s="43" t="s">
        <v>302</v>
      </c>
      <c r="B23" s="278">
        <v>22</v>
      </c>
      <c r="C23" s="278"/>
      <c r="D23" s="307">
        <v>11</v>
      </c>
      <c r="E23" s="307"/>
      <c r="F23" s="307">
        <v>163</v>
      </c>
      <c r="G23" s="307"/>
      <c r="H23" s="307">
        <v>150</v>
      </c>
      <c r="I23" s="307"/>
      <c r="J23" s="307">
        <v>57</v>
      </c>
      <c r="K23" s="307"/>
      <c r="L23" s="307">
        <f>H23-J23</f>
        <v>93</v>
      </c>
      <c r="M23" s="307"/>
      <c r="N23" s="288">
        <f>J23/H23*100</f>
        <v>38</v>
      </c>
      <c r="O23" s="288"/>
    </row>
    <row r="24" spans="1:15" s="29" customFormat="1" ht="45" customHeight="1">
      <c r="A24" s="322" t="s">
        <v>462</v>
      </c>
      <c r="B24" s="323"/>
      <c r="C24" s="323"/>
      <c r="D24" s="323"/>
      <c r="E24" s="323"/>
      <c r="F24" s="323"/>
      <c r="G24" s="323"/>
      <c r="H24" s="323"/>
      <c r="I24" s="323"/>
      <c r="J24" s="323"/>
      <c r="K24" s="323"/>
      <c r="L24" s="323"/>
      <c r="M24" s="323"/>
      <c r="N24" s="323"/>
      <c r="O24" s="324"/>
    </row>
    <row r="25" spans="1:15" s="29" customFormat="1" ht="20.100000000000001" customHeight="1">
      <c r="A25" s="43" t="s">
        <v>301</v>
      </c>
      <c r="B25" s="278">
        <v>284</v>
      </c>
      <c r="C25" s="278"/>
      <c r="D25" s="307">
        <v>298</v>
      </c>
      <c r="E25" s="307"/>
      <c r="F25" s="307">
        <v>274</v>
      </c>
      <c r="G25" s="307"/>
      <c r="H25" s="307">
        <v>206</v>
      </c>
      <c r="I25" s="307"/>
      <c r="J25" s="307">
        <v>223</v>
      </c>
      <c r="K25" s="307"/>
      <c r="L25" s="307">
        <f>H25-J25</f>
        <v>-17</v>
      </c>
      <c r="M25" s="307"/>
      <c r="N25" s="288">
        <f>J25/H25*100</f>
        <v>108.25242718446601</v>
      </c>
      <c r="O25" s="288"/>
    </row>
    <row r="26" spans="1:15" s="29" customFormat="1" ht="42.75" customHeight="1">
      <c r="A26" s="43" t="s">
        <v>300</v>
      </c>
      <c r="B26" s="278">
        <v>568</v>
      </c>
      <c r="C26" s="278"/>
      <c r="D26" s="307">
        <v>568</v>
      </c>
      <c r="E26" s="307"/>
      <c r="F26" s="307">
        <v>512</v>
      </c>
      <c r="G26" s="307"/>
      <c r="H26" s="307">
        <v>384</v>
      </c>
      <c r="I26" s="307"/>
      <c r="J26" s="307">
        <v>397</v>
      </c>
      <c r="K26" s="307"/>
      <c r="L26" s="307">
        <f>H26-J26</f>
        <v>-13</v>
      </c>
      <c r="M26" s="307"/>
      <c r="N26" s="288">
        <f>J26/H26*100</f>
        <v>103.38541666666667</v>
      </c>
      <c r="O26" s="288"/>
    </row>
    <row r="27" spans="1:15" s="29" customFormat="1" ht="20.100000000000001" customHeight="1">
      <c r="A27" s="43" t="s">
        <v>302</v>
      </c>
      <c r="B27" s="278">
        <v>27</v>
      </c>
      <c r="C27" s="278"/>
      <c r="D27" s="307">
        <v>13</v>
      </c>
      <c r="E27" s="307"/>
      <c r="F27" s="307">
        <v>199</v>
      </c>
      <c r="G27" s="307"/>
      <c r="H27" s="307">
        <v>183</v>
      </c>
      <c r="I27" s="307"/>
      <c r="J27" s="307">
        <v>69</v>
      </c>
      <c r="K27" s="307"/>
      <c r="L27" s="307">
        <f>H27-J27</f>
        <v>114</v>
      </c>
      <c r="M27" s="307"/>
      <c r="N27" s="288">
        <f>J27/H27*100</f>
        <v>37.704918032786885</v>
      </c>
      <c r="O27" s="288"/>
    </row>
    <row r="28" spans="1:15" s="29" customFormat="1" ht="67.5" customHeight="1">
      <c r="A28" s="322" t="s">
        <v>303</v>
      </c>
      <c r="B28" s="323"/>
      <c r="C28" s="323"/>
      <c r="D28" s="323"/>
      <c r="E28" s="323"/>
      <c r="F28" s="323"/>
      <c r="G28" s="323"/>
      <c r="H28" s="323"/>
      <c r="I28" s="323"/>
      <c r="J28" s="323"/>
      <c r="K28" s="323"/>
      <c r="L28" s="323"/>
      <c r="M28" s="323"/>
      <c r="N28" s="323"/>
      <c r="O28" s="324"/>
    </row>
    <row r="29" spans="1:15" s="29" customFormat="1" ht="20.100000000000001" customHeight="1">
      <c r="A29" s="43" t="s">
        <v>301</v>
      </c>
      <c r="B29" s="325">
        <v>17984</v>
      </c>
      <c r="C29" s="325"/>
      <c r="D29" s="325">
        <v>17984</v>
      </c>
      <c r="E29" s="325"/>
      <c r="F29" s="325">
        <v>18711</v>
      </c>
      <c r="G29" s="325"/>
      <c r="H29" s="325">
        <f>F29</f>
        <v>18711</v>
      </c>
      <c r="I29" s="325"/>
      <c r="J29" s="325">
        <v>20333</v>
      </c>
      <c r="K29" s="325"/>
      <c r="L29" s="307">
        <f>H29-J29</f>
        <v>-1622</v>
      </c>
      <c r="M29" s="307"/>
      <c r="N29" s="288">
        <f>J29/H29*100</f>
        <v>108.66869755758644</v>
      </c>
      <c r="O29" s="288"/>
    </row>
    <row r="30" spans="1:15" s="29" customFormat="1" ht="45" customHeight="1">
      <c r="A30" s="43" t="s">
        <v>300</v>
      </c>
      <c r="B30" s="325">
        <v>16635</v>
      </c>
      <c r="C30" s="325"/>
      <c r="D30" s="325">
        <v>16635</v>
      </c>
      <c r="E30" s="325"/>
      <c r="F30" s="325">
        <v>17308</v>
      </c>
      <c r="G30" s="325"/>
      <c r="H30" s="325">
        <f>F30</f>
        <v>17308</v>
      </c>
      <c r="I30" s="325"/>
      <c r="J30" s="325">
        <v>18792</v>
      </c>
      <c r="K30" s="325"/>
      <c r="L30" s="307">
        <f>H30-J30</f>
        <v>-1484</v>
      </c>
      <c r="M30" s="307"/>
      <c r="N30" s="288">
        <f>J30/H30*100</f>
        <v>108.57406979431477</v>
      </c>
      <c r="O30" s="288"/>
    </row>
    <row r="31" spans="1:15" s="29" customFormat="1" ht="20.100000000000001" customHeight="1">
      <c r="A31" s="43" t="s">
        <v>302</v>
      </c>
      <c r="B31" s="325">
        <v>3723</v>
      </c>
      <c r="C31" s="325"/>
      <c r="D31" s="325">
        <v>3723</v>
      </c>
      <c r="E31" s="325"/>
      <c r="F31" s="325">
        <v>3732</v>
      </c>
      <c r="G31" s="325"/>
      <c r="H31" s="325">
        <f>F31</f>
        <v>3732</v>
      </c>
      <c r="I31" s="325"/>
      <c r="J31" s="325">
        <v>3732</v>
      </c>
      <c r="K31" s="325"/>
      <c r="L31" s="307">
        <f>H31-J31</f>
        <v>0</v>
      </c>
      <c r="M31" s="307"/>
      <c r="N31" s="288">
        <f>J31/H31*100</f>
        <v>100</v>
      </c>
      <c r="O31" s="288"/>
    </row>
    <row r="32" spans="1:15" s="29" customFormat="1" ht="42.75" customHeight="1">
      <c r="A32" s="322" t="s">
        <v>304</v>
      </c>
      <c r="B32" s="323"/>
      <c r="C32" s="323"/>
      <c r="D32" s="323"/>
      <c r="E32" s="323"/>
      <c r="F32" s="323"/>
      <c r="G32" s="323"/>
      <c r="H32" s="323"/>
      <c r="I32" s="323"/>
      <c r="J32" s="323"/>
      <c r="K32" s="323"/>
      <c r="L32" s="323"/>
      <c r="M32" s="323"/>
      <c r="N32" s="323"/>
      <c r="O32" s="324"/>
    </row>
    <row r="33" spans="1:15" s="29" customFormat="1" ht="20.100000000000001" customHeight="1">
      <c r="A33" s="43" t="s">
        <v>301</v>
      </c>
      <c r="B33" s="325">
        <v>19417</v>
      </c>
      <c r="C33" s="325"/>
      <c r="D33" s="325">
        <v>20333</v>
      </c>
      <c r="E33" s="325"/>
      <c r="F33" s="325">
        <v>18711</v>
      </c>
      <c r="G33" s="325"/>
      <c r="H33" s="326">
        <f>F33</f>
        <v>18711</v>
      </c>
      <c r="I33" s="326"/>
      <c r="J33" s="325">
        <v>20333</v>
      </c>
      <c r="K33" s="325"/>
      <c r="L33" s="307">
        <f>H33-J33</f>
        <v>-1622</v>
      </c>
      <c r="M33" s="307"/>
      <c r="N33" s="288">
        <f>J33/H33*100</f>
        <v>108.66869755758644</v>
      </c>
      <c r="O33" s="288"/>
    </row>
    <row r="34" spans="1:15" s="29" customFormat="1" ht="35.25" customHeight="1">
      <c r="A34" s="43" t="s">
        <v>300</v>
      </c>
      <c r="B34" s="325">
        <v>19500</v>
      </c>
      <c r="C34" s="325"/>
      <c r="D34" s="325">
        <v>19500</v>
      </c>
      <c r="E34" s="325"/>
      <c r="F34" s="325">
        <v>17476</v>
      </c>
      <c r="G34" s="325"/>
      <c r="H34" s="325">
        <f t="shared" ref="H34:H35" si="1">F34</f>
        <v>17476</v>
      </c>
      <c r="I34" s="325"/>
      <c r="J34" s="325">
        <v>18055</v>
      </c>
      <c r="K34" s="325"/>
      <c r="L34" s="307">
        <f>H34-J34</f>
        <v>-579</v>
      </c>
      <c r="M34" s="307"/>
      <c r="N34" s="288">
        <f>J34/H34*100</f>
        <v>103.31311512932022</v>
      </c>
      <c r="O34" s="288"/>
    </row>
    <row r="35" spans="1:15" s="29" customFormat="1" ht="20.100000000000001" customHeight="1">
      <c r="A35" s="43" t="s">
        <v>302</v>
      </c>
      <c r="B35" s="325">
        <v>3723</v>
      </c>
      <c r="C35" s="325"/>
      <c r="D35" s="325">
        <v>3723</v>
      </c>
      <c r="E35" s="325"/>
      <c r="F35" s="325">
        <v>5221</v>
      </c>
      <c r="G35" s="325"/>
      <c r="H35" s="325">
        <f t="shared" si="1"/>
        <v>5221</v>
      </c>
      <c r="I35" s="325"/>
      <c r="J35" s="325">
        <v>5221</v>
      </c>
      <c r="K35" s="325"/>
      <c r="L35" s="307">
        <f>H35-J35</f>
        <v>0</v>
      </c>
      <c r="M35" s="307"/>
      <c r="N35" s="288">
        <f>J35/H35*100</f>
        <v>100</v>
      </c>
      <c r="O35" s="288"/>
    </row>
    <row r="36" spans="1:15" s="29" customFormat="1" ht="7.5" customHeight="1">
      <c r="A36" s="32"/>
      <c r="B36" s="32"/>
      <c r="C36" s="32"/>
      <c r="D36" s="74"/>
      <c r="E36" s="74"/>
      <c r="F36" s="74"/>
      <c r="G36" s="74"/>
      <c r="H36" s="74"/>
      <c r="I36" s="74"/>
      <c r="J36" s="74"/>
      <c r="K36" s="74"/>
      <c r="L36" s="74"/>
      <c r="M36" s="74"/>
      <c r="N36" s="66"/>
      <c r="O36" s="66"/>
    </row>
    <row r="37" spans="1:15" ht="22.5" customHeight="1">
      <c r="A37" s="297" t="s">
        <v>347</v>
      </c>
      <c r="B37" s="297"/>
      <c r="C37" s="297"/>
      <c r="D37" s="297"/>
      <c r="E37" s="297"/>
      <c r="F37" s="297"/>
      <c r="G37" s="297"/>
      <c r="H37" s="297"/>
      <c r="I37" s="297"/>
      <c r="J37" s="297"/>
      <c r="K37" s="297"/>
      <c r="L37" s="297"/>
      <c r="M37" s="297"/>
      <c r="N37" s="297"/>
      <c r="O37" s="297"/>
    </row>
    <row r="38" spans="1:15" ht="38.25" customHeight="1">
      <c r="A38" s="75"/>
      <c r="B38" s="75"/>
      <c r="C38" s="75"/>
      <c r="D38" s="75"/>
      <c r="E38" s="75"/>
      <c r="F38" s="75"/>
      <c r="G38" s="75"/>
      <c r="H38" s="75"/>
      <c r="I38" s="75"/>
    </row>
    <row r="39" spans="1:15" ht="30.75" customHeight="1">
      <c r="A39" s="304" t="s">
        <v>368</v>
      </c>
      <c r="B39" s="304"/>
      <c r="C39" s="304"/>
      <c r="D39" s="304"/>
      <c r="E39" s="304"/>
      <c r="F39" s="304"/>
      <c r="G39" s="304"/>
      <c r="H39" s="304"/>
      <c r="I39" s="304"/>
      <c r="J39" s="304"/>
      <c r="K39" s="304"/>
      <c r="L39" s="304"/>
      <c r="M39" s="304"/>
      <c r="N39" s="304"/>
      <c r="O39" s="304"/>
    </row>
    <row r="40" spans="1:15" ht="30.75" customHeight="1">
      <c r="A40" s="76" t="s">
        <v>138</v>
      </c>
      <c r="B40" s="301" t="s">
        <v>369</v>
      </c>
      <c r="C40" s="302"/>
      <c r="D40" s="302"/>
      <c r="E40" s="303"/>
      <c r="F40" s="298" t="s">
        <v>86</v>
      </c>
      <c r="G40" s="298"/>
      <c r="H40" s="298"/>
      <c r="I40" s="298"/>
      <c r="J40" s="298"/>
      <c r="K40" s="298"/>
      <c r="L40" s="298"/>
      <c r="M40" s="298"/>
      <c r="N40" s="298"/>
      <c r="O40" s="298"/>
    </row>
    <row r="41" spans="1:15" ht="17.25" customHeight="1">
      <c r="A41" s="76">
        <v>1</v>
      </c>
      <c r="B41" s="299">
        <v>2</v>
      </c>
      <c r="C41" s="300"/>
      <c r="D41" s="300"/>
      <c r="E41" s="300"/>
      <c r="F41" s="298">
        <v>3</v>
      </c>
      <c r="G41" s="298"/>
      <c r="H41" s="298"/>
      <c r="I41" s="298"/>
      <c r="J41" s="298"/>
      <c r="K41" s="298"/>
      <c r="L41" s="298"/>
      <c r="M41" s="298"/>
      <c r="N41" s="298"/>
      <c r="O41" s="298"/>
    </row>
    <row r="42" spans="1:15" ht="20.100000000000001" customHeight="1">
      <c r="A42" s="77"/>
      <c r="B42" s="295"/>
      <c r="C42" s="296"/>
      <c r="D42" s="296"/>
      <c r="E42" s="296"/>
      <c r="F42" s="294"/>
      <c r="G42" s="294"/>
      <c r="H42" s="294"/>
      <c r="I42" s="294"/>
      <c r="J42" s="294"/>
      <c r="K42" s="294"/>
      <c r="L42" s="294"/>
      <c r="M42" s="294"/>
      <c r="N42" s="294"/>
      <c r="O42" s="294"/>
    </row>
    <row r="43" spans="1:15" ht="20.100000000000001" hidden="1" customHeight="1" outlineLevel="1">
      <c r="A43" s="78"/>
      <c r="B43" s="79"/>
      <c r="C43" s="79"/>
      <c r="D43" s="79"/>
      <c r="E43" s="79"/>
      <c r="F43" s="80"/>
      <c r="G43" s="80"/>
      <c r="H43" s="80"/>
      <c r="I43" s="80"/>
      <c r="J43" s="80"/>
      <c r="K43" s="80"/>
      <c r="L43" s="80"/>
      <c r="M43" s="310" t="s">
        <v>241</v>
      </c>
      <c r="N43" s="310"/>
      <c r="O43" s="310"/>
    </row>
    <row r="44" spans="1:15" ht="20.100000000000001" hidden="1" customHeight="1" outlineLevel="1">
      <c r="A44" s="78"/>
      <c r="B44" s="79"/>
      <c r="C44" s="79"/>
      <c r="D44" s="79"/>
      <c r="E44" s="79"/>
      <c r="F44" s="80"/>
      <c r="G44" s="80"/>
      <c r="H44" s="80"/>
      <c r="I44" s="80"/>
      <c r="J44" s="80"/>
      <c r="K44" s="80"/>
      <c r="L44" s="80"/>
      <c r="M44" s="311" t="s">
        <v>291</v>
      </c>
      <c r="N44" s="311"/>
      <c r="O44" s="311"/>
    </row>
    <row r="45" spans="1:15" collapsed="1">
      <c r="A45" s="277" t="s">
        <v>251</v>
      </c>
      <c r="B45" s="277"/>
      <c r="C45" s="277"/>
      <c r="D45" s="277"/>
      <c r="E45" s="277"/>
      <c r="F45" s="277"/>
      <c r="G45" s="277"/>
      <c r="H45" s="277"/>
      <c r="I45" s="277"/>
      <c r="J45" s="277"/>
      <c r="K45" s="277"/>
      <c r="L45" s="277"/>
      <c r="M45" s="277"/>
      <c r="N45" s="277"/>
      <c r="O45" s="277"/>
    </row>
    <row r="47" spans="1:15" ht="52.5" customHeight="1">
      <c r="A47" s="327" t="s">
        <v>287</v>
      </c>
      <c r="B47" s="328"/>
      <c r="C47" s="283"/>
      <c r="D47" s="278" t="s">
        <v>242</v>
      </c>
      <c r="E47" s="278"/>
      <c r="F47" s="278"/>
      <c r="G47" s="278" t="s">
        <v>238</v>
      </c>
      <c r="H47" s="278"/>
      <c r="I47" s="278"/>
      <c r="J47" s="278" t="s">
        <v>292</v>
      </c>
      <c r="K47" s="278"/>
      <c r="L47" s="278"/>
      <c r="M47" s="305" t="s">
        <v>293</v>
      </c>
      <c r="N47" s="306"/>
      <c r="O47" s="265" t="s">
        <v>316</v>
      </c>
    </row>
    <row r="48" spans="1:15" ht="189.75" customHeight="1">
      <c r="A48" s="329"/>
      <c r="B48" s="330"/>
      <c r="C48" s="284"/>
      <c r="D48" s="39" t="s">
        <v>319</v>
      </c>
      <c r="E48" s="39" t="s">
        <v>318</v>
      </c>
      <c r="F48" s="39" t="s">
        <v>317</v>
      </c>
      <c r="G48" s="39" t="s">
        <v>319</v>
      </c>
      <c r="H48" s="39" t="s">
        <v>318</v>
      </c>
      <c r="I48" s="39" t="s">
        <v>317</v>
      </c>
      <c r="J48" s="39" t="s">
        <v>319</v>
      </c>
      <c r="K48" s="39" t="s">
        <v>318</v>
      </c>
      <c r="L48" s="39" t="s">
        <v>317</v>
      </c>
      <c r="M48" s="39" t="s">
        <v>243</v>
      </c>
      <c r="N48" s="39" t="s">
        <v>244</v>
      </c>
      <c r="O48" s="289"/>
    </row>
    <row r="49" spans="1:15">
      <c r="A49" s="305">
        <v>1</v>
      </c>
      <c r="B49" s="315"/>
      <c r="C49" s="306"/>
      <c r="D49" s="39">
        <v>4</v>
      </c>
      <c r="E49" s="39">
        <v>5</v>
      </c>
      <c r="F49" s="39">
        <v>6</v>
      </c>
      <c r="G49" s="39">
        <v>7</v>
      </c>
      <c r="H49" s="35">
        <v>8</v>
      </c>
      <c r="I49" s="35">
        <v>9</v>
      </c>
      <c r="J49" s="35">
        <v>10</v>
      </c>
      <c r="K49" s="35">
        <v>11</v>
      </c>
      <c r="L49" s="35">
        <v>12</v>
      </c>
      <c r="M49" s="35">
        <v>13</v>
      </c>
      <c r="N49" s="35">
        <v>14</v>
      </c>
      <c r="O49" s="35">
        <v>15</v>
      </c>
    </row>
    <row r="50" spans="1:15">
      <c r="A50" s="305"/>
      <c r="B50" s="315"/>
      <c r="C50" s="306"/>
      <c r="D50" s="39"/>
      <c r="E50" s="39"/>
      <c r="F50" s="39"/>
      <c r="G50" s="39"/>
      <c r="H50" s="35"/>
      <c r="I50" s="35"/>
      <c r="J50" s="35"/>
      <c r="K50" s="35"/>
      <c r="L50" s="35"/>
      <c r="M50" s="35"/>
      <c r="N50" s="35"/>
      <c r="O50" s="35"/>
    </row>
    <row r="51" spans="1:15" ht="20.100000000000001" customHeight="1">
      <c r="A51" s="316"/>
      <c r="B51" s="317"/>
      <c r="C51" s="318"/>
      <c r="D51" s="41"/>
      <c r="E51" s="41"/>
      <c r="F51" s="41"/>
      <c r="G51" s="41"/>
      <c r="H51" s="41"/>
      <c r="I51" s="41"/>
      <c r="J51" s="41"/>
      <c r="K51" s="41"/>
      <c r="L51" s="41"/>
      <c r="M51" s="42"/>
      <c r="N51" s="42"/>
      <c r="O51" s="41"/>
    </row>
    <row r="52" spans="1:15" ht="24.95" customHeight="1">
      <c r="A52" s="312" t="s">
        <v>58</v>
      </c>
      <c r="B52" s="313"/>
      <c r="C52" s="314"/>
      <c r="D52" s="41"/>
      <c r="E52" s="41"/>
      <c r="F52" s="81"/>
      <c r="G52" s="81"/>
      <c r="H52" s="81"/>
      <c r="I52" s="81"/>
      <c r="J52" s="81"/>
      <c r="K52" s="81"/>
      <c r="L52" s="81"/>
      <c r="M52" s="82"/>
      <c r="N52" s="82"/>
      <c r="O52" s="81"/>
    </row>
    <row r="53" spans="1:15">
      <c r="A53" s="30"/>
      <c r="B53" s="83"/>
      <c r="C53" s="83"/>
      <c r="D53" s="83"/>
      <c r="E53" s="83"/>
      <c r="F53" s="37"/>
      <c r="G53" s="37"/>
      <c r="H53" s="37"/>
      <c r="I53" s="45"/>
      <c r="J53" s="45"/>
      <c r="K53" s="45"/>
      <c r="L53" s="45"/>
      <c r="M53" s="45"/>
      <c r="N53" s="45"/>
      <c r="O53" s="45"/>
    </row>
    <row r="54" spans="1:15">
      <c r="A54" s="277" t="s">
        <v>75</v>
      </c>
      <c r="B54" s="277"/>
      <c r="C54" s="277"/>
      <c r="D54" s="277"/>
      <c r="E54" s="277"/>
      <c r="F54" s="277"/>
      <c r="G54" s="277"/>
      <c r="H54" s="277"/>
      <c r="I54" s="277"/>
      <c r="J54" s="277"/>
      <c r="K54" s="277"/>
      <c r="L54" s="277"/>
      <c r="M54" s="277"/>
      <c r="N54" s="277"/>
      <c r="O54" s="277"/>
    </row>
    <row r="56" spans="1:15" ht="56.25" customHeight="1">
      <c r="A56" s="39" t="s">
        <v>127</v>
      </c>
      <c r="B56" s="278" t="s">
        <v>74</v>
      </c>
      <c r="C56" s="278"/>
      <c r="D56" s="278" t="s">
        <v>69</v>
      </c>
      <c r="E56" s="278"/>
      <c r="F56" s="278" t="s">
        <v>70</v>
      </c>
      <c r="G56" s="278"/>
      <c r="H56" s="278" t="s">
        <v>90</v>
      </c>
      <c r="I56" s="278"/>
      <c r="J56" s="278"/>
      <c r="K56" s="305" t="s">
        <v>87</v>
      </c>
      <c r="L56" s="306"/>
      <c r="M56" s="305" t="s">
        <v>36</v>
      </c>
      <c r="N56" s="315"/>
      <c r="O56" s="306"/>
    </row>
    <row r="57" spans="1:15">
      <c r="A57" s="35">
        <v>1</v>
      </c>
      <c r="B57" s="298">
        <v>2</v>
      </c>
      <c r="C57" s="298"/>
      <c r="D57" s="298">
        <v>3</v>
      </c>
      <c r="E57" s="298"/>
      <c r="F57" s="298">
        <v>4</v>
      </c>
      <c r="G57" s="298"/>
      <c r="H57" s="298">
        <v>5</v>
      </c>
      <c r="I57" s="298"/>
      <c r="J57" s="298"/>
      <c r="K57" s="298">
        <v>6</v>
      </c>
      <c r="L57" s="298"/>
      <c r="M57" s="299">
        <v>7</v>
      </c>
      <c r="N57" s="300"/>
      <c r="O57" s="321"/>
    </row>
    <row r="58" spans="1:15">
      <c r="A58" s="50"/>
      <c r="B58" s="294"/>
      <c r="C58" s="294"/>
      <c r="D58" s="307"/>
      <c r="E58" s="307"/>
      <c r="F58" s="288" t="s">
        <v>259</v>
      </c>
      <c r="G58" s="288"/>
      <c r="H58" s="319"/>
      <c r="I58" s="319"/>
      <c r="J58" s="319"/>
      <c r="K58" s="308"/>
      <c r="L58" s="309"/>
      <c r="M58" s="307"/>
      <c r="N58" s="307"/>
      <c r="O58" s="307"/>
    </row>
    <row r="59" spans="1:15">
      <c r="A59" s="50"/>
      <c r="B59" s="294"/>
      <c r="C59" s="294"/>
      <c r="D59" s="307"/>
      <c r="E59" s="307"/>
      <c r="F59" s="288"/>
      <c r="G59" s="288"/>
      <c r="H59" s="319"/>
      <c r="I59" s="319"/>
      <c r="J59" s="319"/>
      <c r="K59" s="308"/>
      <c r="L59" s="309"/>
      <c r="M59" s="307"/>
      <c r="N59" s="307"/>
      <c r="O59" s="307"/>
    </row>
    <row r="60" spans="1:15">
      <c r="A60" s="34" t="s">
        <v>58</v>
      </c>
      <c r="B60" s="298" t="s">
        <v>37</v>
      </c>
      <c r="C60" s="298"/>
      <c r="D60" s="298" t="s">
        <v>37</v>
      </c>
      <c r="E60" s="298"/>
      <c r="F60" s="298" t="s">
        <v>37</v>
      </c>
      <c r="G60" s="298"/>
      <c r="H60" s="319"/>
      <c r="I60" s="319"/>
      <c r="J60" s="319"/>
      <c r="K60" s="308"/>
      <c r="L60" s="309"/>
      <c r="M60" s="307"/>
      <c r="N60" s="307"/>
      <c r="O60" s="307"/>
    </row>
    <row r="61" spans="1:15">
      <c r="A61" s="37"/>
      <c r="B61" s="31"/>
      <c r="C61" s="31"/>
      <c r="D61" s="31"/>
      <c r="E61" s="31"/>
      <c r="F61" s="31"/>
      <c r="G61" s="31"/>
      <c r="H61" s="31"/>
      <c r="I61" s="31"/>
      <c r="J61" s="31"/>
      <c r="K61" s="29"/>
      <c r="L61" s="29"/>
      <c r="M61" s="29"/>
      <c r="N61" s="29"/>
      <c r="O61" s="29"/>
    </row>
    <row r="62" spans="1:15">
      <c r="A62" s="277" t="s">
        <v>76</v>
      </c>
      <c r="B62" s="277"/>
      <c r="C62" s="277"/>
      <c r="D62" s="277"/>
      <c r="E62" s="277"/>
      <c r="F62" s="277"/>
      <c r="G62" s="277"/>
      <c r="H62" s="277"/>
      <c r="I62" s="277"/>
      <c r="J62" s="277"/>
      <c r="K62" s="277"/>
      <c r="L62" s="277"/>
      <c r="M62" s="277"/>
      <c r="N62" s="277"/>
      <c r="O62" s="277"/>
    </row>
    <row r="63" spans="1:15" ht="15" customHeight="1">
      <c r="A63" s="45"/>
      <c r="B63" s="45"/>
      <c r="C63" s="45"/>
      <c r="D63" s="45"/>
      <c r="E63" s="45"/>
      <c r="F63" s="45"/>
      <c r="G63" s="45"/>
      <c r="H63" s="45"/>
      <c r="I63" s="84"/>
    </row>
    <row r="64" spans="1:15" ht="42.75" customHeight="1">
      <c r="A64" s="278" t="s">
        <v>68</v>
      </c>
      <c r="B64" s="278"/>
      <c r="C64" s="278"/>
      <c r="D64" s="278" t="s">
        <v>245</v>
      </c>
      <c r="E64" s="278"/>
      <c r="F64" s="278" t="s">
        <v>246</v>
      </c>
      <c r="G64" s="278"/>
      <c r="H64" s="278"/>
      <c r="I64" s="278"/>
      <c r="J64" s="278" t="s">
        <v>249</v>
      </c>
      <c r="K64" s="278"/>
      <c r="L64" s="278"/>
      <c r="M64" s="278"/>
      <c r="N64" s="278" t="s">
        <v>250</v>
      </c>
      <c r="O64" s="278"/>
    </row>
    <row r="65" spans="1:15" ht="42.75" customHeight="1">
      <c r="A65" s="278"/>
      <c r="B65" s="278"/>
      <c r="C65" s="278"/>
      <c r="D65" s="278"/>
      <c r="E65" s="278"/>
      <c r="F65" s="298" t="s">
        <v>247</v>
      </c>
      <c r="G65" s="298"/>
      <c r="H65" s="278" t="s">
        <v>248</v>
      </c>
      <c r="I65" s="278"/>
      <c r="J65" s="298" t="s">
        <v>247</v>
      </c>
      <c r="K65" s="298"/>
      <c r="L65" s="278" t="s">
        <v>248</v>
      </c>
      <c r="M65" s="278"/>
      <c r="N65" s="278"/>
      <c r="O65" s="278"/>
    </row>
    <row r="66" spans="1:15">
      <c r="A66" s="278">
        <v>1</v>
      </c>
      <c r="B66" s="278"/>
      <c r="C66" s="278"/>
      <c r="D66" s="305">
        <v>2</v>
      </c>
      <c r="E66" s="306"/>
      <c r="F66" s="305">
        <v>3</v>
      </c>
      <c r="G66" s="306"/>
      <c r="H66" s="299">
        <v>4</v>
      </c>
      <c r="I66" s="321"/>
      <c r="J66" s="299">
        <v>5</v>
      </c>
      <c r="K66" s="321"/>
      <c r="L66" s="299">
        <v>6</v>
      </c>
      <c r="M66" s="321"/>
      <c r="N66" s="299">
        <v>7</v>
      </c>
      <c r="O66" s="321"/>
    </row>
    <row r="67" spans="1:15" ht="20.100000000000001" customHeight="1">
      <c r="A67" s="320" t="s">
        <v>313</v>
      </c>
      <c r="B67" s="320"/>
      <c r="C67" s="320"/>
      <c r="D67" s="308"/>
      <c r="E67" s="309"/>
      <c r="F67" s="308"/>
      <c r="G67" s="309"/>
      <c r="H67" s="308"/>
      <c r="I67" s="309"/>
      <c r="J67" s="308"/>
      <c r="K67" s="309"/>
      <c r="L67" s="308"/>
      <c r="M67" s="309"/>
      <c r="N67" s="308"/>
      <c r="O67" s="309"/>
    </row>
    <row r="68" spans="1:15" ht="20.100000000000001" customHeight="1">
      <c r="A68" s="320" t="s">
        <v>104</v>
      </c>
      <c r="B68" s="320"/>
      <c r="C68" s="320"/>
      <c r="D68" s="308"/>
      <c r="E68" s="309"/>
      <c r="F68" s="308"/>
      <c r="G68" s="309"/>
      <c r="H68" s="308"/>
      <c r="I68" s="309"/>
      <c r="J68" s="308"/>
      <c r="K68" s="309"/>
      <c r="L68" s="308"/>
      <c r="M68" s="309"/>
      <c r="N68" s="308"/>
      <c r="O68" s="309"/>
    </row>
    <row r="69" spans="1:15" ht="20.100000000000001" customHeight="1">
      <c r="A69" s="320"/>
      <c r="B69" s="320"/>
      <c r="C69" s="320"/>
      <c r="D69" s="308"/>
      <c r="E69" s="309"/>
      <c r="F69" s="308"/>
      <c r="G69" s="309"/>
      <c r="H69" s="308"/>
      <c r="I69" s="309"/>
      <c r="J69" s="308"/>
      <c r="K69" s="309"/>
      <c r="L69" s="308"/>
      <c r="M69" s="309"/>
      <c r="N69" s="308"/>
      <c r="O69" s="309"/>
    </row>
    <row r="70" spans="1:15" ht="20.100000000000001" customHeight="1">
      <c r="A70" s="320" t="s">
        <v>314</v>
      </c>
      <c r="B70" s="320"/>
      <c r="C70" s="320"/>
      <c r="D70" s="308"/>
      <c r="E70" s="309"/>
      <c r="F70" s="308"/>
      <c r="G70" s="309"/>
      <c r="H70" s="308"/>
      <c r="I70" s="309"/>
      <c r="J70" s="308"/>
      <c r="K70" s="309"/>
      <c r="L70" s="308"/>
      <c r="M70" s="309"/>
      <c r="N70" s="308"/>
      <c r="O70" s="309"/>
    </row>
    <row r="71" spans="1:15" ht="20.100000000000001" customHeight="1">
      <c r="A71" s="320" t="s">
        <v>363</v>
      </c>
      <c r="B71" s="320"/>
      <c r="C71" s="320"/>
      <c r="D71" s="308"/>
      <c r="E71" s="309"/>
      <c r="F71" s="308"/>
      <c r="G71" s="309"/>
      <c r="H71" s="308"/>
      <c r="I71" s="309"/>
      <c r="J71" s="308"/>
      <c r="K71" s="309"/>
      <c r="L71" s="308"/>
      <c r="M71" s="309"/>
      <c r="N71" s="308"/>
      <c r="O71" s="309"/>
    </row>
    <row r="72" spans="1:15" ht="20.100000000000001" customHeight="1">
      <c r="A72" s="320"/>
      <c r="B72" s="320"/>
      <c r="C72" s="320"/>
      <c r="D72" s="308"/>
      <c r="E72" s="309"/>
      <c r="F72" s="308"/>
      <c r="G72" s="309"/>
      <c r="H72" s="308"/>
      <c r="I72" s="309"/>
      <c r="J72" s="308"/>
      <c r="K72" s="309"/>
      <c r="L72" s="308"/>
      <c r="M72" s="309"/>
      <c r="N72" s="308"/>
      <c r="O72" s="309"/>
    </row>
    <row r="73" spans="1:15" ht="20.100000000000001" customHeight="1">
      <c r="A73" s="320" t="s">
        <v>315</v>
      </c>
      <c r="B73" s="320"/>
      <c r="C73" s="320"/>
      <c r="D73" s="308"/>
      <c r="E73" s="309"/>
      <c r="F73" s="308"/>
      <c r="G73" s="309"/>
      <c r="H73" s="308"/>
      <c r="I73" s="309"/>
      <c r="J73" s="308"/>
      <c r="K73" s="309"/>
      <c r="L73" s="308"/>
      <c r="M73" s="309"/>
      <c r="N73" s="308"/>
      <c r="O73" s="309"/>
    </row>
    <row r="74" spans="1:15" ht="20.100000000000001" customHeight="1">
      <c r="A74" s="320" t="s">
        <v>104</v>
      </c>
      <c r="B74" s="320"/>
      <c r="C74" s="320"/>
      <c r="D74" s="308"/>
      <c r="E74" s="309"/>
      <c r="F74" s="308"/>
      <c r="G74" s="309"/>
      <c r="H74" s="308"/>
      <c r="I74" s="309"/>
      <c r="J74" s="308"/>
      <c r="K74" s="309"/>
      <c r="L74" s="308"/>
      <c r="M74" s="309"/>
      <c r="N74" s="308"/>
      <c r="O74" s="309"/>
    </row>
    <row r="75" spans="1:15" ht="20.100000000000001" customHeight="1">
      <c r="A75" s="320"/>
      <c r="B75" s="320"/>
      <c r="C75" s="320"/>
      <c r="D75" s="308"/>
      <c r="E75" s="309"/>
      <c r="F75" s="308"/>
      <c r="G75" s="309"/>
      <c r="H75" s="308"/>
      <c r="I75" s="309"/>
      <c r="J75" s="308"/>
      <c r="K75" s="309"/>
      <c r="L75" s="308"/>
      <c r="M75" s="309"/>
      <c r="N75" s="308"/>
      <c r="O75" s="309"/>
    </row>
    <row r="76" spans="1:15" ht="24.95" customHeight="1">
      <c r="A76" s="320" t="s">
        <v>58</v>
      </c>
      <c r="B76" s="320"/>
      <c r="C76" s="320"/>
      <c r="D76" s="308"/>
      <c r="E76" s="309"/>
      <c r="F76" s="308"/>
      <c r="G76" s="309"/>
      <c r="H76" s="308"/>
      <c r="I76" s="309"/>
      <c r="J76" s="308"/>
      <c r="K76" s="309"/>
      <c r="L76" s="308"/>
      <c r="M76" s="309"/>
      <c r="N76" s="308"/>
      <c r="O76" s="309"/>
    </row>
    <row r="77" spans="1:15">
      <c r="C77" s="85"/>
      <c r="D77" s="85"/>
      <c r="E77" s="85"/>
    </row>
    <row r="78" spans="1:15">
      <c r="C78" s="85"/>
      <c r="D78" s="85"/>
      <c r="E78" s="85"/>
    </row>
    <row r="79" spans="1:15">
      <c r="C79" s="85"/>
      <c r="D79" s="85"/>
      <c r="E79" s="85"/>
    </row>
    <row r="80" spans="1:15">
      <c r="C80" s="85"/>
      <c r="D80" s="85"/>
      <c r="E80" s="85"/>
    </row>
    <row r="81" spans="3:5">
      <c r="C81" s="85"/>
      <c r="D81" s="85"/>
      <c r="E81" s="85"/>
    </row>
    <row r="82" spans="3:5">
      <c r="C82" s="85"/>
      <c r="D82" s="85"/>
      <c r="E82" s="85"/>
    </row>
    <row r="83" spans="3:5">
      <c r="C83" s="85"/>
      <c r="D83" s="85"/>
      <c r="E83" s="85"/>
    </row>
    <row r="84" spans="3:5">
      <c r="C84" s="85"/>
      <c r="D84" s="85"/>
      <c r="E84" s="85"/>
    </row>
    <row r="85" spans="3:5">
      <c r="C85" s="85"/>
      <c r="D85" s="85"/>
      <c r="E85" s="85"/>
    </row>
    <row r="86" spans="3:5">
      <c r="C86" s="85"/>
      <c r="D86" s="85"/>
      <c r="E86" s="85"/>
    </row>
    <row r="87" spans="3:5">
      <c r="C87" s="85"/>
      <c r="D87" s="85"/>
      <c r="E87" s="85"/>
    </row>
    <row r="88" spans="3:5">
      <c r="C88" s="85"/>
      <c r="D88" s="85"/>
      <c r="E88" s="85"/>
    </row>
    <row r="89" spans="3:5">
      <c r="C89" s="85"/>
      <c r="D89" s="85"/>
      <c r="E89" s="85"/>
    </row>
    <row r="90" spans="3:5">
      <c r="C90" s="85"/>
      <c r="D90" s="85"/>
      <c r="E90" s="85"/>
    </row>
  </sheetData>
  <mergeCells count="292">
    <mergeCell ref="D57:E57"/>
    <mergeCell ref="B25:C25"/>
    <mergeCell ref="B26:C26"/>
    <mergeCell ref="B27:C27"/>
    <mergeCell ref="B29:C29"/>
    <mergeCell ref="B31:C31"/>
    <mergeCell ref="H34:I34"/>
    <mergeCell ref="D35:E35"/>
    <mergeCell ref="B34:C34"/>
    <mergeCell ref="F27:G27"/>
    <mergeCell ref="A47:C48"/>
    <mergeCell ref="D29:E29"/>
    <mergeCell ref="D30:E30"/>
    <mergeCell ref="D31:E31"/>
    <mergeCell ref="H35:I35"/>
    <mergeCell ref="F29:G29"/>
    <mergeCell ref="F30:G30"/>
    <mergeCell ref="F31:G31"/>
    <mergeCell ref="D34:E34"/>
    <mergeCell ref="F34:G34"/>
    <mergeCell ref="B14:C14"/>
    <mergeCell ref="B15:C15"/>
    <mergeCell ref="B16:C16"/>
    <mergeCell ref="B17:C17"/>
    <mergeCell ref="J33:K33"/>
    <mergeCell ref="H29:I29"/>
    <mergeCell ref="H30:I30"/>
    <mergeCell ref="H31:I31"/>
    <mergeCell ref="H33:I33"/>
    <mergeCell ref="B18:C18"/>
    <mergeCell ref="B19:C19"/>
    <mergeCell ref="B21:C21"/>
    <mergeCell ref="B22:C22"/>
    <mergeCell ref="B23:C23"/>
    <mergeCell ref="J23:K23"/>
    <mergeCell ref="B30:C30"/>
    <mergeCell ref="A32:O32"/>
    <mergeCell ref="J26:K26"/>
    <mergeCell ref="N23:O23"/>
    <mergeCell ref="N25:O25"/>
    <mergeCell ref="N26:O26"/>
    <mergeCell ref="L23:M23"/>
    <mergeCell ref="L25:M25"/>
    <mergeCell ref="B35:C35"/>
    <mergeCell ref="J35:K35"/>
    <mergeCell ref="F35:G35"/>
    <mergeCell ref="L33:M33"/>
    <mergeCell ref="B33:C33"/>
    <mergeCell ref="L31:M31"/>
    <mergeCell ref="F33:G33"/>
    <mergeCell ref="D33:E33"/>
    <mergeCell ref="L34:M34"/>
    <mergeCell ref="L35:M35"/>
    <mergeCell ref="N29:O29"/>
    <mergeCell ref="N30:O30"/>
    <mergeCell ref="N31:O31"/>
    <mergeCell ref="N33:O33"/>
    <mergeCell ref="N34:O34"/>
    <mergeCell ref="N35:O35"/>
    <mergeCell ref="L29:M29"/>
    <mergeCell ref="L27:M27"/>
    <mergeCell ref="J34:K34"/>
    <mergeCell ref="J30:K30"/>
    <mergeCell ref="J31:K31"/>
    <mergeCell ref="L30:M30"/>
    <mergeCell ref="J29:K29"/>
    <mergeCell ref="J25:K25"/>
    <mergeCell ref="H23:I23"/>
    <mergeCell ref="H25:I25"/>
    <mergeCell ref="H26:I26"/>
    <mergeCell ref="H27:I27"/>
    <mergeCell ref="A24:O24"/>
    <mergeCell ref="F23:G23"/>
    <mergeCell ref="F25:G25"/>
    <mergeCell ref="F26:G26"/>
    <mergeCell ref="N27:O27"/>
    <mergeCell ref="J27:K27"/>
    <mergeCell ref="L26:M26"/>
    <mergeCell ref="H18:I18"/>
    <mergeCell ref="J17:K17"/>
    <mergeCell ref="J18:K18"/>
    <mergeCell ref="F19:G19"/>
    <mergeCell ref="F21:G21"/>
    <mergeCell ref="F22:G22"/>
    <mergeCell ref="D19:E19"/>
    <mergeCell ref="J19:K19"/>
    <mergeCell ref="J21:K21"/>
    <mergeCell ref="J22:K22"/>
    <mergeCell ref="A20:O20"/>
    <mergeCell ref="H19:I19"/>
    <mergeCell ref="H21:I21"/>
    <mergeCell ref="H22:I22"/>
    <mergeCell ref="N19:O19"/>
    <mergeCell ref="N21:O21"/>
    <mergeCell ref="N22:O22"/>
    <mergeCell ref="L19:M19"/>
    <mergeCell ref="L21:M21"/>
    <mergeCell ref="L22:M22"/>
    <mergeCell ref="A64:C65"/>
    <mergeCell ref="D27:E27"/>
    <mergeCell ref="D23:E23"/>
    <mergeCell ref="D25:E25"/>
    <mergeCell ref="D26:E26"/>
    <mergeCell ref="D21:E21"/>
    <mergeCell ref="D22:E22"/>
    <mergeCell ref="A28:O28"/>
    <mergeCell ref="L12:M12"/>
    <mergeCell ref="N12:O12"/>
    <mergeCell ref="H12:I12"/>
    <mergeCell ref="J12:K12"/>
    <mergeCell ref="F14:G14"/>
    <mergeCell ref="F15:G15"/>
    <mergeCell ref="F16:G16"/>
    <mergeCell ref="D12:E12"/>
    <mergeCell ref="H16:I16"/>
    <mergeCell ref="J16:K16"/>
    <mergeCell ref="J15:K15"/>
    <mergeCell ref="L15:M15"/>
    <mergeCell ref="L16:M16"/>
    <mergeCell ref="D14:E14"/>
    <mergeCell ref="D15:E15"/>
    <mergeCell ref="A13:O13"/>
    <mergeCell ref="F11:G11"/>
    <mergeCell ref="F12:G12"/>
    <mergeCell ref="D16:E16"/>
    <mergeCell ref="H72:I72"/>
    <mergeCell ref="N76:O76"/>
    <mergeCell ref="D75:E75"/>
    <mergeCell ref="F75:G75"/>
    <mergeCell ref="H75:I75"/>
    <mergeCell ref="J75:K75"/>
    <mergeCell ref="D17:E17"/>
    <mergeCell ref="D18:E18"/>
    <mergeCell ref="H11:I11"/>
    <mergeCell ref="J11:K11"/>
    <mergeCell ref="L11:M11"/>
    <mergeCell ref="N11:O11"/>
    <mergeCell ref="N15:O15"/>
    <mergeCell ref="D11:E11"/>
    <mergeCell ref="L17:M17"/>
    <mergeCell ref="N17:O17"/>
    <mergeCell ref="L18:M18"/>
    <mergeCell ref="N18:O18"/>
    <mergeCell ref="F17:G17"/>
    <mergeCell ref="F18:G18"/>
    <mergeCell ref="H17:I17"/>
    <mergeCell ref="J73:K73"/>
    <mergeCell ref="L73:M73"/>
    <mergeCell ref="L75:M75"/>
    <mergeCell ref="N75:O75"/>
    <mergeCell ref="D76:E76"/>
    <mergeCell ref="F76:G76"/>
    <mergeCell ref="H76:I76"/>
    <mergeCell ref="J76:K76"/>
    <mergeCell ref="L76:M76"/>
    <mergeCell ref="M60:O60"/>
    <mergeCell ref="H57:J57"/>
    <mergeCell ref="N66:O66"/>
    <mergeCell ref="L67:M67"/>
    <mergeCell ref="J74:K74"/>
    <mergeCell ref="L74:M74"/>
    <mergeCell ref="N73:O73"/>
    <mergeCell ref="J72:K72"/>
    <mergeCell ref="L72:M72"/>
    <mergeCell ref="H68:I68"/>
    <mergeCell ref="J68:K68"/>
    <mergeCell ref="L69:M69"/>
    <mergeCell ref="H69:I69"/>
    <mergeCell ref="J69:K69"/>
    <mergeCell ref="J70:K70"/>
    <mergeCell ref="L68:M68"/>
    <mergeCell ref="N70:O70"/>
    <mergeCell ref="N71:O71"/>
    <mergeCell ref="H71:I71"/>
    <mergeCell ref="J71:K71"/>
    <mergeCell ref="L71:M71"/>
    <mergeCell ref="N74:O74"/>
    <mergeCell ref="N72:O72"/>
    <mergeCell ref="H73:I73"/>
    <mergeCell ref="H65:I65"/>
    <mergeCell ref="J67:K67"/>
    <mergeCell ref="F67:G67"/>
    <mergeCell ref="H67:I67"/>
    <mergeCell ref="K57:L57"/>
    <mergeCell ref="F66:G66"/>
    <mergeCell ref="F64:I64"/>
    <mergeCell ref="F65:G65"/>
    <mergeCell ref="H66:I66"/>
    <mergeCell ref="J66:K66"/>
    <mergeCell ref="J64:M64"/>
    <mergeCell ref="J65:K65"/>
    <mergeCell ref="L65:M65"/>
    <mergeCell ref="L66:M66"/>
    <mergeCell ref="M57:O57"/>
    <mergeCell ref="A62:O62"/>
    <mergeCell ref="B60:C60"/>
    <mergeCell ref="D60:E60"/>
    <mergeCell ref="F60:G60"/>
    <mergeCell ref="B57:C57"/>
    <mergeCell ref="F57:G57"/>
    <mergeCell ref="M59:O59"/>
    <mergeCell ref="K60:L60"/>
    <mergeCell ref="F59:G59"/>
    <mergeCell ref="A76:C76"/>
    <mergeCell ref="D69:E69"/>
    <mergeCell ref="F69:G69"/>
    <mergeCell ref="A74:C74"/>
    <mergeCell ref="D72:E72"/>
    <mergeCell ref="F72:G72"/>
    <mergeCell ref="A73:C73"/>
    <mergeCell ref="A72:C72"/>
    <mergeCell ref="A75:C75"/>
    <mergeCell ref="D71:E71"/>
    <mergeCell ref="A70:C70"/>
    <mergeCell ref="A71:C71"/>
    <mergeCell ref="D73:E73"/>
    <mergeCell ref="F73:G73"/>
    <mergeCell ref="F71:G71"/>
    <mergeCell ref="D70:E70"/>
    <mergeCell ref="F70:G70"/>
    <mergeCell ref="H70:I70"/>
    <mergeCell ref="D74:E74"/>
    <mergeCell ref="F74:G74"/>
    <mergeCell ref="H74:I74"/>
    <mergeCell ref="L70:M70"/>
    <mergeCell ref="M58:O58"/>
    <mergeCell ref="B58:C58"/>
    <mergeCell ref="H58:J58"/>
    <mergeCell ref="F58:G58"/>
    <mergeCell ref="D58:E58"/>
    <mergeCell ref="K58:L58"/>
    <mergeCell ref="N68:O68"/>
    <mergeCell ref="H60:J60"/>
    <mergeCell ref="N69:O69"/>
    <mergeCell ref="N67:O67"/>
    <mergeCell ref="A69:C69"/>
    <mergeCell ref="B59:C59"/>
    <mergeCell ref="D59:E59"/>
    <mergeCell ref="H59:J59"/>
    <mergeCell ref="D68:E68"/>
    <mergeCell ref="K59:L59"/>
    <mergeCell ref="A68:C68"/>
    <mergeCell ref="F68:G68"/>
    <mergeCell ref="A67:C67"/>
    <mergeCell ref="L14:M14"/>
    <mergeCell ref="A66:C66"/>
    <mergeCell ref="D66:E66"/>
    <mergeCell ref="D64:E65"/>
    <mergeCell ref="D67:E67"/>
    <mergeCell ref="N64:O65"/>
    <mergeCell ref="A45:O45"/>
    <mergeCell ref="M43:O43"/>
    <mergeCell ref="M44:O44"/>
    <mergeCell ref="G47:I47"/>
    <mergeCell ref="J47:L47"/>
    <mergeCell ref="M47:N47"/>
    <mergeCell ref="A52:C52"/>
    <mergeCell ref="A49:C49"/>
    <mergeCell ref="A51:C51"/>
    <mergeCell ref="A50:C50"/>
    <mergeCell ref="B56:C56"/>
    <mergeCell ref="D56:E56"/>
    <mergeCell ref="A54:O54"/>
    <mergeCell ref="F56:G56"/>
    <mergeCell ref="H56:J56"/>
    <mergeCell ref="K56:L56"/>
    <mergeCell ref="M56:O56"/>
    <mergeCell ref="D47:F47"/>
    <mergeCell ref="N14:O14"/>
    <mergeCell ref="O47:O48"/>
    <mergeCell ref="A5:O5"/>
    <mergeCell ref="A6:O6"/>
    <mergeCell ref="N1:O1"/>
    <mergeCell ref="N2:O2"/>
    <mergeCell ref="A3:O3"/>
    <mergeCell ref="A4:O4"/>
    <mergeCell ref="A7:O7"/>
    <mergeCell ref="A9:O9"/>
    <mergeCell ref="F42:O42"/>
    <mergeCell ref="B42:E42"/>
    <mergeCell ref="A37:O37"/>
    <mergeCell ref="F41:O41"/>
    <mergeCell ref="B41:E41"/>
    <mergeCell ref="F40:O40"/>
    <mergeCell ref="B40:E40"/>
    <mergeCell ref="A39:O39"/>
    <mergeCell ref="B12:C12"/>
    <mergeCell ref="B11:C11"/>
    <mergeCell ref="H14:I14"/>
    <mergeCell ref="J14:K14"/>
    <mergeCell ref="H15:I15"/>
    <mergeCell ref="N16:O16"/>
  </mergeCells>
  <phoneticPr fontId="3" type="noConversion"/>
  <pageMargins left="0.59055118110236227" right="0.59055118110236227" top="0.78740157480314965" bottom="0.39370078740157483" header="0.31496062992125984" footer="0.15748031496062992"/>
  <pageSetup paperSize="9" scale="50"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AA85"/>
  <sheetViews>
    <sheetView topLeftCell="A35" zoomScale="50" zoomScaleNormal="50" zoomScaleSheetLayoutView="50" workbookViewId="0">
      <selection activeCell="A52" sqref="A52:AA52"/>
    </sheetView>
  </sheetViews>
  <sheetFormatPr defaultRowHeight="20.25" outlineLevelRow="1"/>
  <cols>
    <col min="1" max="1" width="6.7109375" style="46" customWidth="1"/>
    <col min="2" max="2" width="4.42578125" style="46" customWidth="1"/>
    <col min="3" max="3" width="28.7109375" style="46" customWidth="1"/>
    <col min="4" max="6" width="8.42578125" style="46" customWidth="1"/>
    <col min="7" max="7" width="11.28515625" style="46" customWidth="1"/>
    <col min="8" max="8" width="12.28515625" style="46" customWidth="1"/>
    <col min="9" max="9" width="12.5703125" style="46" customWidth="1"/>
    <col min="10" max="10" width="14.5703125" style="46" customWidth="1"/>
    <col min="11" max="11" width="14" style="46" customWidth="1"/>
    <col min="12" max="12" width="12.5703125" style="46" customWidth="1"/>
    <col min="13" max="13" width="12.28515625" style="46" customWidth="1"/>
    <col min="14" max="14" width="14.5703125" style="46" customWidth="1"/>
    <col min="15" max="15" width="14" style="46" customWidth="1"/>
    <col min="16" max="16" width="12.5703125" style="46" customWidth="1"/>
    <col min="17" max="17" width="12.28515625" style="46" customWidth="1"/>
    <col min="18" max="18" width="14.85546875" style="46" customWidth="1"/>
    <col min="19" max="19" width="14" style="46" customWidth="1"/>
    <col min="20" max="20" width="12.5703125" style="46" customWidth="1"/>
    <col min="21" max="21" width="12.28515625" style="46" customWidth="1"/>
    <col min="22" max="22" width="14.5703125" style="46" customWidth="1"/>
    <col min="23" max="23" width="13.7109375" style="46" customWidth="1"/>
    <col min="24" max="24" width="12.28515625" style="46" customWidth="1"/>
    <col min="25" max="25" width="12" style="46" customWidth="1"/>
    <col min="26" max="26" width="14.5703125" style="46" customWidth="1"/>
    <col min="27" max="27" width="14" style="46" customWidth="1"/>
    <col min="28" max="16384" width="9.140625" style="46"/>
  </cols>
  <sheetData>
    <row r="1" spans="1:27" ht="18.75" hidden="1" customHeight="1" outlineLevel="1">
      <c r="A1" s="31"/>
      <c r="B1" s="31"/>
      <c r="C1" s="31"/>
      <c r="D1" s="31"/>
      <c r="E1" s="31"/>
      <c r="F1" s="31"/>
      <c r="G1" s="31"/>
      <c r="H1" s="31"/>
      <c r="I1" s="31"/>
      <c r="J1" s="31"/>
      <c r="K1" s="31"/>
      <c r="M1" s="48"/>
      <c r="N1" s="48"/>
      <c r="O1" s="48"/>
      <c r="P1" s="48"/>
      <c r="Q1" s="48"/>
      <c r="Y1" s="291" t="s">
        <v>241</v>
      </c>
      <c r="Z1" s="291"/>
      <c r="AA1" s="291"/>
    </row>
    <row r="2" spans="1:27" ht="18.75" hidden="1" customHeight="1" outlineLevel="1">
      <c r="A2" s="31"/>
      <c r="B2" s="31"/>
      <c r="C2" s="31"/>
      <c r="D2" s="31"/>
      <c r="E2" s="31"/>
      <c r="F2" s="31"/>
      <c r="G2" s="31"/>
      <c r="H2" s="31"/>
      <c r="I2" s="31"/>
      <c r="J2" s="31"/>
      <c r="K2" s="31"/>
      <c r="M2" s="48"/>
      <c r="N2" s="48"/>
      <c r="O2" s="48"/>
      <c r="P2" s="48"/>
      <c r="Q2" s="48"/>
      <c r="Y2" s="291"/>
      <c r="Z2" s="291"/>
      <c r="AA2" s="291"/>
    </row>
    <row r="3" spans="1:27" s="113" customFormat="1" ht="18.75" customHeight="1" collapsed="1">
      <c r="A3" s="237" t="s">
        <v>252</v>
      </c>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row>
    <row r="4" spans="1:27">
      <c r="A4" s="87"/>
      <c r="B4" s="87"/>
      <c r="C4" s="87"/>
      <c r="D4" s="87"/>
      <c r="E4" s="87"/>
      <c r="F4" s="87"/>
      <c r="G4" s="87"/>
      <c r="H4" s="87"/>
      <c r="I4" s="87"/>
      <c r="J4" s="87"/>
      <c r="K4" s="87"/>
      <c r="L4" s="87"/>
      <c r="M4" s="87"/>
      <c r="N4" s="87"/>
      <c r="O4" s="87"/>
      <c r="P4" s="87"/>
      <c r="Q4" s="87"/>
      <c r="R4" s="87"/>
      <c r="S4" s="87"/>
      <c r="T4" s="87"/>
      <c r="U4" s="87"/>
      <c r="V4" s="87"/>
      <c r="W4" s="87"/>
      <c r="X4" s="87"/>
      <c r="Y4" s="87"/>
      <c r="Z4" s="87"/>
      <c r="AA4" s="87"/>
    </row>
    <row r="5" spans="1:27" ht="27.75" customHeight="1">
      <c r="A5" s="367" t="s">
        <v>53</v>
      </c>
      <c r="B5" s="342" t="s">
        <v>197</v>
      </c>
      <c r="C5" s="343"/>
      <c r="D5" s="362" t="s">
        <v>198</v>
      </c>
      <c r="E5" s="371"/>
      <c r="F5" s="371"/>
      <c r="G5" s="227" t="s">
        <v>346</v>
      </c>
      <c r="H5" s="227"/>
      <c r="I5" s="362" t="s">
        <v>199</v>
      </c>
      <c r="J5" s="371"/>
      <c r="K5" s="371"/>
      <c r="L5" s="363"/>
      <c r="M5" s="376" t="s">
        <v>305</v>
      </c>
      <c r="N5" s="377"/>
      <c r="O5" s="377"/>
      <c r="P5" s="377"/>
      <c r="Q5" s="377"/>
      <c r="R5" s="377"/>
      <c r="S5" s="377"/>
      <c r="T5" s="377"/>
      <c r="U5" s="377"/>
      <c r="V5" s="377"/>
      <c r="W5" s="377"/>
      <c r="X5" s="377"/>
      <c r="Y5" s="377"/>
      <c r="Z5" s="377"/>
      <c r="AA5" s="378"/>
    </row>
    <row r="6" spans="1:27" ht="48.75" customHeight="1">
      <c r="A6" s="368"/>
      <c r="B6" s="346"/>
      <c r="C6" s="347"/>
      <c r="D6" s="364"/>
      <c r="E6" s="372"/>
      <c r="F6" s="372"/>
      <c r="G6" s="227"/>
      <c r="H6" s="227"/>
      <c r="I6" s="364"/>
      <c r="J6" s="372"/>
      <c r="K6" s="372"/>
      <c r="L6" s="365"/>
      <c r="M6" s="379" t="s">
        <v>200</v>
      </c>
      <c r="N6" s="380"/>
      <c r="O6" s="381"/>
      <c r="P6" s="379" t="s">
        <v>201</v>
      </c>
      <c r="Q6" s="380"/>
      <c r="R6" s="381"/>
      <c r="S6" s="379" t="s">
        <v>41</v>
      </c>
      <c r="T6" s="380"/>
      <c r="U6" s="381"/>
      <c r="V6" s="376" t="s">
        <v>202</v>
      </c>
      <c r="W6" s="377"/>
      <c r="X6" s="378"/>
      <c r="Y6" s="376" t="s">
        <v>203</v>
      </c>
      <c r="Z6" s="377"/>
      <c r="AA6" s="378"/>
    </row>
    <row r="7" spans="1:27" ht="18.75" customHeight="1">
      <c r="A7" s="88">
        <v>1</v>
      </c>
      <c r="B7" s="348">
        <v>2</v>
      </c>
      <c r="C7" s="349"/>
      <c r="D7" s="305">
        <v>3</v>
      </c>
      <c r="E7" s="315"/>
      <c r="F7" s="315"/>
      <c r="G7" s="278">
        <v>4</v>
      </c>
      <c r="H7" s="278"/>
      <c r="I7" s="305">
        <v>5</v>
      </c>
      <c r="J7" s="315"/>
      <c r="K7" s="315"/>
      <c r="L7" s="306"/>
      <c r="M7" s="305">
        <v>6</v>
      </c>
      <c r="N7" s="315"/>
      <c r="O7" s="306"/>
      <c r="P7" s="305">
        <v>7</v>
      </c>
      <c r="Q7" s="315"/>
      <c r="R7" s="306"/>
      <c r="S7" s="299">
        <v>8</v>
      </c>
      <c r="T7" s="300"/>
      <c r="U7" s="321"/>
      <c r="V7" s="299">
        <v>9</v>
      </c>
      <c r="W7" s="300"/>
      <c r="X7" s="321"/>
      <c r="Y7" s="299">
        <v>10</v>
      </c>
      <c r="Z7" s="300"/>
      <c r="AA7" s="321"/>
    </row>
    <row r="8" spans="1:27" ht="20.100000000000001" customHeight="1">
      <c r="A8" s="88"/>
      <c r="B8" s="369"/>
      <c r="C8" s="370"/>
      <c r="D8" s="374"/>
      <c r="E8" s="375"/>
      <c r="F8" s="375"/>
      <c r="G8" s="319"/>
      <c r="H8" s="319"/>
      <c r="I8" s="308"/>
      <c r="J8" s="366"/>
      <c r="K8" s="366"/>
      <c r="L8" s="309"/>
      <c r="M8" s="308"/>
      <c r="N8" s="366"/>
      <c r="O8" s="309"/>
      <c r="P8" s="308"/>
      <c r="Q8" s="366"/>
      <c r="R8" s="309"/>
      <c r="S8" s="308"/>
      <c r="T8" s="366"/>
      <c r="U8" s="309"/>
      <c r="V8" s="308"/>
      <c r="W8" s="366"/>
      <c r="X8" s="309"/>
      <c r="Y8" s="308"/>
      <c r="Z8" s="366"/>
      <c r="AA8" s="309"/>
    </row>
    <row r="9" spans="1:27" ht="20.100000000000001" customHeight="1">
      <c r="A9" s="88"/>
      <c r="B9" s="369"/>
      <c r="C9" s="370"/>
      <c r="D9" s="374"/>
      <c r="E9" s="375"/>
      <c r="F9" s="375"/>
      <c r="G9" s="319"/>
      <c r="H9" s="319"/>
      <c r="I9" s="308"/>
      <c r="J9" s="366"/>
      <c r="K9" s="366"/>
      <c r="L9" s="309"/>
      <c r="M9" s="308"/>
      <c r="N9" s="366"/>
      <c r="O9" s="309"/>
      <c r="P9" s="308"/>
      <c r="Q9" s="366"/>
      <c r="R9" s="309"/>
      <c r="S9" s="308"/>
      <c r="T9" s="366"/>
      <c r="U9" s="309"/>
      <c r="V9" s="308"/>
      <c r="W9" s="366"/>
      <c r="X9" s="309"/>
      <c r="Y9" s="308"/>
      <c r="Z9" s="366"/>
      <c r="AA9" s="309"/>
    </row>
    <row r="10" spans="1:27" ht="20.100000000000001" customHeight="1">
      <c r="A10" s="88"/>
      <c r="B10" s="369"/>
      <c r="C10" s="370"/>
      <c r="D10" s="374"/>
      <c r="E10" s="375"/>
      <c r="F10" s="375"/>
      <c r="G10" s="319"/>
      <c r="H10" s="319"/>
      <c r="I10" s="308"/>
      <c r="J10" s="366"/>
      <c r="K10" s="366"/>
      <c r="L10" s="309"/>
      <c r="M10" s="308"/>
      <c r="N10" s="366"/>
      <c r="O10" s="309"/>
      <c r="P10" s="308"/>
      <c r="Q10" s="366"/>
      <c r="R10" s="309"/>
      <c r="S10" s="308"/>
      <c r="T10" s="366"/>
      <c r="U10" s="309"/>
      <c r="V10" s="308"/>
      <c r="W10" s="366"/>
      <c r="X10" s="309"/>
      <c r="Y10" s="308"/>
      <c r="Z10" s="366"/>
      <c r="AA10" s="309"/>
    </row>
    <row r="11" spans="1:27" ht="20.100000000000001" customHeight="1">
      <c r="A11" s="88"/>
      <c r="B11" s="369"/>
      <c r="C11" s="370"/>
      <c r="D11" s="374"/>
      <c r="E11" s="375"/>
      <c r="F11" s="375"/>
      <c r="G11" s="319"/>
      <c r="H11" s="319"/>
      <c r="I11" s="308"/>
      <c r="J11" s="366"/>
      <c r="K11" s="366"/>
      <c r="L11" s="309"/>
      <c r="M11" s="308"/>
      <c r="N11" s="366"/>
      <c r="O11" s="309"/>
      <c r="P11" s="308"/>
      <c r="Q11" s="366"/>
      <c r="R11" s="309"/>
      <c r="S11" s="308"/>
      <c r="T11" s="366"/>
      <c r="U11" s="309"/>
      <c r="V11" s="308"/>
      <c r="W11" s="366"/>
      <c r="X11" s="309"/>
      <c r="Y11" s="308"/>
      <c r="Z11" s="366"/>
      <c r="AA11" s="309"/>
    </row>
    <row r="12" spans="1:27" ht="24.95" customHeight="1">
      <c r="A12" s="385" t="s">
        <v>58</v>
      </c>
      <c r="B12" s="386"/>
      <c r="C12" s="386"/>
      <c r="D12" s="386"/>
      <c r="E12" s="386"/>
      <c r="F12" s="386"/>
      <c r="G12" s="386"/>
      <c r="H12" s="387"/>
      <c r="I12" s="308"/>
      <c r="J12" s="366"/>
      <c r="K12" s="366"/>
      <c r="L12" s="309"/>
      <c r="M12" s="308"/>
      <c r="N12" s="366"/>
      <c r="O12" s="309"/>
      <c r="P12" s="308"/>
      <c r="Q12" s="366"/>
      <c r="R12" s="309"/>
      <c r="S12" s="308"/>
      <c r="T12" s="366"/>
      <c r="U12" s="309"/>
      <c r="V12" s="308"/>
      <c r="W12" s="366"/>
      <c r="X12" s="309"/>
      <c r="Y12" s="308"/>
      <c r="Z12" s="366"/>
      <c r="AA12" s="309"/>
    </row>
    <row r="13" spans="1:27" ht="11.25" customHeight="1">
      <c r="A13" s="75"/>
      <c r="B13" s="75"/>
      <c r="C13" s="75"/>
      <c r="D13" s="75"/>
      <c r="E13" s="75"/>
      <c r="F13" s="75"/>
      <c r="G13" s="75"/>
      <c r="H13" s="75"/>
      <c r="I13" s="74"/>
      <c r="J13" s="74"/>
      <c r="K13" s="74"/>
      <c r="L13" s="74"/>
      <c r="M13" s="74"/>
      <c r="N13" s="74"/>
      <c r="O13" s="74"/>
      <c r="P13" s="74"/>
      <c r="Q13" s="74"/>
      <c r="R13" s="74"/>
      <c r="S13" s="74"/>
      <c r="T13" s="74"/>
      <c r="U13" s="74"/>
      <c r="V13" s="74"/>
      <c r="W13" s="74"/>
      <c r="X13" s="74"/>
      <c r="Y13" s="74"/>
      <c r="Z13" s="89"/>
      <c r="AA13" s="89"/>
    </row>
    <row r="14" spans="1:27" ht="10.5" customHeight="1">
      <c r="A14" s="90"/>
      <c r="B14" s="90"/>
      <c r="C14" s="90"/>
      <c r="D14" s="90"/>
      <c r="E14" s="90"/>
      <c r="F14" s="90"/>
      <c r="G14" s="90"/>
      <c r="H14" s="90"/>
      <c r="I14" s="91"/>
      <c r="J14" s="91"/>
      <c r="K14" s="91"/>
      <c r="L14" s="91"/>
      <c r="M14" s="92"/>
      <c r="N14" s="92"/>
      <c r="O14" s="92"/>
      <c r="P14" s="92"/>
      <c r="Q14" s="92"/>
      <c r="R14" s="92"/>
      <c r="S14" s="93"/>
      <c r="T14" s="93"/>
      <c r="U14" s="93"/>
      <c r="V14" s="93"/>
      <c r="W14" s="93"/>
      <c r="X14" s="93"/>
      <c r="Y14" s="93"/>
      <c r="Z14" s="94"/>
      <c r="AA14" s="94"/>
    </row>
    <row r="15" spans="1:27" s="114" customFormat="1" ht="18.75" customHeight="1">
      <c r="A15" s="237" t="s">
        <v>253</v>
      </c>
      <c r="B15" s="237"/>
      <c r="C15" s="237"/>
      <c r="D15" s="237"/>
      <c r="E15" s="237"/>
      <c r="F15" s="237"/>
      <c r="G15" s="237"/>
      <c r="H15" s="237"/>
      <c r="I15" s="237"/>
      <c r="J15" s="237"/>
      <c r="K15" s="237"/>
      <c r="L15" s="237"/>
      <c r="M15" s="237"/>
      <c r="N15" s="237"/>
      <c r="O15" s="237"/>
      <c r="P15" s="237"/>
      <c r="Q15" s="237"/>
      <c r="R15" s="237"/>
      <c r="S15" s="237"/>
      <c r="T15" s="237"/>
      <c r="U15" s="237"/>
      <c r="V15" s="237"/>
      <c r="W15" s="237"/>
      <c r="X15" s="237"/>
      <c r="Y15" s="237"/>
      <c r="Z15" s="237"/>
      <c r="AA15" s="237"/>
    </row>
    <row r="16" spans="1:27" s="86" customFormat="1" ht="18.75" customHeight="1"/>
    <row r="17" spans="1:27" ht="29.25" customHeight="1">
      <c r="A17" s="373" t="s">
        <v>53</v>
      </c>
      <c r="B17" s="342" t="s">
        <v>204</v>
      </c>
      <c r="C17" s="343"/>
      <c r="D17" s="227" t="s">
        <v>197</v>
      </c>
      <c r="E17" s="227"/>
      <c r="F17" s="227"/>
      <c r="G17" s="227"/>
      <c r="H17" s="227"/>
      <c r="I17" s="227"/>
      <c r="J17" s="227"/>
      <c r="K17" s="227"/>
      <c r="L17" s="227"/>
      <c r="M17" s="227" t="s">
        <v>205</v>
      </c>
      <c r="N17" s="227"/>
      <c r="O17" s="227"/>
      <c r="P17" s="227"/>
      <c r="Q17" s="227"/>
      <c r="R17" s="238" t="s">
        <v>206</v>
      </c>
      <c r="S17" s="238"/>
      <c r="T17" s="238"/>
      <c r="U17" s="238"/>
      <c r="V17" s="238"/>
      <c r="W17" s="238"/>
      <c r="X17" s="238"/>
      <c r="Y17" s="238"/>
      <c r="Z17" s="238"/>
      <c r="AA17" s="238"/>
    </row>
    <row r="18" spans="1:27" ht="24.95" customHeight="1">
      <c r="A18" s="373"/>
      <c r="B18" s="344"/>
      <c r="C18" s="345"/>
      <c r="D18" s="227"/>
      <c r="E18" s="227"/>
      <c r="F18" s="227"/>
      <c r="G18" s="227"/>
      <c r="H18" s="227"/>
      <c r="I18" s="227"/>
      <c r="J18" s="227"/>
      <c r="K18" s="227"/>
      <c r="L18" s="227"/>
      <c r="M18" s="227"/>
      <c r="N18" s="227"/>
      <c r="O18" s="227"/>
      <c r="P18" s="227"/>
      <c r="Q18" s="227"/>
      <c r="R18" s="238" t="s">
        <v>309</v>
      </c>
      <c r="S18" s="238"/>
      <c r="T18" s="362" t="s">
        <v>247</v>
      </c>
      <c r="U18" s="363"/>
      <c r="V18" s="362" t="s">
        <v>248</v>
      </c>
      <c r="W18" s="363"/>
      <c r="X18" s="362" t="s">
        <v>275</v>
      </c>
      <c r="Y18" s="363"/>
      <c r="Z18" s="362" t="s">
        <v>276</v>
      </c>
      <c r="AA18" s="363"/>
    </row>
    <row r="19" spans="1:27" ht="24.95" customHeight="1">
      <c r="A19" s="373"/>
      <c r="B19" s="346"/>
      <c r="C19" s="347"/>
      <c r="D19" s="227"/>
      <c r="E19" s="227"/>
      <c r="F19" s="227"/>
      <c r="G19" s="227"/>
      <c r="H19" s="227"/>
      <c r="I19" s="227"/>
      <c r="J19" s="227"/>
      <c r="K19" s="227"/>
      <c r="L19" s="227"/>
      <c r="M19" s="227"/>
      <c r="N19" s="227"/>
      <c r="O19" s="227"/>
      <c r="P19" s="227"/>
      <c r="Q19" s="227"/>
      <c r="R19" s="238"/>
      <c r="S19" s="238"/>
      <c r="T19" s="364"/>
      <c r="U19" s="365"/>
      <c r="V19" s="364"/>
      <c r="W19" s="365"/>
      <c r="X19" s="364"/>
      <c r="Y19" s="365"/>
      <c r="Z19" s="364"/>
      <c r="AA19" s="365"/>
    </row>
    <row r="20" spans="1:27" ht="18.75" customHeight="1">
      <c r="A20" s="95">
        <v>1</v>
      </c>
      <c r="B20" s="348">
        <v>2</v>
      </c>
      <c r="C20" s="349"/>
      <c r="D20" s="278">
        <v>3</v>
      </c>
      <c r="E20" s="278"/>
      <c r="F20" s="278"/>
      <c r="G20" s="278"/>
      <c r="H20" s="278"/>
      <c r="I20" s="278"/>
      <c r="J20" s="278"/>
      <c r="K20" s="278"/>
      <c r="L20" s="278"/>
      <c r="M20" s="278">
        <v>5</v>
      </c>
      <c r="N20" s="278"/>
      <c r="O20" s="278"/>
      <c r="P20" s="278"/>
      <c r="Q20" s="278"/>
      <c r="R20" s="278">
        <v>6</v>
      </c>
      <c r="S20" s="278"/>
      <c r="T20" s="298">
        <v>7</v>
      </c>
      <c r="U20" s="298"/>
      <c r="V20" s="298">
        <v>8</v>
      </c>
      <c r="W20" s="298"/>
      <c r="X20" s="298">
        <v>9</v>
      </c>
      <c r="Y20" s="298"/>
      <c r="Z20" s="298">
        <v>10</v>
      </c>
      <c r="AA20" s="298"/>
    </row>
    <row r="21" spans="1:27" ht="20.100000000000001" customHeight="1">
      <c r="A21" s="96"/>
      <c r="B21" s="337"/>
      <c r="C21" s="338"/>
      <c r="D21" s="319"/>
      <c r="E21" s="319"/>
      <c r="F21" s="319"/>
      <c r="G21" s="319"/>
      <c r="H21" s="294"/>
      <c r="I21" s="294"/>
      <c r="J21" s="294"/>
      <c r="K21" s="294"/>
      <c r="L21" s="294"/>
      <c r="M21" s="356"/>
      <c r="N21" s="356"/>
      <c r="O21" s="356"/>
      <c r="P21" s="356"/>
      <c r="Q21" s="356"/>
      <c r="R21" s="307"/>
      <c r="S21" s="307"/>
      <c r="T21" s="307"/>
      <c r="U21" s="307"/>
      <c r="V21" s="307"/>
      <c r="W21" s="307"/>
      <c r="X21" s="307"/>
      <c r="Y21" s="307"/>
      <c r="Z21" s="288"/>
      <c r="AA21" s="288"/>
    </row>
    <row r="22" spans="1:27" ht="20.100000000000001" customHeight="1">
      <c r="A22" s="96"/>
      <c r="B22" s="337"/>
      <c r="C22" s="338"/>
      <c r="D22" s="319"/>
      <c r="E22" s="319"/>
      <c r="F22" s="319"/>
      <c r="G22" s="319"/>
      <c r="H22" s="294"/>
      <c r="I22" s="294"/>
      <c r="J22" s="294"/>
      <c r="K22" s="294"/>
      <c r="L22" s="294"/>
      <c r="M22" s="356"/>
      <c r="N22" s="356"/>
      <c r="O22" s="356"/>
      <c r="P22" s="356"/>
      <c r="Q22" s="356"/>
      <c r="R22" s="307"/>
      <c r="S22" s="307"/>
      <c r="T22" s="307"/>
      <c r="U22" s="307"/>
      <c r="V22" s="307"/>
      <c r="W22" s="307"/>
      <c r="X22" s="307"/>
      <c r="Y22" s="307"/>
      <c r="Z22" s="288"/>
      <c r="AA22" s="288"/>
    </row>
    <row r="23" spans="1:27" ht="20.100000000000001" customHeight="1">
      <c r="A23" s="96"/>
      <c r="B23" s="337"/>
      <c r="C23" s="338"/>
      <c r="D23" s="319"/>
      <c r="E23" s="319"/>
      <c r="F23" s="319"/>
      <c r="G23" s="319"/>
      <c r="H23" s="294"/>
      <c r="I23" s="294"/>
      <c r="J23" s="294"/>
      <c r="K23" s="294"/>
      <c r="L23" s="294"/>
      <c r="M23" s="356"/>
      <c r="N23" s="356"/>
      <c r="O23" s="356"/>
      <c r="P23" s="356"/>
      <c r="Q23" s="356"/>
      <c r="R23" s="307"/>
      <c r="S23" s="307"/>
      <c r="T23" s="307"/>
      <c r="U23" s="307"/>
      <c r="V23" s="307"/>
      <c r="W23" s="307"/>
      <c r="X23" s="307"/>
      <c r="Y23" s="307"/>
      <c r="Z23" s="288"/>
      <c r="AA23" s="288"/>
    </row>
    <row r="24" spans="1:27" ht="20.100000000000001" customHeight="1">
      <c r="A24" s="96"/>
      <c r="B24" s="337"/>
      <c r="C24" s="338"/>
      <c r="D24" s="319"/>
      <c r="E24" s="319"/>
      <c r="F24" s="319"/>
      <c r="G24" s="319"/>
      <c r="H24" s="294"/>
      <c r="I24" s="294"/>
      <c r="J24" s="294"/>
      <c r="K24" s="294"/>
      <c r="L24" s="294"/>
      <c r="M24" s="356"/>
      <c r="N24" s="356"/>
      <c r="O24" s="356"/>
      <c r="P24" s="356"/>
      <c r="Q24" s="356"/>
      <c r="R24" s="307"/>
      <c r="S24" s="307"/>
      <c r="T24" s="307"/>
      <c r="U24" s="307"/>
      <c r="V24" s="307"/>
      <c r="W24" s="307"/>
      <c r="X24" s="307"/>
      <c r="Y24" s="307"/>
      <c r="Z24" s="288"/>
      <c r="AA24" s="288"/>
    </row>
    <row r="25" spans="1:27" ht="24.95" customHeight="1">
      <c r="A25" s="383" t="s">
        <v>58</v>
      </c>
      <c r="B25" s="383"/>
      <c r="C25" s="383"/>
      <c r="D25" s="383"/>
      <c r="E25" s="383"/>
      <c r="F25" s="383"/>
      <c r="G25" s="383"/>
      <c r="H25" s="383"/>
      <c r="I25" s="383"/>
      <c r="J25" s="383"/>
      <c r="K25" s="383"/>
      <c r="L25" s="383"/>
      <c r="M25" s="383"/>
      <c r="N25" s="383"/>
      <c r="O25" s="383"/>
      <c r="P25" s="383"/>
      <c r="Q25" s="383"/>
      <c r="R25" s="307"/>
      <c r="S25" s="307"/>
      <c r="T25" s="307"/>
      <c r="U25" s="307"/>
      <c r="V25" s="307"/>
      <c r="W25" s="307"/>
      <c r="X25" s="307"/>
      <c r="Y25" s="307"/>
      <c r="Z25" s="288"/>
      <c r="AA25" s="288"/>
    </row>
    <row r="26" spans="1:27">
      <c r="A26" s="31"/>
      <c r="B26" s="31"/>
      <c r="C26" s="31"/>
      <c r="D26" s="31"/>
      <c r="E26" s="31"/>
      <c r="F26" s="31"/>
      <c r="G26" s="31"/>
      <c r="H26" s="31"/>
      <c r="I26" s="31"/>
      <c r="J26" s="31"/>
      <c r="K26" s="31"/>
      <c r="M26" s="48"/>
      <c r="N26" s="48"/>
      <c r="O26" s="48"/>
      <c r="P26" s="48"/>
      <c r="Q26" s="48"/>
      <c r="AA26" s="48"/>
    </row>
    <row r="27" spans="1:27" ht="16.5" customHeight="1">
      <c r="A27" s="31"/>
      <c r="B27" s="31"/>
      <c r="C27" s="31"/>
      <c r="D27" s="31"/>
      <c r="E27" s="31"/>
      <c r="F27" s="31"/>
      <c r="G27" s="31"/>
      <c r="H27" s="31"/>
      <c r="I27" s="31"/>
      <c r="J27" s="31"/>
      <c r="K27" s="31"/>
      <c r="M27" s="48"/>
      <c r="N27" s="48"/>
      <c r="O27" s="48"/>
      <c r="P27" s="48"/>
      <c r="Q27" s="48"/>
      <c r="AA27" s="48"/>
    </row>
    <row r="28" spans="1:27" s="114" customFormat="1" ht="18.75" customHeight="1">
      <c r="A28" s="237" t="s">
        <v>217</v>
      </c>
      <c r="B28" s="237"/>
      <c r="C28" s="237"/>
      <c r="D28" s="237"/>
      <c r="E28" s="237"/>
      <c r="F28" s="237"/>
      <c r="G28" s="237"/>
      <c r="H28" s="237"/>
      <c r="I28" s="237"/>
      <c r="J28" s="237"/>
      <c r="K28" s="237"/>
      <c r="L28" s="237"/>
      <c r="M28" s="237"/>
      <c r="N28" s="237"/>
      <c r="O28" s="237"/>
      <c r="P28" s="237"/>
      <c r="Q28" s="237"/>
      <c r="R28" s="237"/>
      <c r="S28" s="237"/>
      <c r="T28" s="237"/>
      <c r="U28" s="237"/>
      <c r="V28" s="237"/>
      <c r="W28" s="237"/>
      <c r="X28" s="237"/>
      <c r="Y28" s="237"/>
      <c r="Z28" s="237"/>
      <c r="AA28" s="237"/>
    </row>
    <row r="29" spans="1:27">
      <c r="A29" s="97"/>
      <c r="B29" s="97"/>
      <c r="C29" s="97"/>
      <c r="D29" s="97"/>
      <c r="E29" s="97"/>
      <c r="F29" s="97"/>
      <c r="G29" s="97"/>
      <c r="H29" s="98"/>
      <c r="I29" s="98"/>
      <c r="J29" s="98"/>
      <c r="K29" s="98"/>
      <c r="L29" s="98"/>
      <c r="M29" s="98"/>
      <c r="N29" s="98"/>
      <c r="O29" s="98"/>
      <c r="P29" s="98"/>
      <c r="Q29" s="98"/>
      <c r="R29" s="97"/>
      <c r="U29" s="331"/>
      <c r="V29" s="331"/>
      <c r="W29" s="331"/>
      <c r="Y29" s="331" t="s">
        <v>237</v>
      </c>
      <c r="Z29" s="331"/>
      <c r="AA29" s="331"/>
    </row>
    <row r="30" spans="1:27" ht="24.95" customHeight="1">
      <c r="A30" s="367" t="s">
        <v>53</v>
      </c>
      <c r="B30" s="342" t="s">
        <v>254</v>
      </c>
      <c r="C30" s="353"/>
      <c r="D30" s="353"/>
      <c r="E30" s="353"/>
      <c r="F30" s="353"/>
      <c r="G30" s="353"/>
      <c r="H30" s="357" t="s">
        <v>57</v>
      </c>
      <c r="I30" s="358"/>
      <c r="J30" s="358"/>
      <c r="K30" s="359"/>
      <c r="L30" s="357" t="s">
        <v>88</v>
      </c>
      <c r="M30" s="358"/>
      <c r="N30" s="358"/>
      <c r="O30" s="359"/>
      <c r="P30" s="357" t="s">
        <v>312</v>
      </c>
      <c r="Q30" s="358"/>
      <c r="R30" s="358"/>
      <c r="S30" s="359"/>
      <c r="T30" s="357" t="s">
        <v>128</v>
      </c>
      <c r="U30" s="358"/>
      <c r="V30" s="358"/>
      <c r="W30" s="359"/>
      <c r="X30" s="357" t="s">
        <v>58</v>
      </c>
      <c r="Y30" s="358"/>
      <c r="Z30" s="358"/>
      <c r="AA30" s="359"/>
    </row>
    <row r="31" spans="1:27" ht="24.95" customHeight="1">
      <c r="A31" s="384"/>
      <c r="B31" s="344"/>
      <c r="C31" s="354"/>
      <c r="D31" s="354"/>
      <c r="E31" s="354"/>
      <c r="F31" s="354"/>
      <c r="G31" s="354"/>
      <c r="H31" s="360" t="s">
        <v>247</v>
      </c>
      <c r="I31" s="360" t="s">
        <v>248</v>
      </c>
      <c r="J31" s="360" t="s">
        <v>365</v>
      </c>
      <c r="K31" s="360" t="s">
        <v>366</v>
      </c>
      <c r="L31" s="360" t="s">
        <v>247</v>
      </c>
      <c r="M31" s="360" t="s">
        <v>248</v>
      </c>
      <c r="N31" s="360" t="s">
        <v>365</v>
      </c>
      <c r="O31" s="360" t="s">
        <v>366</v>
      </c>
      <c r="P31" s="360" t="s">
        <v>247</v>
      </c>
      <c r="Q31" s="360" t="s">
        <v>248</v>
      </c>
      <c r="R31" s="360" t="s">
        <v>365</v>
      </c>
      <c r="S31" s="360" t="s">
        <v>366</v>
      </c>
      <c r="T31" s="360" t="s">
        <v>247</v>
      </c>
      <c r="U31" s="360" t="s">
        <v>248</v>
      </c>
      <c r="V31" s="360" t="s">
        <v>365</v>
      </c>
      <c r="W31" s="360" t="s">
        <v>366</v>
      </c>
      <c r="X31" s="360" t="s">
        <v>247</v>
      </c>
      <c r="Y31" s="360" t="s">
        <v>248</v>
      </c>
      <c r="Z31" s="360" t="s">
        <v>365</v>
      </c>
      <c r="AA31" s="360" t="s">
        <v>366</v>
      </c>
    </row>
    <row r="32" spans="1:27" ht="36.75" customHeight="1">
      <c r="A32" s="368"/>
      <c r="B32" s="346"/>
      <c r="C32" s="355"/>
      <c r="D32" s="355"/>
      <c r="E32" s="355"/>
      <c r="F32" s="355"/>
      <c r="G32" s="355"/>
      <c r="H32" s="361"/>
      <c r="I32" s="361"/>
      <c r="J32" s="361"/>
      <c r="K32" s="361"/>
      <c r="L32" s="361"/>
      <c r="M32" s="361"/>
      <c r="N32" s="361"/>
      <c r="O32" s="361"/>
      <c r="P32" s="361"/>
      <c r="Q32" s="361"/>
      <c r="R32" s="361"/>
      <c r="S32" s="361"/>
      <c r="T32" s="361"/>
      <c r="U32" s="361"/>
      <c r="V32" s="361"/>
      <c r="W32" s="361"/>
      <c r="X32" s="361"/>
      <c r="Y32" s="361"/>
      <c r="Z32" s="361"/>
      <c r="AA32" s="361"/>
    </row>
    <row r="33" spans="1:27" ht="18.75" customHeight="1">
      <c r="A33" s="96">
        <v>1</v>
      </c>
      <c r="B33" s="382">
        <v>2</v>
      </c>
      <c r="C33" s="382"/>
      <c r="D33" s="382"/>
      <c r="E33" s="382"/>
      <c r="F33" s="382"/>
      <c r="G33" s="382"/>
      <c r="H33" s="41">
        <v>3</v>
      </c>
      <c r="I33" s="41">
        <v>4</v>
      </c>
      <c r="J33" s="41">
        <v>5</v>
      </c>
      <c r="K33" s="41">
        <v>6</v>
      </c>
      <c r="L33" s="41">
        <v>7</v>
      </c>
      <c r="M33" s="41">
        <v>8</v>
      </c>
      <c r="N33" s="41">
        <v>9</v>
      </c>
      <c r="O33" s="41">
        <v>10</v>
      </c>
      <c r="P33" s="41">
        <v>11</v>
      </c>
      <c r="Q33" s="41">
        <v>12</v>
      </c>
      <c r="R33" s="41">
        <v>13</v>
      </c>
      <c r="S33" s="41">
        <v>14</v>
      </c>
      <c r="T33" s="41">
        <v>15</v>
      </c>
      <c r="U33" s="41">
        <v>16</v>
      </c>
      <c r="V33" s="41">
        <v>17</v>
      </c>
      <c r="W33" s="41">
        <v>18</v>
      </c>
      <c r="X33" s="41">
        <v>19</v>
      </c>
      <c r="Y33" s="41">
        <v>20</v>
      </c>
      <c r="Z33" s="41">
        <v>21</v>
      </c>
      <c r="AA33" s="41">
        <v>22</v>
      </c>
    </row>
    <row r="34" spans="1:27" ht="20.100000000000001" customHeight="1">
      <c r="A34" s="96">
        <v>1</v>
      </c>
      <c r="B34" s="178"/>
      <c r="C34" s="339" t="s">
        <v>513</v>
      </c>
      <c r="D34" s="340"/>
      <c r="E34" s="340"/>
      <c r="F34" s="340"/>
      <c r="G34" s="341"/>
      <c r="H34" s="41"/>
      <c r="I34" s="41"/>
      <c r="J34" s="41"/>
      <c r="K34" s="42"/>
      <c r="L34" s="209">
        <v>27</v>
      </c>
      <c r="M34" s="215">
        <v>24</v>
      </c>
      <c r="N34" s="41">
        <f>L34-M34</f>
        <v>3</v>
      </c>
      <c r="O34" s="42"/>
      <c r="P34" s="180"/>
      <c r="Q34" s="41"/>
      <c r="R34" s="41"/>
      <c r="S34" s="42"/>
      <c r="T34" s="41"/>
      <c r="U34" s="41"/>
      <c r="V34" s="41"/>
      <c r="W34" s="42"/>
      <c r="X34" s="41">
        <f>P34+L34</f>
        <v>27</v>
      </c>
      <c r="Y34" s="41">
        <f>Q34+M34</f>
        <v>24</v>
      </c>
      <c r="Z34" s="41">
        <f>X34-Y34</f>
        <v>3</v>
      </c>
      <c r="AA34" s="42">
        <f>Y34/X34</f>
        <v>0.88888888888888884</v>
      </c>
    </row>
    <row r="35" spans="1:27" ht="20.100000000000001" customHeight="1">
      <c r="A35" s="96">
        <v>2</v>
      </c>
      <c r="B35" s="178"/>
      <c r="C35" s="339" t="s">
        <v>514</v>
      </c>
      <c r="D35" s="340"/>
      <c r="E35" s="340"/>
      <c r="F35" s="340"/>
      <c r="G35" s="341"/>
      <c r="H35" s="41"/>
      <c r="I35" s="41"/>
      <c r="J35" s="41"/>
      <c r="K35" s="42"/>
      <c r="L35" s="211">
        <v>54</v>
      </c>
      <c r="M35" s="215">
        <v>52</v>
      </c>
      <c r="N35" s="41">
        <f t="shared" ref="N35:N48" si="0">L35-M35</f>
        <v>2</v>
      </c>
      <c r="O35" s="42"/>
      <c r="P35" s="180"/>
      <c r="Q35" s="41"/>
      <c r="R35" s="41"/>
      <c r="S35" s="42"/>
      <c r="T35" s="41"/>
      <c r="U35" s="41"/>
      <c r="V35" s="41"/>
      <c r="W35" s="42"/>
      <c r="X35" s="41">
        <f t="shared" ref="X35:X47" si="1">P35+L35</f>
        <v>54</v>
      </c>
      <c r="Y35" s="41">
        <f>Q35+M35</f>
        <v>52</v>
      </c>
      <c r="Z35" s="41">
        <f t="shared" ref="Z35:Z47" si="2">X35-Y35</f>
        <v>2</v>
      </c>
      <c r="AA35" s="42">
        <f t="shared" ref="AA35:AA48" si="3">Y35/X35</f>
        <v>0.96296296296296291</v>
      </c>
    </row>
    <row r="36" spans="1:27" ht="20.100000000000001" customHeight="1">
      <c r="A36" s="96">
        <v>3</v>
      </c>
      <c r="B36" s="178"/>
      <c r="C36" s="294" t="s">
        <v>515</v>
      </c>
      <c r="D36" s="294"/>
      <c r="E36" s="294"/>
      <c r="F36" s="294"/>
      <c r="G36" s="294"/>
      <c r="H36" s="41"/>
      <c r="I36" s="41"/>
      <c r="J36" s="41"/>
      <c r="K36" s="42"/>
      <c r="L36" s="211">
        <v>29</v>
      </c>
      <c r="M36" s="215">
        <v>23</v>
      </c>
      <c r="N36" s="41">
        <f t="shared" si="0"/>
        <v>6</v>
      </c>
      <c r="O36" s="42"/>
      <c r="P36" s="180"/>
      <c r="Q36" s="41"/>
      <c r="R36" s="41"/>
      <c r="S36" s="42"/>
      <c r="T36" s="41"/>
      <c r="U36" s="41"/>
      <c r="V36" s="41"/>
      <c r="W36" s="42"/>
      <c r="X36" s="41">
        <f t="shared" si="1"/>
        <v>29</v>
      </c>
      <c r="Y36" s="215">
        <f t="shared" ref="Y36:Y47" si="4">Q36+M36</f>
        <v>23</v>
      </c>
      <c r="Z36" s="41">
        <f t="shared" si="2"/>
        <v>6</v>
      </c>
      <c r="AA36" s="42">
        <f t="shared" si="3"/>
        <v>0.7931034482758621</v>
      </c>
    </row>
    <row r="37" spans="1:27" ht="20.100000000000001" customHeight="1">
      <c r="A37" s="96">
        <v>4</v>
      </c>
      <c r="B37" s="178"/>
      <c r="C37" s="294" t="s">
        <v>512</v>
      </c>
      <c r="D37" s="294"/>
      <c r="E37" s="294"/>
      <c r="F37" s="294"/>
      <c r="G37" s="294"/>
      <c r="H37" s="41"/>
      <c r="I37" s="41"/>
      <c r="J37" s="41"/>
      <c r="K37" s="42"/>
      <c r="L37" s="211">
        <v>32</v>
      </c>
      <c r="M37" s="215"/>
      <c r="N37" s="41">
        <f t="shared" si="0"/>
        <v>32</v>
      </c>
      <c r="O37" s="42"/>
      <c r="P37" s="180"/>
      <c r="Q37" s="41"/>
      <c r="R37" s="41"/>
      <c r="S37" s="42"/>
      <c r="T37" s="41"/>
      <c r="U37" s="41"/>
      <c r="V37" s="41"/>
      <c r="W37" s="42"/>
      <c r="X37" s="41">
        <f t="shared" si="1"/>
        <v>32</v>
      </c>
      <c r="Y37" s="218">
        <f t="shared" si="4"/>
        <v>0</v>
      </c>
      <c r="Z37" s="41">
        <f t="shared" si="2"/>
        <v>32</v>
      </c>
      <c r="AA37" s="42">
        <f t="shared" si="3"/>
        <v>0</v>
      </c>
    </row>
    <row r="38" spans="1:27" ht="20.100000000000001" customHeight="1">
      <c r="A38" s="205">
        <v>5</v>
      </c>
      <c r="B38" s="178"/>
      <c r="C38" s="294" t="s">
        <v>516</v>
      </c>
      <c r="D38" s="294"/>
      <c r="E38" s="294"/>
      <c r="F38" s="294"/>
      <c r="G38" s="294"/>
      <c r="H38" s="41"/>
      <c r="I38" s="41"/>
      <c r="J38" s="41"/>
      <c r="K38" s="42"/>
      <c r="L38" s="211">
        <v>8</v>
      </c>
      <c r="M38" s="215">
        <v>8</v>
      </c>
      <c r="N38" s="41">
        <f t="shared" si="0"/>
        <v>0</v>
      </c>
      <c r="O38" s="42"/>
      <c r="P38" s="180"/>
      <c r="Q38" s="41"/>
      <c r="R38" s="41"/>
      <c r="S38" s="42"/>
      <c r="T38" s="41"/>
      <c r="U38" s="41"/>
      <c r="V38" s="41"/>
      <c r="W38" s="42"/>
      <c r="X38" s="41">
        <f t="shared" si="1"/>
        <v>8</v>
      </c>
      <c r="Y38" s="218">
        <f t="shared" si="4"/>
        <v>8</v>
      </c>
      <c r="Z38" s="41">
        <f t="shared" si="2"/>
        <v>0</v>
      </c>
      <c r="AA38" s="42">
        <f t="shared" si="3"/>
        <v>1</v>
      </c>
    </row>
    <row r="39" spans="1:27" ht="20.100000000000001" customHeight="1">
      <c r="A39" s="96">
        <v>6</v>
      </c>
      <c r="B39" s="178"/>
      <c r="C39" s="294" t="s">
        <v>517</v>
      </c>
      <c r="D39" s="294"/>
      <c r="E39" s="294"/>
      <c r="F39" s="294"/>
      <c r="G39" s="294"/>
      <c r="H39" s="41"/>
      <c r="I39" s="41"/>
      <c r="J39" s="41"/>
      <c r="K39" s="42"/>
      <c r="L39" s="211">
        <v>1</v>
      </c>
      <c r="M39" s="215">
        <v>1</v>
      </c>
      <c r="N39" s="41">
        <f t="shared" si="0"/>
        <v>0</v>
      </c>
      <c r="O39" s="42"/>
      <c r="P39" s="180"/>
      <c r="Q39" s="41"/>
      <c r="R39" s="41"/>
      <c r="S39" s="42"/>
      <c r="T39" s="41"/>
      <c r="U39" s="41"/>
      <c r="V39" s="41"/>
      <c r="W39" s="42"/>
      <c r="X39" s="41">
        <f t="shared" si="1"/>
        <v>1</v>
      </c>
      <c r="Y39" s="218">
        <f t="shared" si="4"/>
        <v>1</v>
      </c>
      <c r="Z39" s="41">
        <f t="shared" si="2"/>
        <v>0</v>
      </c>
      <c r="AA39" s="42">
        <f t="shared" si="3"/>
        <v>1</v>
      </c>
    </row>
    <row r="40" spans="1:27" ht="20.100000000000001" customHeight="1">
      <c r="A40" s="96">
        <v>7</v>
      </c>
      <c r="B40" s="178"/>
      <c r="C40" s="294" t="s">
        <v>518</v>
      </c>
      <c r="D40" s="294"/>
      <c r="E40" s="294"/>
      <c r="F40" s="294"/>
      <c r="G40" s="294"/>
      <c r="H40" s="41"/>
      <c r="I40" s="41"/>
      <c r="J40" s="41"/>
      <c r="K40" s="42"/>
      <c r="L40" s="211">
        <v>3</v>
      </c>
      <c r="M40" s="215">
        <v>2</v>
      </c>
      <c r="N40" s="41">
        <f t="shared" si="0"/>
        <v>1</v>
      </c>
      <c r="O40" s="42"/>
      <c r="P40" s="180"/>
      <c r="Q40" s="41"/>
      <c r="R40" s="41"/>
      <c r="S40" s="42"/>
      <c r="T40" s="41"/>
      <c r="U40" s="41"/>
      <c r="V40" s="41"/>
      <c r="W40" s="42"/>
      <c r="X40" s="41">
        <f t="shared" si="1"/>
        <v>3</v>
      </c>
      <c r="Y40" s="218">
        <f t="shared" si="4"/>
        <v>2</v>
      </c>
      <c r="Z40" s="41">
        <f t="shared" si="2"/>
        <v>1</v>
      </c>
      <c r="AA40" s="42">
        <f t="shared" si="3"/>
        <v>0.66666666666666663</v>
      </c>
    </row>
    <row r="41" spans="1:27" ht="20.100000000000001" customHeight="1">
      <c r="A41" s="96">
        <v>8</v>
      </c>
      <c r="B41" s="178"/>
      <c r="C41" s="339" t="s">
        <v>519</v>
      </c>
      <c r="D41" s="340"/>
      <c r="E41" s="340"/>
      <c r="F41" s="340"/>
      <c r="G41" s="341"/>
      <c r="H41" s="41"/>
      <c r="I41" s="41"/>
      <c r="J41" s="41"/>
      <c r="K41" s="42"/>
      <c r="L41" s="211">
        <v>1</v>
      </c>
      <c r="M41" s="215"/>
      <c r="N41" s="41">
        <f t="shared" si="0"/>
        <v>1</v>
      </c>
      <c r="O41" s="42"/>
      <c r="P41" s="180"/>
      <c r="Q41" s="41"/>
      <c r="R41" s="41"/>
      <c r="S41" s="42"/>
      <c r="T41" s="41"/>
      <c r="U41" s="41"/>
      <c r="V41" s="41"/>
      <c r="W41" s="42"/>
      <c r="X41" s="41">
        <f t="shared" si="1"/>
        <v>1</v>
      </c>
      <c r="Y41" s="218">
        <f t="shared" si="4"/>
        <v>0</v>
      </c>
      <c r="Z41" s="41">
        <f t="shared" si="2"/>
        <v>1</v>
      </c>
      <c r="AA41" s="42">
        <f t="shared" si="3"/>
        <v>0</v>
      </c>
    </row>
    <row r="42" spans="1:27" ht="20.100000000000001" customHeight="1">
      <c r="A42" s="96">
        <v>9</v>
      </c>
      <c r="B42" s="214"/>
      <c r="C42" s="294" t="s">
        <v>520</v>
      </c>
      <c r="D42" s="294"/>
      <c r="E42" s="294"/>
      <c r="F42" s="294"/>
      <c r="G42" s="294"/>
      <c r="H42" s="41"/>
      <c r="I42" s="41"/>
      <c r="J42" s="41"/>
      <c r="K42" s="42"/>
      <c r="L42" s="211">
        <v>3</v>
      </c>
      <c r="M42" s="215"/>
      <c r="N42" s="41">
        <f t="shared" si="0"/>
        <v>3</v>
      </c>
      <c r="O42" s="42"/>
      <c r="P42" s="180"/>
      <c r="Q42" s="41"/>
      <c r="R42" s="41"/>
      <c r="S42" s="42"/>
      <c r="T42" s="41"/>
      <c r="U42" s="41"/>
      <c r="V42" s="41"/>
      <c r="W42" s="42"/>
      <c r="X42" s="41">
        <f t="shared" si="1"/>
        <v>3</v>
      </c>
      <c r="Y42" s="218">
        <f t="shared" si="4"/>
        <v>0</v>
      </c>
      <c r="Z42" s="41">
        <f t="shared" si="2"/>
        <v>3</v>
      </c>
      <c r="AA42" s="42">
        <f t="shared" si="3"/>
        <v>0</v>
      </c>
    </row>
    <row r="43" spans="1:27" ht="20.100000000000001" customHeight="1">
      <c r="A43" s="96">
        <v>10</v>
      </c>
      <c r="B43" s="178"/>
      <c r="C43" s="212" t="s">
        <v>521</v>
      </c>
      <c r="D43" s="212"/>
      <c r="E43" s="212"/>
      <c r="F43" s="212"/>
      <c r="G43" s="213"/>
      <c r="H43" s="41"/>
      <c r="I43" s="41"/>
      <c r="J43" s="41"/>
      <c r="K43" s="42"/>
      <c r="L43" s="211">
        <v>1</v>
      </c>
      <c r="M43" s="215"/>
      <c r="N43" s="41">
        <f t="shared" si="0"/>
        <v>1</v>
      </c>
      <c r="O43" s="42"/>
      <c r="P43" s="180"/>
      <c r="Q43" s="41"/>
      <c r="R43" s="41"/>
      <c r="S43" s="42"/>
      <c r="T43" s="41"/>
      <c r="U43" s="41"/>
      <c r="V43" s="41"/>
      <c r="W43" s="42"/>
      <c r="X43" s="41">
        <f t="shared" si="1"/>
        <v>1</v>
      </c>
      <c r="Y43" s="218">
        <f t="shared" si="4"/>
        <v>0</v>
      </c>
      <c r="Z43" s="41">
        <f t="shared" si="2"/>
        <v>1</v>
      </c>
      <c r="AA43" s="42">
        <f t="shared" si="3"/>
        <v>0</v>
      </c>
    </row>
    <row r="44" spans="1:27" ht="20.100000000000001" customHeight="1">
      <c r="A44" s="96">
        <v>11</v>
      </c>
      <c r="B44" s="178"/>
      <c r="C44" s="212" t="s">
        <v>522</v>
      </c>
      <c r="D44" s="212"/>
      <c r="E44" s="212"/>
      <c r="F44" s="212"/>
      <c r="G44" s="213"/>
      <c r="H44" s="41"/>
      <c r="I44" s="41"/>
      <c r="J44" s="41"/>
      <c r="K44" s="42"/>
      <c r="L44" s="211">
        <v>1</v>
      </c>
      <c r="M44" s="215">
        <v>1</v>
      </c>
      <c r="N44" s="41">
        <f t="shared" si="0"/>
        <v>0</v>
      </c>
      <c r="O44" s="42"/>
      <c r="P44" s="180"/>
      <c r="Q44" s="41"/>
      <c r="R44" s="41"/>
      <c r="S44" s="42"/>
      <c r="T44" s="41"/>
      <c r="U44" s="41"/>
      <c r="V44" s="41"/>
      <c r="W44" s="42"/>
      <c r="X44" s="41">
        <f t="shared" si="1"/>
        <v>1</v>
      </c>
      <c r="Y44" s="218">
        <f t="shared" si="4"/>
        <v>1</v>
      </c>
      <c r="Z44" s="41">
        <f t="shared" si="2"/>
        <v>0</v>
      </c>
      <c r="AA44" s="42">
        <f t="shared" si="3"/>
        <v>1</v>
      </c>
    </row>
    <row r="45" spans="1:27" ht="20.100000000000001" customHeight="1">
      <c r="A45" s="96">
        <v>12</v>
      </c>
      <c r="B45" s="178"/>
      <c r="C45" s="212" t="s">
        <v>549</v>
      </c>
      <c r="D45" s="212"/>
      <c r="E45" s="212"/>
      <c r="F45" s="212"/>
      <c r="G45" s="213"/>
      <c r="H45" s="41"/>
      <c r="I45" s="41"/>
      <c r="J45" s="41"/>
      <c r="K45" s="42"/>
      <c r="L45" s="211">
        <v>3</v>
      </c>
      <c r="M45" s="215">
        <v>3</v>
      </c>
      <c r="N45" s="41">
        <f t="shared" si="0"/>
        <v>0</v>
      </c>
      <c r="O45" s="42"/>
      <c r="P45" s="180"/>
      <c r="Q45" s="41"/>
      <c r="R45" s="41"/>
      <c r="S45" s="42"/>
      <c r="T45" s="41"/>
      <c r="U45" s="41"/>
      <c r="V45" s="41"/>
      <c r="W45" s="42"/>
      <c r="X45" s="41">
        <f t="shared" si="1"/>
        <v>3</v>
      </c>
      <c r="Y45" s="218">
        <f t="shared" si="4"/>
        <v>3</v>
      </c>
      <c r="Z45" s="41">
        <f t="shared" si="2"/>
        <v>0</v>
      </c>
      <c r="AA45" s="42">
        <f t="shared" si="3"/>
        <v>1</v>
      </c>
    </row>
    <row r="46" spans="1:27" ht="20.100000000000001" customHeight="1">
      <c r="A46" s="96">
        <v>13</v>
      </c>
      <c r="B46" s="178"/>
      <c r="C46" s="212" t="s">
        <v>523</v>
      </c>
      <c r="D46" s="212"/>
      <c r="E46" s="212"/>
      <c r="F46" s="212"/>
      <c r="G46" s="213"/>
      <c r="H46" s="41"/>
      <c r="I46" s="41"/>
      <c r="J46" s="41"/>
      <c r="K46" s="42"/>
      <c r="L46" s="211">
        <v>5</v>
      </c>
      <c r="M46" s="215"/>
      <c r="N46" s="41">
        <f t="shared" si="0"/>
        <v>5</v>
      </c>
      <c r="O46" s="42"/>
      <c r="P46" s="180"/>
      <c r="Q46" s="41"/>
      <c r="R46" s="41"/>
      <c r="S46" s="42"/>
      <c r="T46" s="41"/>
      <c r="U46" s="41"/>
      <c r="V46" s="41"/>
      <c r="W46" s="42"/>
      <c r="X46" s="41">
        <f t="shared" si="1"/>
        <v>5</v>
      </c>
      <c r="Y46" s="218">
        <f t="shared" si="4"/>
        <v>0</v>
      </c>
      <c r="Z46" s="41">
        <f t="shared" si="2"/>
        <v>5</v>
      </c>
      <c r="AA46" s="42">
        <f t="shared" si="3"/>
        <v>0</v>
      </c>
    </row>
    <row r="47" spans="1:27" ht="20.100000000000001" customHeight="1">
      <c r="A47" s="96">
        <v>14</v>
      </c>
      <c r="B47" s="178"/>
      <c r="C47" s="212" t="s">
        <v>524</v>
      </c>
      <c r="D47" s="212"/>
      <c r="E47" s="212"/>
      <c r="F47" s="212"/>
      <c r="G47" s="213"/>
      <c r="H47" s="41"/>
      <c r="I47" s="41"/>
      <c r="J47" s="41"/>
      <c r="K47" s="42"/>
      <c r="L47" s="211">
        <v>2</v>
      </c>
      <c r="M47" s="215"/>
      <c r="N47" s="41">
        <f t="shared" si="0"/>
        <v>2</v>
      </c>
      <c r="O47" s="42"/>
      <c r="P47" s="180"/>
      <c r="Q47" s="41"/>
      <c r="R47" s="41"/>
      <c r="S47" s="42"/>
      <c r="T47" s="41"/>
      <c r="U47" s="41"/>
      <c r="V47" s="41"/>
      <c r="W47" s="42"/>
      <c r="X47" s="41">
        <f t="shared" si="1"/>
        <v>2</v>
      </c>
      <c r="Y47" s="218">
        <f t="shared" si="4"/>
        <v>0</v>
      </c>
      <c r="Z47" s="41">
        <f t="shared" si="2"/>
        <v>2</v>
      </c>
      <c r="AA47" s="42">
        <f t="shared" si="3"/>
        <v>0</v>
      </c>
    </row>
    <row r="48" spans="1:27" ht="20.100000000000001" customHeight="1">
      <c r="A48" s="205"/>
      <c r="B48" s="179"/>
      <c r="C48" s="206" t="s">
        <v>58</v>
      </c>
      <c r="D48" s="206"/>
      <c r="E48" s="206"/>
      <c r="F48" s="206"/>
      <c r="G48" s="206"/>
      <c r="H48" s="41"/>
      <c r="I48" s="41"/>
      <c r="J48" s="41"/>
      <c r="K48" s="42"/>
      <c r="L48" s="41">
        <f>SUM(L34:L47)</f>
        <v>170</v>
      </c>
      <c r="M48" s="215">
        <f>SUM(M34:M47)</f>
        <v>114</v>
      </c>
      <c r="N48" s="41">
        <f t="shared" si="0"/>
        <v>56</v>
      </c>
      <c r="O48" s="42"/>
      <c r="P48" s="180"/>
      <c r="Q48" s="41"/>
      <c r="R48" s="41"/>
      <c r="S48" s="42"/>
      <c r="T48" s="41"/>
      <c r="U48" s="41"/>
      <c r="V48" s="41"/>
      <c r="W48" s="42"/>
      <c r="X48" s="41">
        <f>SUM(X34:X47)</f>
        <v>170</v>
      </c>
      <c r="Y48" s="41">
        <f>SUM(Y34:Y47)</f>
        <v>114</v>
      </c>
      <c r="Z48" s="41">
        <f>SUM(Z34:Z47)</f>
        <v>56</v>
      </c>
      <c r="AA48" s="42">
        <f t="shared" si="3"/>
        <v>0.6705882352941176</v>
      </c>
    </row>
    <row r="49" spans="1:27" ht="24.95" customHeight="1">
      <c r="A49" s="388" t="s">
        <v>59</v>
      </c>
      <c r="B49" s="389"/>
      <c r="C49" s="389"/>
      <c r="D49" s="389"/>
      <c r="E49" s="389"/>
      <c r="F49" s="389"/>
      <c r="G49" s="389"/>
      <c r="H49" s="99" t="e">
        <f>#REF!/#REF!*100</f>
        <v>#REF!</v>
      </c>
      <c r="I49" s="42"/>
      <c r="J49" s="42"/>
      <c r="K49" s="42"/>
      <c r="L49" s="42">
        <v>100</v>
      </c>
      <c r="M49" s="216"/>
      <c r="N49" s="42"/>
      <c r="O49" s="42"/>
      <c r="P49" s="42">
        <v>100</v>
      </c>
      <c r="Q49" s="42">
        <v>0</v>
      </c>
      <c r="R49" s="42"/>
      <c r="S49" s="42"/>
      <c r="T49" s="99" t="e">
        <f>#REF!/#REF!*100</f>
        <v>#REF!</v>
      </c>
      <c r="U49" s="42"/>
      <c r="V49" s="42"/>
      <c r="W49" s="42"/>
      <c r="X49" s="99" t="e">
        <f>#REF!/#REF!*100</f>
        <v>#REF!</v>
      </c>
      <c r="Y49" s="42"/>
      <c r="Z49" s="42"/>
      <c r="AA49" s="42"/>
    </row>
    <row r="50" spans="1:27" ht="15" customHeight="1">
      <c r="A50" s="84"/>
      <c r="B50" s="84"/>
      <c r="C50" s="84"/>
      <c r="D50" s="100"/>
      <c r="E50" s="100"/>
      <c r="F50" s="100"/>
      <c r="G50" s="100"/>
      <c r="H50" s="100"/>
      <c r="I50" s="100"/>
      <c r="J50" s="100"/>
      <c r="K50" s="100"/>
      <c r="L50" s="100"/>
      <c r="M50" s="100"/>
      <c r="N50" s="100"/>
      <c r="O50" s="100"/>
      <c r="P50" s="100"/>
      <c r="Q50" s="100"/>
    </row>
    <row r="51" spans="1:27" ht="15" customHeight="1">
      <c r="A51" s="84"/>
      <c r="B51" s="84"/>
      <c r="C51" s="84"/>
      <c r="D51" s="100"/>
      <c r="E51" s="100"/>
      <c r="F51" s="100"/>
      <c r="G51" s="100"/>
      <c r="H51" s="100"/>
      <c r="I51" s="100"/>
      <c r="J51" s="100"/>
      <c r="K51" s="100"/>
      <c r="L51" s="100"/>
      <c r="M51" s="100"/>
      <c r="N51" s="100"/>
      <c r="O51" s="100"/>
      <c r="P51" s="100"/>
      <c r="Q51" s="100"/>
    </row>
    <row r="52" spans="1:27" s="114" customFormat="1" ht="31.5" customHeight="1">
      <c r="A52" s="237" t="s">
        <v>255</v>
      </c>
      <c r="B52" s="237"/>
      <c r="C52" s="237"/>
      <c r="D52" s="237"/>
      <c r="E52" s="237"/>
      <c r="F52" s="237"/>
      <c r="G52" s="237"/>
      <c r="H52" s="237"/>
      <c r="I52" s="237"/>
      <c r="J52" s="237"/>
      <c r="K52" s="237"/>
      <c r="L52" s="237"/>
      <c r="M52" s="237"/>
      <c r="N52" s="237"/>
      <c r="O52" s="237"/>
      <c r="P52" s="237"/>
      <c r="Q52" s="237"/>
      <c r="R52" s="237"/>
      <c r="S52" s="237"/>
      <c r="T52" s="237"/>
      <c r="U52" s="237"/>
      <c r="V52" s="237"/>
      <c r="W52" s="237"/>
      <c r="X52" s="237"/>
      <c r="Y52" s="237"/>
      <c r="Z52" s="237"/>
      <c r="AA52" s="237"/>
    </row>
    <row r="53" spans="1:27" s="101" customFormat="1">
      <c r="A53" s="46"/>
      <c r="B53" s="46"/>
      <c r="C53" s="46"/>
      <c r="D53" s="46"/>
      <c r="E53" s="46"/>
      <c r="F53" s="46"/>
      <c r="G53" s="46"/>
      <c r="Y53" s="352" t="s">
        <v>237</v>
      </c>
      <c r="Z53" s="352"/>
      <c r="AA53" s="352"/>
    </row>
    <row r="54" spans="1:27" s="102" customFormat="1" ht="34.5" customHeight="1">
      <c r="A54" s="298" t="s">
        <v>211</v>
      </c>
      <c r="B54" s="362" t="s">
        <v>335</v>
      </c>
      <c r="C54" s="363"/>
      <c r="D54" s="278" t="s">
        <v>367</v>
      </c>
      <c r="E54" s="278"/>
      <c r="F54" s="227" t="s">
        <v>212</v>
      </c>
      <c r="G54" s="227"/>
      <c r="H54" s="226"/>
      <c r="I54" s="226"/>
      <c r="J54" s="226"/>
      <c r="K54" s="226"/>
      <c r="L54" s="226"/>
      <c r="M54" s="226"/>
      <c r="N54" s="226"/>
      <c r="O54" s="226"/>
      <c r="P54" s="226"/>
      <c r="Q54" s="227" t="s">
        <v>336</v>
      </c>
      <c r="R54" s="227"/>
      <c r="S54" s="227"/>
      <c r="T54" s="227"/>
      <c r="U54" s="227"/>
      <c r="V54" s="227" t="s">
        <v>337</v>
      </c>
      <c r="W54" s="227"/>
      <c r="X54" s="227"/>
      <c r="Y54" s="227"/>
      <c r="Z54" s="227"/>
      <c r="AA54" s="227"/>
    </row>
    <row r="55" spans="1:27" s="102" customFormat="1" ht="52.5" customHeight="1">
      <c r="A55" s="298"/>
      <c r="B55" s="390"/>
      <c r="C55" s="391"/>
      <c r="D55" s="278"/>
      <c r="E55" s="278"/>
      <c r="F55" s="227"/>
      <c r="G55" s="227"/>
      <c r="H55" s="227"/>
      <c r="I55" s="278" t="s">
        <v>310</v>
      </c>
      <c r="J55" s="278"/>
      <c r="K55" s="227" t="s">
        <v>311</v>
      </c>
      <c r="L55" s="227"/>
      <c r="M55" s="227"/>
      <c r="N55" s="227"/>
      <c r="O55" s="227"/>
      <c r="P55" s="227"/>
      <c r="Q55" s="227"/>
      <c r="R55" s="227"/>
      <c r="S55" s="227"/>
      <c r="T55" s="227"/>
      <c r="U55" s="227"/>
      <c r="V55" s="227"/>
      <c r="W55" s="227"/>
      <c r="X55" s="227"/>
      <c r="Y55" s="227"/>
      <c r="Z55" s="227"/>
      <c r="AA55" s="227"/>
    </row>
    <row r="56" spans="1:27" s="103" customFormat="1" ht="82.5" customHeight="1">
      <c r="A56" s="298"/>
      <c r="B56" s="364"/>
      <c r="C56" s="365"/>
      <c r="D56" s="278"/>
      <c r="E56" s="278"/>
      <c r="F56" s="227"/>
      <c r="G56" s="227"/>
      <c r="H56" s="227"/>
      <c r="I56" s="278"/>
      <c r="J56" s="278"/>
      <c r="K56" s="227" t="s">
        <v>306</v>
      </c>
      <c r="L56" s="227"/>
      <c r="M56" s="227" t="s">
        <v>307</v>
      </c>
      <c r="N56" s="227"/>
      <c r="O56" s="227" t="s">
        <v>308</v>
      </c>
      <c r="P56" s="227"/>
      <c r="Q56" s="227"/>
      <c r="R56" s="227"/>
      <c r="S56" s="227"/>
      <c r="T56" s="227"/>
      <c r="U56" s="227"/>
      <c r="V56" s="227"/>
      <c r="W56" s="227"/>
      <c r="X56" s="227"/>
      <c r="Y56" s="227"/>
      <c r="Z56" s="227"/>
      <c r="AA56" s="227"/>
    </row>
    <row r="57" spans="1:27" s="102" customFormat="1" ht="18.75" customHeight="1">
      <c r="A57" s="65">
        <v>1</v>
      </c>
      <c r="B57" s="305">
        <v>2</v>
      </c>
      <c r="C57" s="306"/>
      <c r="D57" s="278">
        <v>3</v>
      </c>
      <c r="E57" s="278"/>
      <c r="F57" s="278">
        <v>4</v>
      </c>
      <c r="G57" s="278"/>
      <c r="H57" s="208"/>
      <c r="I57" s="305">
        <v>8</v>
      </c>
      <c r="J57" s="306"/>
      <c r="K57" s="278">
        <v>9</v>
      </c>
      <c r="L57" s="278"/>
      <c r="M57" s="298">
        <v>10</v>
      </c>
      <c r="N57" s="298"/>
      <c r="O57" s="278">
        <v>11</v>
      </c>
      <c r="P57" s="278"/>
      <c r="Q57" s="278">
        <v>12</v>
      </c>
      <c r="R57" s="278"/>
      <c r="S57" s="278"/>
      <c r="T57" s="278"/>
      <c r="U57" s="278"/>
      <c r="V57" s="278">
        <v>13</v>
      </c>
      <c r="W57" s="278"/>
      <c r="X57" s="278"/>
      <c r="Y57" s="278"/>
      <c r="Z57" s="278"/>
      <c r="AA57" s="278"/>
    </row>
    <row r="58" spans="1:27" s="102" customFormat="1" ht="20.100000000000001" customHeight="1">
      <c r="A58" s="104"/>
      <c r="B58" s="335"/>
      <c r="C58" s="336"/>
      <c r="D58" s="319"/>
      <c r="E58" s="319"/>
      <c r="F58" s="307"/>
      <c r="G58" s="307"/>
      <c r="H58" s="210"/>
      <c r="I58" s="308"/>
      <c r="J58" s="309"/>
      <c r="K58" s="307"/>
      <c r="L58" s="307"/>
      <c r="M58" s="307"/>
      <c r="N58" s="307"/>
      <c r="O58" s="307"/>
      <c r="P58" s="307"/>
      <c r="Q58" s="351"/>
      <c r="R58" s="351"/>
      <c r="S58" s="351"/>
      <c r="T58" s="351"/>
      <c r="U58" s="351"/>
      <c r="V58" s="307"/>
      <c r="W58" s="307"/>
      <c r="X58" s="307"/>
      <c r="Y58" s="307"/>
      <c r="Z58" s="307"/>
      <c r="AA58" s="307"/>
    </row>
    <row r="59" spans="1:27" s="102" customFormat="1" ht="20.100000000000001" customHeight="1">
      <c r="A59" s="104"/>
      <c r="B59" s="335"/>
      <c r="C59" s="336"/>
      <c r="D59" s="319"/>
      <c r="E59" s="319"/>
      <c r="F59" s="307"/>
      <c r="G59" s="307"/>
      <c r="H59" s="210"/>
      <c r="I59" s="308"/>
      <c r="J59" s="309"/>
      <c r="K59" s="307"/>
      <c r="L59" s="307"/>
      <c r="M59" s="307"/>
      <c r="N59" s="307"/>
      <c r="O59" s="307"/>
      <c r="P59" s="307"/>
      <c r="Q59" s="351"/>
      <c r="R59" s="351"/>
      <c r="S59" s="351"/>
      <c r="T59" s="351"/>
      <c r="U59" s="351"/>
      <c r="V59" s="307"/>
      <c r="W59" s="307"/>
      <c r="X59" s="307"/>
      <c r="Y59" s="307"/>
      <c r="Z59" s="307"/>
      <c r="AA59" s="307"/>
    </row>
    <row r="60" spans="1:27" s="102" customFormat="1" ht="20.100000000000001" customHeight="1">
      <c r="A60" s="104"/>
      <c r="B60" s="335"/>
      <c r="C60" s="336"/>
      <c r="D60" s="319"/>
      <c r="E60" s="319"/>
      <c r="F60" s="307"/>
      <c r="G60" s="307"/>
      <c r="H60" s="210"/>
      <c r="I60" s="308"/>
      <c r="J60" s="309"/>
      <c r="K60" s="307"/>
      <c r="L60" s="307"/>
      <c r="M60" s="307"/>
      <c r="N60" s="307"/>
      <c r="O60" s="307"/>
      <c r="P60" s="307"/>
      <c r="Q60" s="351"/>
      <c r="R60" s="351"/>
      <c r="S60" s="351"/>
      <c r="T60" s="351"/>
      <c r="U60" s="351"/>
      <c r="V60" s="307"/>
      <c r="W60" s="307"/>
      <c r="X60" s="307"/>
      <c r="Y60" s="307"/>
      <c r="Z60" s="307"/>
      <c r="AA60" s="307"/>
    </row>
    <row r="61" spans="1:27" s="102" customFormat="1" ht="20.100000000000001" customHeight="1">
      <c r="A61" s="104"/>
      <c r="B61" s="335"/>
      <c r="C61" s="336"/>
      <c r="D61" s="319"/>
      <c r="E61" s="319"/>
      <c r="F61" s="307"/>
      <c r="G61" s="307"/>
      <c r="H61" s="210"/>
      <c r="I61" s="308"/>
      <c r="J61" s="309"/>
      <c r="K61" s="307"/>
      <c r="L61" s="307"/>
      <c r="M61" s="307"/>
      <c r="N61" s="307"/>
      <c r="O61" s="307"/>
      <c r="P61" s="307"/>
      <c r="Q61" s="351"/>
      <c r="R61" s="351"/>
      <c r="S61" s="351"/>
      <c r="T61" s="351"/>
      <c r="U61" s="351"/>
      <c r="V61" s="307"/>
      <c r="W61" s="307"/>
      <c r="X61" s="307"/>
      <c r="Y61" s="307"/>
      <c r="Z61" s="307"/>
      <c r="AA61" s="307"/>
    </row>
    <row r="62" spans="1:27" s="102" customFormat="1" ht="20.100000000000001" customHeight="1">
      <c r="A62" s="104"/>
      <c r="B62" s="335"/>
      <c r="C62" s="336"/>
      <c r="D62" s="319"/>
      <c r="E62" s="319"/>
      <c r="F62" s="307"/>
      <c r="G62" s="307"/>
      <c r="H62" s="210"/>
      <c r="I62" s="308"/>
      <c r="J62" s="309"/>
      <c r="K62" s="307"/>
      <c r="L62" s="307"/>
      <c r="M62" s="307"/>
      <c r="N62" s="307"/>
      <c r="O62" s="307"/>
      <c r="P62" s="307"/>
      <c r="Q62" s="351"/>
      <c r="R62" s="351"/>
      <c r="S62" s="351"/>
      <c r="T62" s="351"/>
      <c r="U62" s="351"/>
      <c r="V62" s="307"/>
      <c r="W62" s="307"/>
      <c r="X62" s="307"/>
      <c r="Y62" s="307"/>
      <c r="Z62" s="307"/>
      <c r="AA62" s="307"/>
    </row>
    <row r="63" spans="1:27" s="102" customFormat="1" ht="20.100000000000001" customHeight="1">
      <c r="A63" s="104"/>
      <c r="B63" s="335"/>
      <c r="C63" s="336"/>
      <c r="D63" s="319"/>
      <c r="E63" s="319"/>
      <c r="F63" s="307"/>
      <c r="G63" s="307"/>
      <c r="H63" s="210"/>
      <c r="I63" s="308"/>
      <c r="J63" s="309"/>
      <c r="K63" s="307"/>
      <c r="L63" s="307"/>
      <c r="M63" s="307"/>
      <c r="N63" s="307"/>
      <c r="O63" s="307"/>
      <c r="P63" s="307"/>
      <c r="Q63" s="351"/>
      <c r="R63" s="351"/>
      <c r="S63" s="351"/>
      <c r="T63" s="351"/>
      <c r="U63" s="351"/>
      <c r="V63" s="307"/>
      <c r="W63" s="307"/>
      <c r="X63" s="307"/>
      <c r="Y63" s="307"/>
      <c r="Z63" s="307"/>
      <c r="AA63" s="307"/>
    </row>
    <row r="64" spans="1:27" s="102" customFormat="1" ht="20.100000000000001" customHeight="1">
      <c r="A64" s="104"/>
      <c r="B64" s="335"/>
      <c r="C64" s="336"/>
      <c r="D64" s="319"/>
      <c r="E64" s="319"/>
      <c r="F64" s="307"/>
      <c r="G64" s="307"/>
      <c r="H64" s="210"/>
      <c r="I64" s="308"/>
      <c r="J64" s="309"/>
      <c r="K64" s="307"/>
      <c r="L64" s="307"/>
      <c r="M64" s="307"/>
      <c r="N64" s="307"/>
      <c r="O64" s="307"/>
      <c r="P64" s="307"/>
      <c r="Q64" s="351"/>
      <c r="R64" s="351"/>
      <c r="S64" s="351"/>
      <c r="T64" s="351"/>
      <c r="U64" s="351"/>
      <c r="V64" s="307"/>
      <c r="W64" s="307"/>
      <c r="X64" s="307"/>
      <c r="Y64" s="307"/>
      <c r="Z64" s="307"/>
      <c r="AA64" s="307"/>
    </row>
    <row r="65" spans="1:27" s="102" customFormat="1" ht="24.95" customHeight="1">
      <c r="A65" s="332" t="s">
        <v>58</v>
      </c>
      <c r="B65" s="333"/>
      <c r="C65" s="333"/>
      <c r="D65" s="333"/>
      <c r="E65" s="334"/>
      <c r="F65" s="307"/>
      <c r="G65" s="307"/>
      <c r="H65" s="210"/>
      <c r="I65" s="308"/>
      <c r="J65" s="309"/>
      <c r="K65" s="307"/>
      <c r="L65" s="307"/>
      <c r="M65" s="307"/>
      <c r="N65" s="307"/>
      <c r="O65" s="307"/>
      <c r="P65" s="307"/>
      <c r="Q65" s="351"/>
      <c r="R65" s="351"/>
      <c r="S65" s="351"/>
      <c r="T65" s="351"/>
      <c r="U65" s="351"/>
      <c r="V65" s="307"/>
      <c r="W65" s="307"/>
      <c r="X65" s="307"/>
      <c r="Y65" s="307"/>
      <c r="Z65" s="307"/>
      <c r="AA65" s="307"/>
    </row>
    <row r="66" spans="1:27" ht="15" customHeight="1">
      <c r="A66" s="84"/>
      <c r="B66" s="84"/>
      <c r="C66" s="84"/>
      <c r="D66" s="100"/>
      <c r="E66" s="100"/>
      <c r="F66" s="100"/>
      <c r="G66" s="100"/>
      <c r="H66" s="100"/>
      <c r="I66" s="100"/>
      <c r="J66" s="100"/>
      <c r="K66" s="100"/>
      <c r="L66" s="100"/>
      <c r="M66" s="100"/>
      <c r="N66" s="100"/>
      <c r="O66" s="100"/>
      <c r="P66" s="100"/>
      <c r="Q66" s="100"/>
    </row>
    <row r="67" spans="1:27" ht="15" customHeight="1">
      <c r="A67" s="84"/>
      <c r="B67" s="84"/>
      <c r="C67" s="84"/>
      <c r="D67" s="100"/>
      <c r="E67" s="100"/>
      <c r="F67" s="100"/>
      <c r="G67" s="100"/>
      <c r="H67" s="100"/>
      <c r="I67" s="100"/>
      <c r="J67" s="100"/>
      <c r="K67" s="100"/>
      <c r="L67" s="100"/>
      <c r="M67" s="100"/>
      <c r="N67" s="100"/>
      <c r="O67" s="100"/>
      <c r="P67" s="100"/>
      <c r="Q67" s="100"/>
    </row>
    <row r="68" spans="1:27" ht="15" customHeight="1">
      <c r="A68" s="84"/>
      <c r="B68" s="84"/>
      <c r="C68" s="84"/>
      <c r="D68" s="100"/>
      <c r="E68" s="100"/>
      <c r="F68" s="100"/>
      <c r="G68" s="100"/>
      <c r="H68" s="100"/>
      <c r="I68" s="100"/>
      <c r="J68" s="100"/>
      <c r="K68" s="100"/>
      <c r="L68" s="100"/>
      <c r="M68" s="100"/>
      <c r="N68" s="100"/>
      <c r="O68" s="100"/>
      <c r="P68" s="100"/>
      <c r="Q68" s="100"/>
    </row>
    <row r="69" spans="1:27" ht="15" customHeight="1">
      <c r="A69" s="84"/>
      <c r="B69" s="84"/>
      <c r="C69" s="84"/>
      <c r="D69" s="100"/>
      <c r="E69" s="100"/>
      <c r="F69" s="100"/>
      <c r="G69" s="100"/>
      <c r="H69" s="100"/>
      <c r="I69" s="100"/>
      <c r="J69" s="100"/>
      <c r="K69" s="100"/>
      <c r="L69" s="100"/>
      <c r="M69" s="100"/>
      <c r="N69" s="100"/>
      <c r="O69" s="100"/>
      <c r="P69" s="100"/>
      <c r="Q69" s="100"/>
    </row>
    <row r="70" spans="1:27" s="113" customFormat="1" ht="18" customHeight="1">
      <c r="A70" s="148" t="s">
        <v>407</v>
      </c>
      <c r="B70" s="148"/>
      <c r="C70" s="148"/>
      <c r="D70" s="148"/>
      <c r="E70" s="148"/>
      <c r="F70" s="148"/>
      <c r="G70" s="183"/>
      <c r="H70" s="350"/>
      <c r="I70" s="350"/>
      <c r="J70" s="350"/>
      <c r="K70" s="350"/>
      <c r="L70" s="350"/>
      <c r="M70" s="184"/>
      <c r="N70" s="184"/>
      <c r="O70" s="115"/>
      <c r="P70" s="115"/>
      <c r="Q70" s="115"/>
      <c r="R70" s="235"/>
      <c r="S70" s="235"/>
      <c r="T70" s="235"/>
      <c r="U70" s="235"/>
      <c r="V70" s="235"/>
      <c r="W70" s="113" t="s">
        <v>458</v>
      </c>
      <c r="X70" s="175"/>
      <c r="Y70" s="175"/>
      <c r="Z70" s="175"/>
    </row>
    <row r="71" spans="1:27" s="33" customFormat="1">
      <c r="B71" s="352" t="s">
        <v>78</v>
      </c>
      <c r="C71" s="352"/>
      <c r="D71" s="352"/>
      <c r="E71" s="352"/>
      <c r="F71" s="352"/>
      <c r="G71" s="352"/>
      <c r="I71" s="46"/>
      <c r="J71" s="46"/>
      <c r="K71" s="46"/>
      <c r="L71" s="46"/>
      <c r="M71" s="46" t="s">
        <v>79</v>
      </c>
      <c r="Q71" s="46"/>
      <c r="W71" s="258" t="s">
        <v>129</v>
      </c>
      <c r="X71" s="258"/>
      <c r="Y71" s="258"/>
      <c r="Z71" s="258"/>
      <c r="AA71" s="258"/>
    </row>
    <row r="72" spans="1:27" s="105" customFormat="1" ht="16.5" customHeight="1">
      <c r="C72" s="106"/>
      <c r="D72" s="107"/>
      <c r="E72" s="107"/>
      <c r="F72" s="108"/>
      <c r="G72" s="108"/>
      <c r="H72" s="108"/>
      <c r="J72" s="107"/>
      <c r="K72" s="107"/>
      <c r="L72" s="107"/>
      <c r="M72" s="107"/>
      <c r="N72" s="107"/>
      <c r="O72" s="107"/>
      <c r="P72" s="107"/>
      <c r="Q72" s="107"/>
      <c r="R72" s="107"/>
      <c r="S72" s="107"/>
      <c r="T72" s="107"/>
      <c r="U72" s="107"/>
      <c r="V72" s="107"/>
    </row>
    <row r="73" spans="1:27" s="33" customFormat="1" ht="15" customHeight="1">
      <c r="F73" s="31"/>
      <c r="G73" s="31"/>
      <c r="L73" s="31"/>
      <c r="M73" s="31"/>
      <c r="N73" s="31"/>
      <c r="O73" s="31"/>
      <c r="S73" s="31"/>
      <c r="T73" s="31"/>
      <c r="U73" s="31"/>
      <c r="V73" s="31"/>
    </row>
    <row r="74" spans="1:27" ht="3.75" hidden="1" customHeight="1">
      <c r="C74" s="109"/>
      <c r="D74" s="109"/>
      <c r="E74" s="109"/>
      <c r="F74" s="109"/>
      <c r="G74" s="109"/>
      <c r="H74" s="110"/>
      <c r="I74" s="110"/>
      <c r="J74" s="110"/>
      <c r="K74" s="110"/>
      <c r="L74" s="110"/>
      <c r="M74" s="110"/>
      <c r="N74" s="110"/>
      <c r="O74" s="110"/>
      <c r="P74" s="109"/>
      <c r="Q74" s="109"/>
    </row>
    <row r="75" spans="1:27">
      <c r="C75" s="109"/>
      <c r="D75" s="109"/>
      <c r="E75" s="109"/>
      <c r="F75" s="109"/>
      <c r="G75" s="109"/>
      <c r="H75" s="109"/>
      <c r="I75" s="109"/>
      <c r="J75" s="109"/>
      <c r="K75" s="109"/>
      <c r="L75" s="109"/>
      <c r="M75" s="109"/>
      <c r="N75" s="109"/>
      <c r="O75" s="109"/>
      <c r="P75" s="109"/>
      <c r="Q75" s="109"/>
    </row>
    <row r="76" spans="1:27">
      <c r="C76" s="111"/>
    </row>
    <row r="79" spans="1:27">
      <c r="C79" s="112"/>
    </row>
    <row r="80" spans="1:27">
      <c r="C80" s="112"/>
    </row>
    <row r="81" spans="3:3">
      <c r="C81" s="112"/>
    </row>
    <row r="82" spans="3:3">
      <c r="C82" s="112"/>
    </row>
    <row r="83" spans="3:3">
      <c r="C83" s="112"/>
    </row>
    <row r="84" spans="3:3">
      <c r="C84" s="112"/>
    </row>
    <row r="85" spans="3:3">
      <c r="C85" s="112"/>
    </row>
  </sheetData>
  <mergeCells count="269">
    <mergeCell ref="K60:L60"/>
    <mergeCell ref="V60:AA60"/>
    <mergeCell ref="V61:AA61"/>
    <mergeCell ref="V62:AA62"/>
    <mergeCell ref="V63:AA63"/>
    <mergeCell ref="A49:G49"/>
    <mergeCell ref="V57:AA57"/>
    <mergeCell ref="V58:AA58"/>
    <mergeCell ref="V59:AA59"/>
    <mergeCell ref="B54:C56"/>
    <mergeCell ref="H55:H56"/>
    <mergeCell ref="D59:E59"/>
    <mergeCell ref="F59:G59"/>
    <mergeCell ref="I60:J60"/>
    <mergeCell ref="Q60:U60"/>
    <mergeCell ref="I59:J59"/>
    <mergeCell ref="O60:P60"/>
    <mergeCell ref="V54:AA56"/>
    <mergeCell ref="B58:C58"/>
    <mergeCell ref="Y53:AA53"/>
    <mergeCell ref="A52:AA52"/>
    <mergeCell ref="X31:X32"/>
    <mergeCell ref="Y31:Y32"/>
    <mergeCell ref="Z31:Z32"/>
    <mergeCell ref="AA31:AA32"/>
    <mergeCell ref="C38:G38"/>
    <mergeCell ref="C42:G42"/>
    <mergeCell ref="A30:A32"/>
    <mergeCell ref="Q58:U58"/>
    <mergeCell ref="T30:W30"/>
    <mergeCell ref="W31:W32"/>
    <mergeCell ref="V31:V32"/>
    <mergeCell ref="R31:R32"/>
    <mergeCell ref="Q31:Q32"/>
    <mergeCell ref="X30:AA30"/>
    <mergeCell ref="Q57:U57"/>
    <mergeCell ref="D57:E57"/>
    <mergeCell ref="K59:L59"/>
    <mergeCell ref="Q54:U56"/>
    <mergeCell ref="B62:C62"/>
    <mergeCell ref="M61:N61"/>
    <mergeCell ref="M60:N60"/>
    <mergeCell ref="I61:J61"/>
    <mergeCell ref="I58:J58"/>
    <mergeCell ref="I55:J56"/>
    <mergeCell ref="H54:P54"/>
    <mergeCell ref="M56:N56"/>
    <mergeCell ref="M59:N59"/>
    <mergeCell ref="B60:C60"/>
    <mergeCell ref="K56:L56"/>
    <mergeCell ref="K55:P55"/>
    <mergeCell ref="O56:P56"/>
    <mergeCell ref="M57:N57"/>
    <mergeCell ref="O57:P57"/>
    <mergeCell ref="F57:G57"/>
    <mergeCell ref="D58:E58"/>
    <mergeCell ref="F58:G58"/>
    <mergeCell ref="F61:G61"/>
    <mergeCell ref="F62:G62"/>
    <mergeCell ref="Q59:U59"/>
    <mergeCell ref="D54:E56"/>
    <mergeCell ref="M24:Q24"/>
    <mergeCell ref="D23:G23"/>
    <mergeCell ref="L31:L32"/>
    <mergeCell ref="C40:G40"/>
    <mergeCell ref="C41:G41"/>
    <mergeCell ref="M23:Q23"/>
    <mergeCell ref="A54:A56"/>
    <mergeCell ref="I57:J57"/>
    <mergeCell ref="K57:L57"/>
    <mergeCell ref="F54:G56"/>
    <mergeCell ref="A28:AA28"/>
    <mergeCell ref="T23:U23"/>
    <mergeCell ref="R24:S24"/>
    <mergeCell ref="T24:U24"/>
    <mergeCell ref="T25:U25"/>
    <mergeCell ref="R23:S23"/>
    <mergeCell ref="S6:U6"/>
    <mergeCell ref="V6:X6"/>
    <mergeCell ref="M20:Q20"/>
    <mergeCell ref="M10:O10"/>
    <mergeCell ref="M9:O9"/>
    <mergeCell ref="P11:R11"/>
    <mergeCell ref="Y12:AA12"/>
    <mergeCell ref="Y11:AA11"/>
    <mergeCell ref="S12:U12"/>
    <mergeCell ref="A15:AA15"/>
    <mergeCell ref="G5:H6"/>
    <mergeCell ref="D5:F6"/>
    <mergeCell ref="D10:F10"/>
    <mergeCell ref="P8:R8"/>
    <mergeCell ref="S9:U9"/>
    <mergeCell ref="S11:U11"/>
    <mergeCell ref="G8:H8"/>
    <mergeCell ref="H20:L20"/>
    <mergeCell ref="A12:H12"/>
    <mergeCell ref="Y7:AA7"/>
    <mergeCell ref="P6:R6"/>
    <mergeCell ref="G7:H7"/>
    <mergeCell ref="D7:F7"/>
    <mergeCell ref="D8:F8"/>
    <mergeCell ref="D9:F9"/>
    <mergeCell ref="V8:X8"/>
    <mergeCell ref="V7:X7"/>
    <mergeCell ref="G9:H9"/>
    <mergeCell ref="G10:H10"/>
    <mergeCell ref="G11:H11"/>
    <mergeCell ref="V10:X10"/>
    <mergeCell ref="S8:U8"/>
    <mergeCell ref="I7:L7"/>
    <mergeCell ref="M7:O7"/>
    <mergeCell ref="P9:R9"/>
    <mergeCell ref="I10:L10"/>
    <mergeCell ref="V11:X11"/>
    <mergeCell ref="V9:X9"/>
    <mergeCell ref="I12:L12"/>
    <mergeCell ref="P12:R12"/>
    <mergeCell ref="A5:A6"/>
    <mergeCell ref="B5:C6"/>
    <mergeCell ref="B7:C7"/>
    <mergeCell ref="B8:C8"/>
    <mergeCell ref="M8:O8"/>
    <mergeCell ref="I5:L6"/>
    <mergeCell ref="I8:L8"/>
    <mergeCell ref="A17:A19"/>
    <mergeCell ref="D17:G19"/>
    <mergeCell ref="H17:L19"/>
    <mergeCell ref="I9:L9"/>
    <mergeCell ref="M11:O11"/>
    <mergeCell ref="D11:F11"/>
    <mergeCell ref="B11:C11"/>
    <mergeCell ref="M5:AA5"/>
    <mergeCell ref="M6:O6"/>
    <mergeCell ref="Y6:AA6"/>
    <mergeCell ref="P7:R7"/>
    <mergeCell ref="B10:C10"/>
    <mergeCell ref="B9:C9"/>
    <mergeCell ref="I11:L11"/>
    <mergeCell ref="Y8:AA8"/>
    <mergeCell ref="Y9:AA9"/>
    <mergeCell ref="S7:U7"/>
    <mergeCell ref="M21:Q21"/>
    <mergeCell ref="R21:S21"/>
    <mergeCell ref="T21:U21"/>
    <mergeCell ref="T18:U19"/>
    <mergeCell ref="R20:S20"/>
    <mergeCell ref="R18:S19"/>
    <mergeCell ref="Y10:AA10"/>
    <mergeCell ref="S10:U10"/>
    <mergeCell ref="X18:Y19"/>
    <mergeCell ref="P10:R10"/>
    <mergeCell ref="M12:O12"/>
    <mergeCell ref="Z20:AA20"/>
    <mergeCell ref="V21:W21"/>
    <mergeCell ref="Z21:AA21"/>
    <mergeCell ref="X21:Y21"/>
    <mergeCell ref="V20:W20"/>
    <mergeCell ref="V18:W19"/>
    <mergeCell ref="R17:AA17"/>
    <mergeCell ref="T20:U20"/>
    <mergeCell ref="V12:X12"/>
    <mergeCell ref="M17:Q19"/>
    <mergeCell ref="Z18:AA19"/>
    <mergeCell ref="V23:W23"/>
    <mergeCell ref="B30:G32"/>
    <mergeCell ref="M22:Q22"/>
    <mergeCell ref="B22:C22"/>
    <mergeCell ref="P30:S30"/>
    <mergeCell ref="N31:N32"/>
    <mergeCell ref="J31:J32"/>
    <mergeCell ref="H30:K30"/>
    <mergeCell ref="R25:S25"/>
    <mergeCell ref="L30:O30"/>
    <mergeCell ref="K31:K32"/>
    <mergeCell ref="P31:P32"/>
    <mergeCell ref="S31:S32"/>
    <mergeCell ref="T31:T32"/>
    <mergeCell ref="U31:U32"/>
    <mergeCell ref="M31:M32"/>
    <mergeCell ref="O31:O32"/>
    <mergeCell ref="I31:I32"/>
    <mergeCell ref="H23:L23"/>
    <mergeCell ref="H31:H32"/>
    <mergeCell ref="V25:W25"/>
    <mergeCell ref="V24:W24"/>
    <mergeCell ref="U29:W29"/>
    <mergeCell ref="T22:U22"/>
    <mergeCell ref="B71:G71"/>
    <mergeCell ref="Q63:U63"/>
    <mergeCell ref="O64:P64"/>
    <mergeCell ref="Q64:U64"/>
    <mergeCell ref="O59:P59"/>
    <mergeCell ref="O58:P58"/>
    <mergeCell ref="K58:L58"/>
    <mergeCell ref="M58:N58"/>
    <mergeCell ref="D60:E60"/>
    <mergeCell ref="F60:G60"/>
    <mergeCell ref="I62:J62"/>
    <mergeCell ref="K62:L62"/>
    <mergeCell ref="M63:N63"/>
    <mergeCell ref="I63:J63"/>
    <mergeCell ref="Q61:U61"/>
    <mergeCell ref="O61:P61"/>
    <mergeCell ref="K61:L61"/>
    <mergeCell ref="B61:C61"/>
    <mergeCell ref="D63:E63"/>
    <mergeCell ref="F63:G63"/>
    <mergeCell ref="D61:E61"/>
    <mergeCell ref="O65:P65"/>
    <mergeCell ref="Q65:U65"/>
    <mergeCell ref="O63:P63"/>
    <mergeCell ref="W71:AA71"/>
    <mergeCell ref="H70:L70"/>
    <mergeCell ref="O62:P62"/>
    <mergeCell ref="Q62:U62"/>
    <mergeCell ref="R70:V70"/>
    <mergeCell ref="M65:N65"/>
    <mergeCell ref="M62:N62"/>
    <mergeCell ref="M64:N64"/>
    <mergeCell ref="I64:J64"/>
    <mergeCell ref="I65:J65"/>
    <mergeCell ref="K65:L65"/>
    <mergeCell ref="K64:L64"/>
    <mergeCell ref="K63:L63"/>
    <mergeCell ref="V65:AA65"/>
    <mergeCell ref="V64:AA64"/>
    <mergeCell ref="A65:E65"/>
    <mergeCell ref="F65:G65"/>
    <mergeCell ref="B63:C63"/>
    <mergeCell ref="B21:C21"/>
    <mergeCell ref="C34:G34"/>
    <mergeCell ref="C35:G35"/>
    <mergeCell ref="C36:G36"/>
    <mergeCell ref="C37:G37"/>
    <mergeCell ref="B17:C19"/>
    <mergeCell ref="B20:C20"/>
    <mergeCell ref="D20:G20"/>
    <mergeCell ref="B64:C64"/>
    <mergeCell ref="D62:E62"/>
    <mergeCell ref="D64:E64"/>
    <mergeCell ref="F64:G64"/>
    <mergeCell ref="B23:C23"/>
    <mergeCell ref="B24:C24"/>
    <mergeCell ref="B57:C57"/>
    <mergeCell ref="B59:C59"/>
    <mergeCell ref="B33:G33"/>
    <mergeCell ref="C39:G39"/>
    <mergeCell ref="D24:G24"/>
    <mergeCell ref="A25:Q25"/>
    <mergeCell ref="H24:L24"/>
    <mergeCell ref="Y1:AA1"/>
    <mergeCell ref="Y2:AA2"/>
    <mergeCell ref="Z23:AA23"/>
    <mergeCell ref="X20:Y20"/>
    <mergeCell ref="X23:Y23"/>
    <mergeCell ref="X22:Y22"/>
    <mergeCell ref="Z22:AA22"/>
    <mergeCell ref="X24:Y24"/>
    <mergeCell ref="Y29:AA29"/>
    <mergeCell ref="Z24:AA24"/>
    <mergeCell ref="X25:Y25"/>
    <mergeCell ref="Z25:AA25"/>
    <mergeCell ref="A3:AA3"/>
    <mergeCell ref="D21:G21"/>
    <mergeCell ref="H21:L21"/>
    <mergeCell ref="H22:L22"/>
    <mergeCell ref="V22:W22"/>
    <mergeCell ref="D22:G22"/>
    <mergeCell ref="R22:S22"/>
  </mergeCells>
  <phoneticPr fontId="3" type="noConversion"/>
  <pageMargins left="0.59055118110236227" right="0.59055118110236227" top="0.39370078740157483" bottom="0.39370078740157483" header="0.31496062992125984" footer="0.31496062992125984"/>
  <pageSetup paperSize="9" scale="35" orientation="landscape"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13</vt:i4>
      </vt:variant>
    </vt:vector>
  </HeadingPairs>
  <TitlesOfParts>
    <vt:vector size="21" baseType="lpstr">
      <vt:lpstr>фінплан - зведені показники</vt:lpstr>
      <vt:lpstr>1. Фін результат</vt:lpstr>
      <vt:lpstr>2. Розрахунки з бюджетом</vt:lpstr>
      <vt:lpstr>3. Рух грошових коштів</vt:lpstr>
      <vt:lpstr>4. Кап. інвестиції</vt:lpstr>
      <vt:lpstr> 5. Коефіцієнти</vt:lpstr>
      <vt:lpstr>6.1. Інша інфо_1</vt:lpstr>
      <vt:lpstr>6.2. Інша інфо_2</vt:lpstr>
      <vt:lpstr>' 5. Коефіцієнти'!Заголовки_для_печати</vt:lpstr>
      <vt:lpstr>'1. Фін результат'!Заголовки_для_печати</vt:lpstr>
      <vt:lpstr>'2. Розрахунки з бюджетом'!Заголовки_для_печати</vt:lpstr>
      <vt:lpstr>'3. Рух грошових коштів'!Заголовки_для_печати</vt:lpstr>
      <vt:lpstr>'фінплан - зведені показники'!Заголовки_для_печати</vt:lpstr>
      <vt:lpstr>' 5. Коефіцієнти'!Область_печати</vt:lpstr>
      <vt:lpstr>'1. Фін результат'!Область_печати</vt:lpstr>
      <vt:lpstr>'2. Розрахунки з бюджетом'!Область_печати</vt:lpstr>
      <vt:lpstr>'3. Рух грошових коштів'!Область_печати</vt:lpstr>
      <vt:lpstr>'4. Кап. інвестиції'!Область_печати</vt:lpstr>
      <vt:lpstr>'6.1. Інша інфо_1'!Область_печати</vt:lpstr>
      <vt:lpstr>'6.2. Інша інфо_2'!Область_печати</vt:lpstr>
      <vt:lpstr>'фінплан - зведені показники'!Область_печати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Osipenko</dc:creator>
  <cp:lastModifiedBy>User</cp:lastModifiedBy>
  <cp:lastPrinted>2019-07-21T08:36:38Z</cp:lastPrinted>
  <dcterms:created xsi:type="dcterms:W3CDTF">2003-03-13T16:00:22Z</dcterms:created>
  <dcterms:modified xsi:type="dcterms:W3CDTF">2019-10-18T12:37:15Z</dcterms:modified>
</cp:coreProperties>
</file>