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ои документы\Для опрелюднення в електроному виді\готовий матеріал для опрелюднення\"/>
    </mc:Choice>
  </mc:AlternateContent>
  <bookViews>
    <workbookView xWindow="-105" yWindow="-90" windowWidth="10395" windowHeight="8130" tabRatio="835" activeTab="7"/>
  </bookViews>
  <sheets>
    <sheet name="Осн. фін. пок." sheetId="14" r:id="rId1"/>
    <sheet name="I. Фін результат" sheetId="2" r:id="rId2"/>
    <sheet name="ІІ. Розр. з бюджетом" sheetId="19" r:id="rId3"/>
    <sheet name="ІІІ. Рух грош. коштів" sheetId="18" r:id="rId4"/>
    <sheet name="IV. Кап. інвестиції" sheetId="3" r:id="rId5"/>
    <sheet name=" V. Коефіцієнти" sheetId="11" r:id="rId6"/>
    <sheet name="6.1. Інша інфо_1" sheetId="10" r:id="rId7"/>
    <sheet name="6.2. Інша інфо_2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5">' V. Коефіцієнти'!$5:$5</definedName>
    <definedName name="_xlnm.Print_Titles" localSheetId="1">'I. Фін результат'!$5:$5</definedName>
    <definedName name="_xlnm.Print_Titles" localSheetId="2">'ІІ. Розр. з бюджетом'!$5:$5</definedName>
    <definedName name="_xlnm.Print_Titles" localSheetId="3">'ІІІ. Рух грош. коштів'!$5:$5</definedName>
    <definedName name="_xlnm.Print_Titles" localSheetId="0">'Осн. фін. пок.'!$36:$36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5">' V. Коефіцієнти'!$A$1:$H$26</definedName>
    <definedName name="_xlnm.Print_Area" localSheetId="6">'6.1. Інша інфо_1'!$A$1:$O$82</definedName>
    <definedName name="_xlnm.Print_Area" localSheetId="7">'6.2. Інша інфо_2'!$A$1:$AE$59</definedName>
    <definedName name="_xlnm.Print_Area" localSheetId="1">'I. Фін результат'!$A$1:$J$106</definedName>
    <definedName name="_xlnm.Print_Area" localSheetId="4">'IV. Кап. інвестиції'!$A$1:$I$16</definedName>
    <definedName name="_xlnm.Print_Area" localSheetId="2">'ІІ. Розр. з бюджетом'!$A$1:$I$41</definedName>
    <definedName name="_xlnm.Print_Area" localSheetId="3">'ІІІ. Рух грош. коштів'!$A$1:$I$77</definedName>
    <definedName name="_xlnm.Print_Area" localSheetId="0">'Осн. фін. пок.'!$A$1:$J$87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62913"/>
</workbook>
</file>

<file path=xl/calcChain.xml><?xml version="1.0" encoding="utf-8"?>
<calcChain xmlns="http://schemas.openxmlformats.org/spreadsheetml/2006/main">
  <c r="C53" i="18" l="1"/>
  <c r="D12" i="18"/>
  <c r="C12" i="18"/>
  <c r="C17" i="18"/>
  <c r="D17" i="18"/>
  <c r="D32" i="10"/>
  <c r="D33" i="10"/>
  <c r="D31" i="10"/>
  <c r="F24" i="10"/>
  <c r="F25" i="10"/>
  <c r="F20" i="10"/>
  <c r="E17" i="18"/>
  <c r="E99" i="2"/>
  <c r="C58" i="2"/>
  <c r="D58" i="2"/>
  <c r="E58" i="2"/>
  <c r="C50" i="2"/>
  <c r="D50" i="2"/>
  <c r="E50" i="2"/>
  <c r="D43" i="2"/>
  <c r="D21" i="2" s="1"/>
  <c r="E18" i="2"/>
  <c r="C9" i="2"/>
  <c r="D9" i="2"/>
  <c r="E9" i="2"/>
  <c r="C7" i="2"/>
  <c r="C18" i="2" s="1"/>
  <c r="D7" i="2"/>
  <c r="D18" i="2" s="1"/>
  <c r="E7" i="2"/>
  <c r="C43" i="2"/>
  <c r="C21" i="2" s="1"/>
  <c r="E43" i="2"/>
  <c r="E21" i="2" s="1"/>
  <c r="D64" i="2" l="1"/>
  <c r="D73" i="2" s="1"/>
  <c r="D76" i="2" s="1"/>
  <c r="C64" i="2"/>
  <c r="C73" i="2" s="1"/>
  <c r="C76" i="2" s="1"/>
  <c r="E64" i="2"/>
  <c r="E73" i="2" s="1"/>
  <c r="E76" i="2" s="1"/>
  <c r="L23" i="18"/>
  <c r="L67" i="18"/>
  <c r="L40" i="18"/>
  <c r="J67" i="18"/>
  <c r="J40" i="18"/>
  <c r="J23" i="18"/>
  <c r="E77" i="2" l="1"/>
  <c r="E78" i="2"/>
  <c r="C78" i="2"/>
  <c r="C77" i="2"/>
  <c r="D78" i="2"/>
  <c r="D77" i="2"/>
  <c r="J71" i="18"/>
  <c r="L71" i="18"/>
  <c r="L14" i="10"/>
  <c r="I15" i="2" l="1"/>
  <c r="I49" i="2" l="1"/>
  <c r="G43" i="2"/>
  <c r="H43" i="2"/>
  <c r="F43" i="2"/>
  <c r="I46" i="2"/>
  <c r="F97" i="2"/>
  <c r="F98" i="2"/>
  <c r="F36" i="19" s="1"/>
  <c r="F99" i="2"/>
  <c r="H97" i="2"/>
  <c r="I97" i="2"/>
  <c r="H98" i="2"/>
  <c r="H36" i="19" s="1"/>
  <c r="I98" i="2"/>
  <c r="I36" i="19" s="1"/>
  <c r="H99" i="2"/>
  <c r="L76" i="2"/>
  <c r="G99" i="2"/>
  <c r="C97" i="2" l="1"/>
  <c r="C98" i="2"/>
  <c r="C99" i="2"/>
  <c r="D98" i="2"/>
  <c r="D97" i="2"/>
  <c r="N58" i="10" l="1"/>
  <c r="O58" i="10"/>
  <c r="F9" i="2" l="1"/>
  <c r="H7" i="2"/>
  <c r="F7" i="2"/>
  <c r="G98" i="2" l="1"/>
  <c r="G36" i="19" s="1"/>
  <c r="I33" i="19" l="1"/>
  <c r="H33" i="19"/>
  <c r="G33" i="19"/>
  <c r="F33" i="19"/>
  <c r="I16" i="2" l="1"/>
  <c r="I99" i="2" s="1"/>
  <c r="I45" i="2" l="1"/>
  <c r="I44" i="2"/>
  <c r="I43" i="2" l="1"/>
  <c r="G97" i="2"/>
  <c r="E98" i="2"/>
  <c r="E97" i="2"/>
  <c r="J28" i="10" l="1"/>
  <c r="J29" i="10"/>
  <c r="J33" i="10"/>
  <c r="G7" i="2"/>
  <c r="I7" i="2"/>
  <c r="J19" i="10" l="1"/>
  <c r="N19" i="10" s="1"/>
  <c r="E19" i="11"/>
  <c r="W32" i="9"/>
  <c r="G40" i="18"/>
  <c r="F40" i="18"/>
  <c r="J63" i="14"/>
  <c r="J64" i="14"/>
  <c r="J65" i="14"/>
  <c r="I63" i="14"/>
  <c r="I64" i="14"/>
  <c r="I65" i="14"/>
  <c r="H63" i="14"/>
  <c r="H64" i="14"/>
  <c r="H65" i="14"/>
  <c r="G63" i="14"/>
  <c r="G64" i="14"/>
  <c r="G65" i="14"/>
  <c r="F84" i="2"/>
  <c r="G84" i="2"/>
  <c r="H84" i="2"/>
  <c r="I84" i="2"/>
  <c r="C84" i="2"/>
  <c r="N13" i="10"/>
  <c r="N14" i="10"/>
  <c r="N28" i="10"/>
  <c r="N29" i="10"/>
  <c r="N33" i="10"/>
  <c r="N12" i="10"/>
  <c r="L13" i="10"/>
  <c r="L28" i="10"/>
  <c r="L29" i="10"/>
  <c r="L33" i="10"/>
  <c r="L12" i="10"/>
  <c r="V22" i="9"/>
  <c r="D77" i="14"/>
  <c r="F77" i="14"/>
  <c r="C77" i="14"/>
  <c r="V20" i="9"/>
  <c r="V21" i="9"/>
  <c r="V19" i="9"/>
  <c r="D40" i="14"/>
  <c r="F21" i="2"/>
  <c r="G21" i="2"/>
  <c r="H21" i="2"/>
  <c r="I21" i="2"/>
  <c r="E41" i="14" s="1"/>
  <c r="G41" i="14" s="1"/>
  <c r="H41" i="14" s="1"/>
  <c r="I41" i="14" s="1"/>
  <c r="J41" i="14" s="1"/>
  <c r="C41" i="14"/>
  <c r="E81" i="2"/>
  <c r="F43" i="14" s="1"/>
  <c r="I9" i="2"/>
  <c r="E39" i="14" s="1"/>
  <c r="G39" i="14" s="1"/>
  <c r="H39" i="14" s="1"/>
  <c r="I39" i="14" s="1"/>
  <c r="J39" i="14" s="1"/>
  <c r="I50" i="2"/>
  <c r="E42" i="14" s="1"/>
  <c r="I58" i="2"/>
  <c r="I81" i="2" s="1"/>
  <c r="E43" i="14" s="1"/>
  <c r="M7" i="9"/>
  <c r="K98" i="2"/>
  <c r="G29" i="19"/>
  <c r="H29" i="19"/>
  <c r="I35" i="19"/>
  <c r="I34" i="19" s="1"/>
  <c r="C42" i="14"/>
  <c r="C81" i="2"/>
  <c r="C43" i="14" s="1"/>
  <c r="F58" i="2"/>
  <c r="F81" i="2" s="1"/>
  <c r="G58" i="2"/>
  <c r="G81" i="2" s="1"/>
  <c r="H58" i="2"/>
  <c r="H81" i="2" s="1"/>
  <c r="F50" i="2"/>
  <c r="G9" i="2"/>
  <c r="G18" i="2" s="1"/>
  <c r="G50" i="2"/>
  <c r="H9" i="2"/>
  <c r="H18" i="2" s="1"/>
  <c r="H50" i="2"/>
  <c r="D88" i="2"/>
  <c r="E88" i="2"/>
  <c r="F88" i="2"/>
  <c r="G88" i="2"/>
  <c r="H88" i="2"/>
  <c r="I88" i="2"/>
  <c r="D89" i="2"/>
  <c r="E89" i="2"/>
  <c r="F89" i="2"/>
  <c r="G89" i="2"/>
  <c r="H89" i="2"/>
  <c r="I89" i="2"/>
  <c r="D90" i="2"/>
  <c r="E90" i="2"/>
  <c r="F90" i="2"/>
  <c r="G90" i="2"/>
  <c r="H90" i="2"/>
  <c r="I90" i="2"/>
  <c r="D84" i="2"/>
  <c r="E84" i="2"/>
  <c r="D83" i="2"/>
  <c r="D48" i="14" s="1"/>
  <c r="E83" i="2"/>
  <c r="F48" i="14" s="1"/>
  <c r="F83" i="2"/>
  <c r="G83" i="2"/>
  <c r="H83" i="2"/>
  <c r="I83" i="2"/>
  <c r="E48" i="14" s="1"/>
  <c r="D82" i="2"/>
  <c r="D47" i="14" s="1"/>
  <c r="E82" i="2"/>
  <c r="F47" i="14" s="1"/>
  <c r="F82" i="2"/>
  <c r="G82" i="2"/>
  <c r="H82" i="2"/>
  <c r="I82" i="2"/>
  <c r="E47" i="14" s="1"/>
  <c r="D81" i="2"/>
  <c r="D43" i="14" s="1"/>
  <c r="C9" i="18"/>
  <c r="C22" i="18"/>
  <c r="C56" i="18"/>
  <c r="C57" i="18"/>
  <c r="C40" i="18"/>
  <c r="C63" i="14" s="1"/>
  <c r="E9" i="18"/>
  <c r="E13" i="18" s="1"/>
  <c r="E12" i="18" s="1"/>
  <c r="E22" i="18"/>
  <c r="E56" i="18"/>
  <c r="E57" i="18"/>
  <c r="E40" i="18"/>
  <c r="F63" i="14" s="1"/>
  <c r="I9" i="18"/>
  <c r="I40" i="18"/>
  <c r="E63" i="14" s="1"/>
  <c r="C21" i="19"/>
  <c r="C20" i="19"/>
  <c r="E8" i="19"/>
  <c r="C80" i="14"/>
  <c r="K53" i="9"/>
  <c r="O53" i="9"/>
  <c r="M47" i="9"/>
  <c r="M48" i="9"/>
  <c r="M49" i="9"/>
  <c r="Z35" i="9"/>
  <c r="G36" i="9"/>
  <c r="E38" i="14"/>
  <c r="G38" i="14" s="1"/>
  <c r="H38" i="14" s="1"/>
  <c r="F38" i="14"/>
  <c r="F15" i="11"/>
  <c r="E15" i="11" s="1"/>
  <c r="D15" i="11"/>
  <c r="F14" i="11"/>
  <c r="E14" i="11" s="1"/>
  <c r="D14" i="11"/>
  <c r="C72" i="14" s="1"/>
  <c r="C88" i="2"/>
  <c r="C89" i="2"/>
  <c r="C90" i="2"/>
  <c r="D38" i="14"/>
  <c r="C6" i="3"/>
  <c r="C68" i="14" s="1"/>
  <c r="D17" i="11" s="1"/>
  <c r="D9" i="18"/>
  <c r="D22" i="18"/>
  <c r="D56" i="18"/>
  <c r="D57" i="18"/>
  <c r="D40" i="18"/>
  <c r="D63" i="14" s="1"/>
  <c r="F9" i="18"/>
  <c r="G9" i="18"/>
  <c r="H9" i="18"/>
  <c r="H40" i="18"/>
  <c r="D72" i="14"/>
  <c r="E65" i="14"/>
  <c r="E56" i="14"/>
  <c r="C22" i="19"/>
  <c r="C55" i="14" s="1"/>
  <c r="C25" i="19"/>
  <c r="C57" i="14" s="1"/>
  <c r="D22" i="19"/>
  <c r="D55" i="14" s="1"/>
  <c r="E22" i="19"/>
  <c r="F55" i="14" s="1"/>
  <c r="D21" i="19"/>
  <c r="E21" i="19"/>
  <c r="D20" i="19"/>
  <c r="E20" i="19"/>
  <c r="D8" i="19"/>
  <c r="C8" i="19"/>
  <c r="C83" i="2"/>
  <c r="C82" i="2"/>
  <c r="C47" i="14" s="1"/>
  <c r="F80" i="14"/>
  <c r="E80" i="14"/>
  <c r="D80" i="14"/>
  <c r="D25" i="19"/>
  <c r="D57" i="14" s="1"/>
  <c r="E25" i="19"/>
  <c r="F57" i="14" s="1"/>
  <c r="M58" i="10"/>
  <c r="J58" i="10"/>
  <c r="E53" i="9"/>
  <c r="AC11" i="9"/>
  <c r="Z11" i="9"/>
  <c r="W11" i="9"/>
  <c r="T11" i="9"/>
  <c r="Q11" i="9"/>
  <c r="I6" i="3"/>
  <c r="H6" i="3"/>
  <c r="G6" i="3"/>
  <c r="F6" i="3"/>
  <c r="F56" i="14"/>
  <c r="D56" i="14"/>
  <c r="C56" i="14"/>
  <c r="D39" i="14"/>
  <c r="M52" i="9"/>
  <c r="M51" i="9"/>
  <c r="M50" i="9"/>
  <c r="M46" i="9"/>
  <c r="S53" i="9"/>
  <c r="Q53" i="9"/>
  <c r="I53" i="9"/>
  <c r="G53" i="9"/>
  <c r="Y35" i="9"/>
  <c r="X35" i="9"/>
  <c r="W35" i="9"/>
  <c r="Z34" i="9"/>
  <c r="Y34" i="9"/>
  <c r="X34" i="9"/>
  <c r="W34" i="9"/>
  <c r="Z33" i="9"/>
  <c r="Y33" i="9"/>
  <c r="X33" i="9"/>
  <c r="W33" i="9"/>
  <c r="R36" i="9"/>
  <c r="Q36" i="9"/>
  <c r="P36" i="9"/>
  <c r="O36" i="9"/>
  <c r="N36" i="9"/>
  <c r="M36" i="9"/>
  <c r="L36" i="9"/>
  <c r="K36" i="9"/>
  <c r="J36" i="9"/>
  <c r="I36" i="9"/>
  <c r="H36" i="9"/>
  <c r="AD23" i="9"/>
  <c r="V23" i="9" s="1"/>
  <c r="AB23" i="9"/>
  <c r="Z23" i="9"/>
  <c r="X23" i="9"/>
  <c r="M10" i="9"/>
  <c r="M9" i="9"/>
  <c r="M8" i="9"/>
  <c r="K67" i="10"/>
  <c r="E6" i="3"/>
  <c r="F68" i="14" s="1"/>
  <c r="D6" i="3"/>
  <c r="D68" i="14" s="1"/>
  <c r="C48" i="14"/>
  <c r="F42" i="14"/>
  <c r="D42" i="14"/>
  <c r="F65" i="14"/>
  <c r="D65" i="14"/>
  <c r="C65" i="14"/>
  <c r="D61" i="14"/>
  <c r="C61" i="14"/>
  <c r="F58" i="14"/>
  <c r="D58" i="14"/>
  <c r="C58" i="14"/>
  <c r="F50" i="14"/>
  <c r="D50" i="14"/>
  <c r="C50" i="14"/>
  <c r="B48" i="14"/>
  <c r="B72" i="14"/>
  <c r="B71" i="14"/>
  <c r="B70" i="14"/>
  <c r="B68" i="14"/>
  <c r="B65" i="14"/>
  <c r="B64" i="14"/>
  <c r="B63" i="14"/>
  <c r="B62" i="14"/>
  <c r="B66" i="14"/>
  <c r="B61" i="14"/>
  <c r="B59" i="14"/>
  <c r="B58" i="14"/>
  <c r="B57" i="14"/>
  <c r="B55" i="14"/>
  <c r="B54" i="14"/>
  <c r="B52" i="14"/>
  <c r="B51" i="14"/>
  <c r="B50" i="14"/>
  <c r="B49" i="14"/>
  <c r="B47" i="14"/>
  <c r="B46" i="14"/>
  <c r="B45" i="14"/>
  <c r="B44" i="14"/>
  <c r="B43" i="14"/>
  <c r="B41" i="14"/>
  <c r="B42" i="14"/>
  <c r="B40" i="14"/>
  <c r="B39" i="14"/>
  <c r="B38" i="14"/>
  <c r="F35" i="19"/>
  <c r="F34" i="19" s="1"/>
  <c r="F40" i="14"/>
  <c r="F39" i="14"/>
  <c r="S36" i="9"/>
  <c r="G35" i="19" l="1"/>
  <c r="G34" i="19" s="1"/>
  <c r="F41" i="14"/>
  <c r="E87" i="2"/>
  <c r="E92" i="2" s="1"/>
  <c r="F45" i="14" s="1"/>
  <c r="F13" i="11" s="1"/>
  <c r="E13" i="11" s="1"/>
  <c r="F7" i="11"/>
  <c r="E7" i="11" s="1"/>
  <c r="M11" i="9"/>
  <c r="M53" i="9"/>
  <c r="D85" i="2"/>
  <c r="D100" i="2" s="1"/>
  <c r="D101" i="2" s="1"/>
  <c r="F72" i="14"/>
  <c r="D19" i="19"/>
  <c r="D37" i="19" s="1"/>
  <c r="D59" i="14" s="1"/>
  <c r="D41" i="14"/>
  <c r="J31" i="10"/>
  <c r="J27" i="10"/>
  <c r="L19" i="10"/>
  <c r="G64" i="2"/>
  <c r="G87" i="2" s="1"/>
  <c r="G92" i="2" s="1"/>
  <c r="J32" i="10"/>
  <c r="N32" i="10" s="1"/>
  <c r="M13" i="2"/>
  <c r="G25" i="19"/>
  <c r="H64" i="2"/>
  <c r="H73" i="2" s="1"/>
  <c r="F29" i="19"/>
  <c r="F25" i="19" s="1"/>
  <c r="H85" i="2"/>
  <c r="H100" i="2" s="1"/>
  <c r="H35" i="19"/>
  <c r="H34" i="19" s="1"/>
  <c r="H25" i="19" s="1"/>
  <c r="E68" i="14"/>
  <c r="G17" i="11" s="1"/>
  <c r="F18" i="2"/>
  <c r="F64" i="2" s="1"/>
  <c r="F73" i="2" s="1"/>
  <c r="F18" i="11"/>
  <c r="E18" i="11" s="1"/>
  <c r="F17" i="11"/>
  <c r="E17" i="11" s="1"/>
  <c r="I29" i="19"/>
  <c r="I25" i="19" s="1"/>
  <c r="E57" i="14" s="1"/>
  <c r="G57" i="14" s="1"/>
  <c r="H57" i="14" s="1"/>
  <c r="I57" i="14" s="1"/>
  <c r="J57" i="14" s="1"/>
  <c r="C19" i="19"/>
  <c r="C37" i="19" s="1"/>
  <c r="C59" i="14" s="1"/>
  <c r="D67" i="18"/>
  <c r="D64" i="14" s="1"/>
  <c r="E19" i="19"/>
  <c r="F54" i="14" s="1"/>
  <c r="K99" i="2"/>
  <c r="E85" i="2"/>
  <c r="E100" i="2" s="1"/>
  <c r="E101" i="2" s="1"/>
  <c r="C67" i="18"/>
  <c r="C64" i="14" s="1"/>
  <c r="C85" i="2"/>
  <c r="C100" i="2" s="1"/>
  <c r="C101" i="2" s="1"/>
  <c r="C38" i="14"/>
  <c r="D18" i="11" s="1"/>
  <c r="Y32" i="9"/>
  <c r="Y36" i="9" s="1"/>
  <c r="U36" i="9"/>
  <c r="Z32" i="9"/>
  <c r="Z36" i="9" s="1"/>
  <c r="V36" i="9"/>
  <c r="X32" i="9"/>
  <c r="X36" i="9" s="1"/>
  <c r="T36" i="9"/>
  <c r="C39" i="14"/>
  <c r="E67" i="18"/>
  <c r="F64" i="14" s="1"/>
  <c r="W36" i="9"/>
  <c r="I18" i="2"/>
  <c r="G40" i="14"/>
  <c r="G44" i="14" s="1"/>
  <c r="G49" i="14" s="1"/>
  <c r="D54" i="14" l="1"/>
  <c r="F49" i="14"/>
  <c r="F8" i="11"/>
  <c r="E8" i="11" s="1"/>
  <c r="F44" i="14"/>
  <c r="L32" i="10"/>
  <c r="C54" i="14"/>
  <c r="D44" i="14"/>
  <c r="D87" i="2"/>
  <c r="D92" i="2" s="1"/>
  <c r="D45" i="14" s="1"/>
  <c r="D46" i="14" s="1"/>
  <c r="J23" i="10"/>
  <c r="M98" i="2"/>
  <c r="M99" i="2" s="1"/>
  <c r="N27" i="10"/>
  <c r="L27" i="10"/>
  <c r="N31" i="10"/>
  <c r="L31" i="10"/>
  <c r="G73" i="2"/>
  <c r="G7" i="18" s="1"/>
  <c r="G16" i="18" s="1"/>
  <c r="G21" i="18" s="1"/>
  <c r="J21" i="10"/>
  <c r="N13" i="2"/>
  <c r="K13" i="2"/>
  <c r="M30" i="2"/>
  <c r="M14" i="2"/>
  <c r="K30" i="2"/>
  <c r="K29" i="2"/>
  <c r="J20" i="10"/>
  <c r="N29" i="2"/>
  <c r="N30" i="2"/>
  <c r="L13" i="2"/>
  <c r="M29" i="2"/>
  <c r="L30" i="2"/>
  <c r="L29" i="2"/>
  <c r="H101" i="2"/>
  <c r="E37" i="19"/>
  <c r="F59" i="14" s="1"/>
  <c r="H22" i="19"/>
  <c r="H22" i="18"/>
  <c r="G22" i="18"/>
  <c r="G22" i="19"/>
  <c r="G85" i="2"/>
  <c r="F22" i="18"/>
  <c r="F22" i="19"/>
  <c r="F85" i="2"/>
  <c r="H87" i="2"/>
  <c r="H92" i="2" s="1"/>
  <c r="L98" i="2"/>
  <c r="L99" i="2" s="1"/>
  <c r="G18" i="11"/>
  <c r="E74" i="14"/>
  <c r="F76" i="2"/>
  <c r="F78" i="2" s="1"/>
  <c r="F7" i="18"/>
  <c r="F16" i="18" s="1"/>
  <c r="F21" i="18" s="1"/>
  <c r="F87" i="2"/>
  <c r="F92" i="2" s="1"/>
  <c r="N98" i="2"/>
  <c r="N99" i="2" s="1"/>
  <c r="E58" i="14"/>
  <c r="G58" i="14" s="1"/>
  <c r="H58" i="14" s="1"/>
  <c r="I58" i="14" s="1"/>
  <c r="J58" i="14" s="1"/>
  <c r="G76" i="2"/>
  <c r="E40" i="14"/>
  <c r="G7" i="11" s="1"/>
  <c r="I64" i="2"/>
  <c r="D7" i="18"/>
  <c r="D16" i="18" s="1"/>
  <c r="D49" i="14"/>
  <c r="C40" i="14"/>
  <c r="D7" i="11" s="1"/>
  <c r="H7" i="18"/>
  <c r="H16" i="18" s="1"/>
  <c r="H21" i="18" s="1"/>
  <c r="H76" i="2"/>
  <c r="G50" i="14"/>
  <c r="G55" i="14" s="1"/>
  <c r="I38" i="14"/>
  <c r="H40" i="14"/>
  <c r="H44" i="14" s="1"/>
  <c r="H49" i="14" s="1"/>
  <c r="D21" i="18" l="1"/>
  <c r="D23" i="18" s="1"/>
  <c r="F46" i="14"/>
  <c r="F51" i="14"/>
  <c r="E7" i="18"/>
  <c r="N14" i="2"/>
  <c r="G23" i="18"/>
  <c r="F100" i="2"/>
  <c r="F101" i="2" s="1"/>
  <c r="N23" i="10"/>
  <c r="L23" i="10"/>
  <c r="J25" i="10"/>
  <c r="M96" i="2"/>
  <c r="K96" i="2"/>
  <c r="N96" i="2"/>
  <c r="L96" i="2"/>
  <c r="N97" i="2"/>
  <c r="M97" i="2"/>
  <c r="J24" i="10"/>
  <c r="K97" i="2"/>
  <c r="K14" i="2"/>
  <c r="L14" i="2"/>
  <c r="L97" i="2"/>
  <c r="N20" i="10"/>
  <c r="L20" i="10"/>
  <c r="L21" i="10"/>
  <c r="N21" i="10"/>
  <c r="G100" i="2"/>
  <c r="G101" i="2" s="1"/>
  <c r="F23" i="18"/>
  <c r="H23" i="18"/>
  <c r="F77" i="2"/>
  <c r="F9" i="19" s="1"/>
  <c r="G78" i="2"/>
  <c r="G77" i="2"/>
  <c r="G9" i="19" s="1"/>
  <c r="H78" i="2"/>
  <c r="H77" i="2"/>
  <c r="H9" i="19" s="1"/>
  <c r="C87" i="2"/>
  <c r="C92" i="2" s="1"/>
  <c r="C45" i="14" s="1"/>
  <c r="C44" i="14"/>
  <c r="E44" i="14"/>
  <c r="I73" i="2"/>
  <c r="I87" i="2"/>
  <c r="I92" i="2" s="1"/>
  <c r="E45" i="14" s="1"/>
  <c r="G51" i="14"/>
  <c r="D17" i="19"/>
  <c r="D51" i="14"/>
  <c r="H50" i="14"/>
  <c r="H55" i="14" s="1"/>
  <c r="J38" i="14"/>
  <c r="J40" i="14" s="1"/>
  <c r="J44" i="14" s="1"/>
  <c r="J49" i="14" s="1"/>
  <c r="I40" i="14"/>
  <c r="I44" i="14" s="1"/>
  <c r="I49" i="14" s="1"/>
  <c r="D72" i="18" l="1"/>
  <c r="D71" i="18"/>
  <c r="D66" i="14" s="1"/>
  <c r="D62" i="14"/>
  <c r="E16" i="18"/>
  <c r="E21" i="18" s="1"/>
  <c r="E23" i="18" s="1"/>
  <c r="E72" i="18" s="1"/>
  <c r="E17" i="19"/>
  <c r="F7" i="19" s="1"/>
  <c r="L24" i="10"/>
  <c r="N24" i="10"/>
  <c r="N25" i="10"/>
  <c r="L25" i="10"/>
  <c r="I74" i="2"/>
  <c r="I76" i="2" s="1"/>
  <c r="F11" i="11"/>
  <c r="F10" i="11"/>
  <c r="F9" i="11"/>
  <c r="G10" i="19"/>
  <c r="G8" i="19" s="1"/>
  <c r="G56" i="18"/>
  <c r="G20" i="19"/>
  <c r="H51" i="14"/>
  <c r="D70" i="14"/>
  <c r="D52" i="14"/>
  <c r="D71" i="14"/>
  <c r="G52" i="14"/>
  <c r="G54" i="14"/>
  <c r="G59" i="14" s="1"/>
  <c r="E49" i="14"/>
  <c r="I7" i="18"/>
  <c r="I16" i="18" s="1"/>
  <c r="I21" i="18" s="1"/>
  <c r="G45" i="14"/>
  <c r="G13" i="11"/>
  <c r="G8" i="11"/>
  <c r="E46" i="14" s="1"/>
  <c r="C7" i="18"/>
  <c r="C16" i="18" s="1"/>
  <c r="C49" i="14"/>
  <c r="D8" i="11"/>
  <c r="C46" i="14" s="1"/>
  <c r="D13" i="11"/>
  <c r="H10" i="19"/>
  <c r="H8" i="19" s="1"/>
  <c r="H56" i="18"/>
  <c r="H20" i="19"/>
  <c r="I50" i="14"/>
  <c r="I55" i="14" s="1"/>
  <c r="J50" i="14"/>
  <c r="J55" i="14" s="1"/>
  <c r="D76" i="14" l="1"/>
  <c r="C21" i="18"/>
  <c r="C23" i="18" s="1"/>
  <c r="F62" i="14"/>
  <c r="H7" i="19"/>
  <c r="H17" i="19" s="1"/>
  <c r="I7" i="19"/>
  <c r="G7" i="19"/>
  <c r="G17" i="19" s="1"/>
  <c r="F71" i="14"/>
  <c r="E10" i="11"/>
  <c r="F70" i="14"/>
  <c r="E9" i="11"/>
  <c r="F52" i="14"/>
  <c r="E11" i="11"/>
  <c r="J51" i="14"/>
  <c r="J54" i="14" s="1"/>
  <c r="J59" i="14" s="1"/>
  <c r="I51" i="14"/>
  <c r="I52" i="14" s="1"/>
  <c r="G57" i="18"/>
  <c r="G67" i="18" s="1"/>
  <c r="G72" i="18" s="1"/>
  <c r="G21" i="19"/>
  <c r="G19" i="19" s="1"/>
  <c r="G37" i="19" s="1"/>
  <c r="E50" i="14"/>
  <c r="I22" i="19"/>
  <c r="E55" i="14" s="1"/>
  <c r="I22" i="18"/>
  <c r="I23" i="18" s="1"/>
  <c r="I85" i="2"/>
  <c r="I100" i="2" s="1"/>
  <c r="C17" i="19"/>
  <c r="C51" i="14"/>
  <c r="H21" i="19"/>
  <c r="H19" i="19" s="1"/>
  <c r="H37" i="19" s="1"/>
  <c r="H57" i="18"/>
  <c r="H67" i="18" s="1"/>
  <c r="H72" i="18" s="1"/>
  <c r="G46" i="14"/>
  <c r="H45" i="14"/>
  <c r="H52" i="14"/>
  <c r="H54" i="14"/>
  <c r="H59" i="14" s="1"/>
  <c r="C71" i="18" l="1"/>
  <c r="E69" i="18" s="1"/>
  <c r="C72" i="18"/>
  <c r="C62" i="14"/>
  <c r="I101" i="2"/>
  <c r="J52" i="14"/>
  <c r="I54" i="14"/>
  <c r="I59" i="14" s="1"/>
  <c r="E62" i="14"/>
  <c r="G62" i="14" s="1"/>
  <c r="H62" i="14" s="1"/>
  <c r="I62" i="14" s="1"/>
  <c r="J62" i="14" s="1"/>
  <c r="D11" i="11"/>
  <c r="C52" i="14" s="1"/>
  <c r="D9" i="11"/>
  <c r="C70" i="14" s="1"/>
  <c r="D10" i="11"/>
  <c r="C71" i="14" s="1"/>
  <c r="E51" i="14"/>
  <c r="I77" i="2"/>
  <c r="I9" i="19" s="1"/>
  <c r="I78" i="2"/>
  <c r="I45" i="14"/>
  <c r="H46" i="14"/>
  <c r="C66" i="14"/>
  <c r="C76" i="14" l="1"/>
  <c r="I46" i="14"/>
  <c r="J45" i="14"/>
  <c r="J46" i="14" s="1"/>
  <c r="G11" i="11"/>
  <c r="E52" i="14" s="1"/>
  <c r="F61" i="14"/>
  <c r="E71" i="18"/>
  <c r="F76" i="14" s="1"/>
  <c r="I10" i="19"/>
  <c r="I56" i="18"/>
  <c r="I20" i="19"/>
  <c r="I57" i="18" l="1"/>
  <c r="I67" i="18" s="1"/>
  <c r="I21" i="19"/>
  <c r="I19" i="19" s="1"/>
  <c r="I8" i="19"/>
  <c r="I17" i="19" s="1"/>
  <c r="H69" i="18"/>
  <c r="H71" i="18" s="1"/>
  <c r="I69" i="18"/>
  <c r="F69" i="18"/>
  <c r="F66" i="14"/>
  <c r="G69" i="18"/>
  <c r="G71" i="18" s="1"/>
  <c r="E54" i="14" l="1"/>
  <c r="E83" i="14" s="1"/>
  <c r="E75" i="14" s="1"/>
  <c r="I37" i="19"/>
  <c r="E59" i="14" s="1"/>
  <c r="E61" i="14"/>
  <c r="I71" i="18"/>
  <c r="E64" i="14"/>
  <c r="I72" i="18"/>
  <c r="G15" i="11" l="1"/>
  <c r="E77" i="14"/>
  <c r="G9" i="11" s="1"/>
  <c r="E70" i="14" s="1"/>
  <c r="E76" i="14"/>
  <c r="E66" i="14"/>
  <c r="G61" i="14" s="1"/>
  <c r="G66" i="14" s="1"/>
  <c r="H61" i="14" s="1"/>
  <c r="H66" i="14" s="1"/>
  <c r="I61" i="14" s="1"/>
  <c r="I66" i="14" s="1"/>
  <c r="J61" i="14" s="1"/>
  <c r="J66" i="14" s="1"/>
  <c r="G14" i="11"/>
  <c r="E72" i="14" s="1"/>
  <c r="G10" i="11"/>
  <c r="E71" i="14" s="1"/>
  <c r="F10" i="19"/>
  <c r="F21" i="19" s="1"/>
  <c r="F20" i="19"/>
  <c r="F56" i="18"/>
  <c r="F8" i="19" l="1"/>
  <c r="F17" i="19" s="1"/>
  <c r="F19" i="19"/>
  <c r="F37" i="19" s="1"/>
  <c r="F57" i="18"/>
  <c r="F67" i="18" s="1"/>
  <c r="F72" i="18" l="1"/>
  <c r="F71" i="18"/>
</calcChain>
</file>

<file path=xl/sharedStrings.xml><?xml version="1.0" encoding="utf-8"?>
<sst xmlns="http://schemas.openxmlformats.org/spreadsheetml/2006/main" count="674" uniqueCount="451">
  <si>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</si>
  <si>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</si>
  <si>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</si>
  <si>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</si>
  <si>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</si>
  <si>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</si>
  <si>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</si>
  <si>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</si>
  <si>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</si>
  <si>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</si>
  <si>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</si>
  <si>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</si>
  <si>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</si>
  <si>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</si>
  <si>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</si>
  <si>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</si>
  <si>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</si>
  <si>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</si>
  <si>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</si>
  <si>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Додаток 1</t>
  </si>
  <si>
    <t>Територія</t>
  </si>
  <si>
    <t>Форма власності</t>
  </si>
  <si>
    <t>витрати на страхові послуги</t>
  </si>
  <si>
    <t>витрати на аудиторські послуги</t>
  </si>
  <si>
    <t>Валовий прибуток (збиток)</t>
  </si>
  <si>
    <t xml:space="preserve">прибуток </t>
  </si>
  <si>
    <t>збиток</t>
  </si>
  <si>
    <t>Резервний фонд</t>
  </si>
  <si>
    <t>неустойки (штрафи, пені)</t>
  </si>
  <si>
    <t>витрати на паливо та енергію</t>
  </si>
  <si>
    <t>Інші операційні витрати</t>
  </si>
  <si>
    <t>придбання (виготовлення) інших необоротних матеріальних активів</t>
  </si>
  <si>
    <t>Факт минулого року</t>
  </si>
  <si>
    <t>Виручка від реалізації основних фондів</t>
  </si>
  <si>
    <t xml:space="preserve">Виручка від реалізації нематеріальних активів </t>
  </si>
  <si>
    <t>Грошові кошти:</t>
  </si>
  <si>
    <t>на початок періоду</t>
  </si>
  <si>
    <t>Чистий грошовий потік</t>
  </si>
  <si>
    <t>Забезпечення</t>
  </si>
  <si>
    <t>х</t>
  </si>
  <si>
    <t>Фінансовий план поточного року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</si>
  <si>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</si>
  <si>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</si>
  <si>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</si>
  <si>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</si>
  <si>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</si>
  <si>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</si>
  <si>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</si>
  <si>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</si>
  <si>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</si>
  <si>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</si>
  <si>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</si>
  <si>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</si>
  <si>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</si>
  <si>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поліпшення основних фондів</t>
  </si>
  <si>
    <t>відрахування до резерву сумнівних боргів</t>
  </si>
  <si>
    <t>№ з/п</t>
  </si>
  <si>
    <t xml:space="preserve">Надходження від продажу акцій та облігацій </t>
  </si>
  <si>
    <t xml:space="preserve">Придбання акцій та облігацій  </t>
  </si>
  <si>
    <t>на кінець періоду</t>
  </si>
  <si>
    <t>Залучення кредитних коштів</t>
  </si>
  <si>
    <t>Усього</t>
  </si>
  <si>
    <t>Відсоток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</si>
  <si>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</si>
  <si>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</si>
  <si>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відрахування до недержавних пенсійних фондів</t>
  </si>
  <si>
    <t>витрати на консалтингові послуги</t>
  </si>
  <si>
    <t>амортизація основних засобів і нематеріальних активів</t>
  </si>
  <si>
    <t>витрати на електроенергію</t>
  </si>
  <si>
    <t xml:space="preserve">витрати на паливо </t>
  </si>
  <si>
    <t>консультаційні та інформаційні послуги</t>
  </si>
  <si>
    <t>План поточного року</t>
  </si>
  <si>
    <t>Зобов'язання</t>
  </si>
  <si>
    <t xml:space="preserve">Сума, валюта за договорами </t>
  </si>
  <si>
    <t>Процентна ставка</t>
  </si>
  <si>
    <t>модернізація, модифікація (добудова, дообладнання, реконструкція) основних засобів</t>
  </si>
  <si>
    <t>Розвиток виробництва</t>
  </si>
  <si>
    <t>витрати на благодійну допомогу</t>
  </si>
  <si>
    <t xml:space="preserve">Вид кредитного продукту та цільове призначення </t>
  </si>
  <si>
    <t>за минулий рік</t>
  </si>
  <si>
    <t>за плановий рік</t>
  </si>
  <si>
    <t xml:space="preserve">      4. Діючі фінансові зобов'язання підприємства</t>
  </si>
  <si>
    <t xml:space="preserve">      5. Інформація щодо отримання та повернення залучених коштів</t>
  </si>
  <si>
    <t>витрати на утримання основних фондів, інших необоротних активів загальногосподарського використання,  у тому числі:</t>
  </si>
  <si>
    <t>(посада)</t>
  </si>
  <si>
    <t>(підпис)</t>
  </si>
  <si>
    <t>витрати на рекламу</t>
  </si>
  <si>
    <t>рік</t>
  </si>
  <si>
    <t>Інші операційні витрати, усього, у тому числі:</t>
  </si>
  <si>
    <t>Капітальні інвестиції, усього,
у тому числі:</t>
  </si>
  <si>
    <t>податок на доходи фізичних осіб</t>
  </si>
  <si>
    <t xml:space="preserve">Єдиний внесок на загальнообов'язкове державне соціальне страхування                              </t>
  </si>
  <si>
    <t>акцизний податок</t>
  </si>
  <si>
    <t>Вид діяльності</t>
  </si>
  <si>
    <t>Заборгованість на останню дату</t>
  </si>
  <si>
    <t>Заборгованість за кредитами на початок ______ року</t>
  </si>
  <si>
    <t>Заборгованість за кредитами на кінець ______ року</t>
  </si>
  <si>
    <t>Бюджетне фінансування</t>
  </si>
  <si>
    <t>інші платежі (розшифрувати)</t>
  </si>
  <si>
    <t xml:space="preserve">      1. Дані про підприємство, персонал та фонд заробітної плати</t>
  </si>
  <si>
    <t>кредити</t>
  </si>
  <si>
    <t>Отримання коштів  за довгостроковими зобов'язаннями, у тому числі:</t>
  </si>
  <si>
    <t>Повернення коштів за короткостроковими зобов'язаннями, у тому числі:</t>
  </si>
  <si>
    <t>Отримання коштів за короткостроковими зобов'язаннями, у тому числі:</t>
  </si>
  <si>
    <t>Повернення коштів  за довгостроковими зобов'язаннями, у тому числі:</t>
  </si>
  <si>
    <t xml:space="preserve">позики </t>
  </si>
  <si>
    <t>у тому числі за кварталами</t>
  </si>
  <si>
    <t>Фінансовий результат до оподаткування</t>
  </si>
  <si>
    <t>Чистий  фінансовий результат, у тому числі:</t>
  </si>
  <si>
    <t>І. Формування фінансових результатів</t>
  </si>
  <si>
    <t>плата за користування надрами</t>
  </si>
  <si>
    <t>Оптимальне значення</t>
  </si>
  <si>
    <t>Факт за звітний період поточного року на останню дату</t>
  </si>
  <si>
    <t>Планові показники</t>
  </si>
  <si>
    <t>Примітки</t>
  </si>
  <si>
    <t>&gt; 0</t>
  </si>
  <si>
    <t xml:space="preserve">         (ініціали, прізвище)    </t>
  </si>
  <si>
    <t>у тому числі:</t>
  </si>
  <si>
    <r>
      <t>у тому числі:</t>
    </r>
    <r>
      <rPr>
        <i/>
        <sz val="14"/>
        <rFont val="Times New Roman"/>
        <family val="1"/>
        <charset val="204"/>
      </rPr>
      <t xml:space="preserve"> </t>
    </r>
  </si>
  <si>
    <t>рентна плата за транспортування</t>
  </si>
  <si>
    <t>_____________________________</t>
  </si>
  <si>
    <t>Середньооблікова кількість штатних працівників</t>
  </si>
  <si>
    <t>витрати, пов'язані з використанням власних службових автомобілів</t>
  </si>
  <si>
    <t>Чистий дохід від реалізації продукції (товарів, робіт, послуг) (розшифрувати)</t>
  </si>
  <si>
    <t>Дохід від участі в капіталі (розшифрувати)</t>
  </si>
  <si>
    <t>Інші фінансові доходи (розшифрувати)</t>
  </si>
  <si>
    <t>інші адміністративні витрати (розшифрувати)</t>
  </si>
  <si>
    <t>Фінансові витрати (розшифрувати)</t>
  </si>
  <si>
    <t>Втрати від участі в капіталі (розшифрувати)</t>
  </si>
  <si>
    <t>Інші витрати (розшифрувати)</t>
  </si>
  <si>
    <t>Інші фонди (розшифрувати)</t>
  </si>
  <si>
    <t>Інші цілі (розшифрувати)</t>
  </si>
  <si>
    <t>Цільове фінансування  (розшифрувати)</t>
  </si>
  <si>
    <t xml:space="preserve">Інші надходження (розшифрувати) </t>
  </si>
  <si>
    <t xml:space="preserve">Придбання (створення) основних засобів (розшифрувати) </t>
  </si>
  <si>
    <t xml:space="preserve">Капітальне будівництво (розшифрувати) </t>
  </si>
  <si>
    <t xml:space="preserve">Придбання (створення) нематеріальних активів (розшифрувати) </t>
  </si>
  <si>
    <t>облігації</t>
  </si>
  <si>
    <t>Інформація</t>
  </si>
  <si>
    <t>інші витрати на збут (розшифрувати)</t>
  </si>
  <si>
    <t>Собівартість реалізованої продукції (товарів, робіт, послуг) (розшифрувати)</t>
  </si>
  <si>
    <t>Найменування  банку</t>
  </si>
  <si>
    <t>Інші джерела (розшифрувати)</t>
  </si>
  <si>
    <t>(ініціали, прізвище)</t>
  </si>
  <si>
    <t>за КОАТУУ</t>
  </si>
  <si>
    <t>за КОПФГ</t>
  </si>
  <si>
    <t xml:space="preserve">за ЄДРПОУ </t>
  </si>
  <si>
    <t>у тому числі за основними видами діяльності за КВЕД</t>
  </si>
  <si>
    <t>(найменування підприємства)</t>
  </si>
  <si>
    <t>Середньооблікова чисельність осіб, у тому числі:</t>
  </si>
  <si>
    <t>План минулого року</t>
  </si>
  <si>
    <t>Плановий рік</t>
  </si>
  <si>
    <t>Код за ЄДРПОУ</t>
  </si>
  <si>
    <t>Витрати на збут</t>
  </si>
  <si>
    <t>Витрати (дохід) з податку на прибуток</t>
  </si>
  <si>
    <t xml:space="preserve">Прибуток (збиток) від  припиненої діяльності після оподаткування </t>
  </si>
  <si>
    <t>Адміністративні витрати</t>
  </si>
  <si>
    <t>Інші операційні доходи/витрати</t>
  </si>
  <si>
    <t>EBITDA</t>
  </si>
  <si>
    <t>Доходи/витрати від фінансової та інвестиційної діяльності</t>
  </si>
  <si>
    <t>Грошові кошти на початок періоду</t>
  </si>
  <si>
    <t>Чистий рух грошових коштів від операційної діяльності</t>
  </si>
  <si>
    <t>Чистий рух грошових коштів від фінансової діяльності</t>
  </si>
  <si>
    <t>Грошові кошти на кінець періоду</t>
  </si>
  <si>
    <t>Необоротні активи</t>
  </si>
  <si>
    <t>Оборотні активи</t>
  </si>
  <si>
    <t>Власний капітал</t>
  </si>
  <si>
    <t>Розподіл чистого прибутку</t>
  </si>
  <si>
    <t xml:space="preserve">Нараховані до сплати обов'язкові платежі підприємства до бюджету та єдиний внесок на загальнообов'язкове державне соціальне страхування </t>
  </si>
  <si>
    <t>ІІІ. Рух грошових коштів</t>
  </si>
  <si>
    <t>Податок на прибуток підприємств</t>
  </si>
  <si>
    <t>IІ. Розрахунки з бюджетом</t>
  </si>
  <si>
    <t>Чистий рух грошових коштів операційної діяльності</t>
  </si>
  <si>
    <t>І. Рух коштів у результаті операційної діяльності</t>
  </si>
  <si>
    <t>II. Рух коштів у результаті інвестиційної діяльності</t>
  </si>
  <si>
    <t>Чистий рух коштів від інвестиційної діяльності </t>
  </si>
  <si>
    <t>III. Рух коштів у результаті фінансової діяльності</t>
  </si>
  <si>
    <t>Чистий рух коштів від фінансової діяльності </t>
  </si>
  <si>
    <t>Надходження від отриманих:</t>
  </si>
  <si>
    <t>відсотків </t>
  </si>
  <si>
    <t>дивідендів </t>
  </si>
  <si>
    <t>Надходження від деривативів</t>
  </si>
  <si>
    <t>Власного капіталу </t>
  </si>
  <si>
    <t>Прогноз на поточний рік</t>
  </si>
  <si>
    <t>Розрахунок показника EBITDA</t>
  </si>
  <si>
    <t>Коефіцієнт рентабельності власного капіталу</t>
  </si>
  <si>
    <t xml:space="preserve">Вплив зміни валютних курсів на залишок коштів </t>
  </si>
  <si>
    <t>Довгострокові зобов'язання і забезпечення</t>
  </si>
  <si>
    <t>Поточні зобов'язання і забезпечення</t>
  </si>
  <si>
    <t>Коефіцієнт рентабельності активів</t>
  </si>
  <si>
    <t>погашення податкового боргу, у тому числі:</t>
  </si>
  <si>
    <t>Собівартість реалізованої продукції (товарів, робіт, послуг)</t>
  </si>
  <si>
    <t>&gt; 1</t>
  </si>
  <si>
    <t xml:space="preserve">Прибуток (збиток) від звичайної діяльності до оподаткування </t>
  </si>
  <si>
    <t>Коригування на:</t>
  </si>
  <si>
    <t>Грошові кошти від операційної діяльності</t>
  </si>
  <si>
    <t>Сплачений податок на прибуток</t>
  </si>
  <si>
    <t>амортизацію необоротних активів</t>
  </si>
  <si>
    <t xml:space="preserve">збільшення (зменшення) забезпечень  </t>
  </si>
  <si>
    <t xml:space="preserve">збиток (прибуток) від нереалізованих курсових різниць </t>
  </si>
  <si>
    <t>збиток (прибуток) від неопераційної діяльності та інших негрошових операцій (розшифрувати)</t>
  </si>
  <si>
    <t>Зменшення (збільшення) оборотних активів (розшифрувати)</t>
  </si>
  <si>
    <t>Збільшення (зменшення) поточних зобов’язань (розшифрувати)</t>
  </si>
  <si>
    <t>транспортні витрати</t>
  </si>
  <si>
    <t>витрати на зберігання та упаковку</t>
  </si>
  <si>
    <t>Коефіцієнти рентабельності та прибутковості</t>
  </si>
  <si>
    <t>Аналіз капітальних інвестицій</t>
  </si>
  <si>
    <t>Коефіцієнти фінансової стійкості та ліквідності</t>
  </si>
  <si>
    <t>Стандарти звітності П(с)БОУ</t>
  </si>
  <si>
    <t>Стандарти звітності МСФЗ</t>
  </si>
  <si>
    <t>Перенесено з додаткового капіталу</t>
  </si>
  <si>
    <t>Марка</t>
  </si>
  <si>
    <t>Рік придбання</t>
  </si>
  <si>
    <t>Витрати, усього</t>
  </si>
  <si>
    <t>матеріальні витрати</t>
  </si>
  <si>
    <t>оплата праці</t>
  </si>
  <si>
    <t>амортизація</t>
  </si>
  <si>
    <t>інші витрати</t>
  </si>
  <si>
    <t>Договір</t>
  </si>
  <si>
    <t>Дата початку оренди</t>
  </si>
  <si>
    <t>Сума орендної плати</t>
  </si>
  <si>
    <t>Усього на рік</t>
  </si>
  <si>
    <t>Основні фінансові показники</t>
  </si>
  <si>
    <t>Чистий дохід від реалізації продукції (товарів, робіт, послуг)</t>
  </si>
  <si>
    <t>Відрахування частини чистого прибутку, усього, у тому числі:</t>
  </si>
  <si>
    <t>витрати на оренду службових автомобілів</t>
  </si>
  <si>
    <t>№</t>
  </si>
  <si>
    <t>Загальна кошторисна вартість</t>
  </si>
  <si>
    <t>Первісна балансова вартість введених потужностей на початок планового року</t>
  </si>
  <si>
    <t>Капітальні інвестиції</t>
  </si>
  <si>
    <t>IV. Капітальні інвестиції</t>
  </si>
  <si>
    <t xml:space="preserve">IV. Капітальні інвестиції </t>
  </si>
  <si>
    <t>VI. Звіт про фінансовий стан</t>
  </si>
  <si>
    <t>V. Коефіцієнтний аналіз</t>
  </si>
  <si>
    <t>8. Джерела капітальних інвестицій</t>
  </si>
  <si>
    <t>курсові різниці</t>
  </si>
  <si>
    <t>Інші доходи (розшифрувати), у тому числі:</t>
  </si>
  <si>
    <t>Інші витрати (розшифрувати), у тому числі:</t>
  </si>
  <si>
    <t>2145/1</t>
  </si>
  <si>
    <t>2145/2</t>
  </si>
  <si>
    <t>4010</t>
  </si>
  <si>
    <t>x</t>
  </si>
  <si>
    <t>Адміністративні витрати, у тому числі:</t>
  </si>
  <si>
    <t>Витрати на збут, у тому числі:</t>
  </si>
  <si>
    <t>Рентабельність EBITDA</t>
  </si>
  <si>
    <t>Чистий  фінансовий результат</t>
  </si>
  <si>
    <t>Коефіцієнт рентабельності діяльності</t>
  </si>
  <si>
    <t>2120 / 2130</t>
  </si>
  <si>
    <t>Коефіцієнт фінансової стійкості</t>
  </si>
  <si>
    <t>Інші доходи/витрати</t>
  </si>
  <si>
    <t>Чистий рух грошових коштів від інвестиційної діяльності</t>
  </si>
  <si>
    <t>Пояснення та обґрунтування до запланованого рівня доходів/витрат</t>
  </si>
  <si>
    <t>Елементи операційних витрат</t>
  </si>
  <si>
    <t>тис. гривень (без ПДВ)</t>
  </si>
  <si>
    <t xml:space="preserve">      3. Інформація про бізнес підприємства (код рядка 1000 фінансового плану)</t>
  </si>
  <si>
    <t>6. Витрати, пов'язані з використанням власних службових автомобілів (у складі адміністративних витрат, рядок 1041)</t>
  </si>
  <si>
    <t>7. Витрати на оренду службових автомобілів (у складі адміністративних витрат, рядок 1042)</t>
  </si>
  <si>
    <t>Найменування об’єкта</t>
  </si>
  <si>
    <t>9. Капітальне будівництво (рядок 4010 таблиці 4)</t>
  </si>
  <si>
    <t>Прибуток (збиток) від операційної діяльності до змін в оборотному капіталі</t>
  </si>
  <si>
    <t>Інші поточні податки, збори, обов'язкові платежі до державного та місцевих бюджетів, у тому числі:</t>
  </si>
  <si>
    <t xml:space="preserve">                                (посада)</t>
  </si>
  <si>
    <t>____________________________________________</t>
  </si>
  <si>
    <t>Коди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</si>
  <si>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</si>
  <si>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інші операційні витрати (розшифрувати)</t>
  </si>
  <si>
    <t>Неконтрольована частка</t>
  </si>
  <si>
    <t>плановий рік +1 рік</t>
  </si>
  <si>
    <t>плановий рік +2 роки</t>
  </si>
  <si>
    <t>плановий рік +3 роки</t>
  </si>
  <si>
    <t>погашення реструктуризованих та відстрочених сум,  що підлягають сплаті в поточному році до бюджетів та державних цільових фондів</t>
  </si>
  <si>
    <t>директор</t>
  </si>
  <si>
    <t>працівники</t>
  </si>
  <si>
    <t>Найменування показника</t>
  </si>
  <si>
    <t>Інформація згідно із стратегічним планом розвитку</t>
  </si>
  <si>
    <t>у тому числі грошові кошти та їх еквіваленти</t>
  </si>
  <si>
    <t>у тому числі державні гранти і субсидії</t>
  </si>
  <si>
    <t>у тому числі фінансові запозичення</t>
  </si>
  <si>
    <t>Усього зобов'язання і забезпечення</t>
  </si>
  <si>
    <t>Усього активи</t>
  </si>
  <si>
    <t>Доходи і витрати (деталізація)</t>
  </si>
  <si>
    <t>Доходи/витрати від фінансової та інвестиційної діяльності
(рядок 1110 + рядок 1120 - рядок 1130 - рядок 1140)</t>
  </si>
  <si>
    <t>Інші доходи/витрати
(рядок 1150 - рядок 1160)</t>
  </si>
  <si>
    <t>Фінансовий результат від операційної діяльності (рядок 1100)</t>
  </si>
  <si>
    <t>плюс амортизація (рядок 1530)</t>
  </si>
  <si>
    <t>мінус операційні доходи від курсових різниць (рядок 1031)</t>
  </si>
  <si>
    <t>плюс операційні витрати від курсових різниць (рядок 1084)</t>
  </si>
  <si>
    <t>Інші операційні доходи/витрати
(рядок 1030 - рядок 1080)</t>
  </si>
  <si>
    <t>Надходження</t>
  </si>
  <si>
    <t xml:space="preserve">Надходження </t>
  </si>
  <si>
    <t>Витрати</t>
  </si>
  <si>
    <t>Ковенанти/обмежувальні коефіцієнти</t>
  </si>
  <si>
    <t>Фонд оплати праці, тис. гривень, у тому числі:</t>
  </si>
  <si>
    <t>Витрати на оплату праці, тис. гривень, у тому числі:</t>
  </si>
  <si>
    <t>Плановий рік до плану поточного року, %</t>
  </si>
  <si>
    <t>Плановий рік до факту минулого року, %</t>
  </si>
  <si>
    <t>адміністративно-управлінський персонал</t>
  </si>
  <si>
    <t>Незавершене будівництво на початок планового року</t>
  </si>
  <si>
    <t>власні кошти</t>
  </si>
  <si>
    <t>кредитні кошти</t>
  </si>
  <si>
    <t>інші джерела (зазначити джерело)</t>
  </si>
  <si>
    <t>Документ, яким затверджений титул будови, із зазначенням органу, який його погодив</t>
  </si>
  <si>
    <t>У тому числі за їх видами</t>
  </si>
  <si>
    <t xml:space="preserve">                    (підпис)</t>
  </si>
  <si>
    <t xml:space="preserve">                                     (посада)</t>
  </si>
  <si>
    <t xml:space="preserve">Найменування об’єктів </t>
  </si>
  <si>
    <t>Власні кошти (розшифрувати)</t>
  </si>
  <si>
    <t>Валовий прибуток/збиток</t>
  </si>
  <si>
    <t>витрати на сировину та основні матеріали</t>
  </si>
  <si>
    <t>Доходи і витрати (узагальнені показники)</t>
  </si>
  <si>
    <t>Матеріальні витрати, у тому числі:</t>
  </si>
  <si>
    <t>Коефіцієнт відношення боргу до EBITDA
(довгострокові зобов'язання, рядок 6040 + поточні зобов'язання, рядок 6050 / EBITDA, рядок 1410)</t>
  </si>
  <si>
    <t>Коефіцієнт фінансової стійкості
(власний капітал, рядок 6090 / довгострокові зобов'язання, рядок 6040 + поточні зобов'язання, рядок 6050)</t>
  </si>
  <si>
    <t>Коефіцієнт поточної ліквідності (покриття)
(оборотні активи, рядок 6010 / поточні зобов'язання, рядок 6050)</t>
  </si>
  <si>
    <t>Коефіцієнт відношення капітальних інвестицій до амортизації
(рядок 4000 / рядок 1530)</t>
  </si>
  <si>
    <t>Коефіцієнт відношення капітальних інвестицій до чистого доходу (виручки) від реалізації продукції (товарів, робіт, послуг)
(рядок 4000 / рядок 1000)</t>
  </si>
  <si>
    <t>керівники</t>
  </si>
  <si>
    <t>професіонали</t>
  </si>
  <si>
    <t>фахівці</t>
  </si>
  <si>
    <t>технічні службовці</t>
  </si>
  <si>
    <t>робітники</t>
  </si>
  <si>
    <t>інші категорії</t>
  </si>
  <si>
    <t>Середньомісячна заробітна плата одного працівника, гривень</t>
  </si>
  <si>
    <t>Середньомісячний дохід одного працівника, гривень</t>
  </si>
  <si>
    <t xml:space="preserve"> У разі збільшення витрат на оплату праці в плановому році порівняно з установленим рівнем поточного року та фактом попереднього року надаються обґрунтування. </t>
  </si>
  <si>
    <t xml:space="preserve">      2. Перелік підприємств, які включені до консолідованого (зведеного) фінансового плану</t>
  </si>
  <si>
    <t>Найменування підприємства</t>
  </si>
  <si>
    <t>Питома вага в загальному обсязі реалізації, %</t>
  </si>
  <si>
    <t>чистий дохід  від реалізації продукції (товарів, робіт, послуг),     тис. гривень</t>
  </si>
  <si>
    <t>кількість продукції/             наданих послуг, одиниця виміру</t>
  </si>
  <si>
    <t>ціна одиниці     (вартість  продукції/     наданих послуг), гривень</t>
  </si>
  <si>
    <t>Дата видачі/погашення (графік)</t>
  </si>
  <si>
    <t xml:space="preserve">Довгострокові зобов'язання, усього </t>
  </si>
  <si>
    <t>Короткострокові зобов'язання, усього</t>
  </si>
  <si>
    <t>Інші фінансові зобов'язання, усього</t>
  </si>
  <si>
    <t xml:space="preserve">у тому числі </t>
  </si>
  <si>
    <t>Рік початку                і закінчення будівництва</t>
  </si>
  <si>
    <t>Інформація щодо проектно-кошторисної документації (стан розроблення, затвердження,                                     у разі затвердження зазначити орган, яким затверджено, та відповідний документ)</t>
  </si>
  <si>
    <t>Податок на додану вартість, нарахований до сплати до державного бюджету за підсумками звітного періоду</t>
  </si>
  <si>
    <t>Податок на додану вартість, що підлягає відшкодуванню з державного бюджету за підсумками звітного періоду</t>
  </si>
  <si>
    <t>Збільшення</t>
  </si>
  <si>
    <t>Характеризує ефективність використання активів підприємства</t>
  </si>
  <si>
    <t>Характеризує ефективність господарської діяльності підприємства</t>
  </si>
  <si>
    <t>Характеризує співвідношення власних та позикових коштів і залежність підприємства від зовнішніх фінансових джерел</t>
  </si>
  <si>
    <t>Характеризує інвестиційну політику підприємства</t>
  </si>
  <si>
    <t>Показує достатність ресурсів підприємства, які може бути використано для погашення його поточних зобов'язань.  Нормативним значенням для цього показника є &gt; 1–1,5</t>
  </si>
  <si>
    <t xml:space="preserve">      Загальна інформація про підприємство (резюме)</t>
  </si>
  <si>
    <t>Мета використання</t>
  </si>
  <si>
    <t>освоєння капітальних вкладень</t>
  </si>
  <si>
    <t>фінансування капітальних інвестицій (оплата грошовими коштами), усього</t>
  </si>
  <si>
    <t>М. П.</t>
  </si>
  <si>
    <t>План з повернення коштів</t>
  </si>
  <si>
    <t>мінус/плюс значні нетипові операційні доходи/витрати (розшифрувати)</t>
  </si>
  <si>
    <t>Валова рентабельність
(валовий прибуток, рядок 1020 / чистий дохід від реалізації продукції (товарів, робіт, послуг), рядок 1000, %)</t>
  </si>
  <si>
    <t>Рентабельність EBITDA
(EBITDA, рядок 1410 / чистий дохід від реалізації продукції (товарів, робіт, послуг), рядок 1000, %)</t>
  </si>
  <si>
    <t>Коефіцієнт зносу основних засобів 
(сума зносу / первісна вартість основних засобів) 
(форма 1, рядок 1012 / форма 1, рядок 1011)</t>
  </si>
  <si>
    <t>Інші коефіцієнти/ковенанти, якщо такі передбачені умовами кредитних договорів, із зазначенням банку, валюти та суми зобов'язання на дату останньої звітності, строку погашення. У графі "Оптимальне значення" вказати граничне значення коефіцієнта</t>
  </si>
  <si>
    <t>План із залучення коштів</t>
  </si>
  <si>
    <t>плановий рік
+4 роки</t>
  </si>
  <si>
    <t>Податок на додану вартість нарахований/до відшкодування
(з мінусом)</t>
  </si>
  <si>
    <t>Коефіцієнт рентабельності активів
(чистий фінансовий результат, рядок 1200 / вартість активів, рядок 6030)</t>
  </si>
  <si>
    <t>Коефіцієнт рентабельності власного капіталу
(чистий фінансовий результат, рядок 1200 / власний капітал, рядок 6090)</t>
  </si>
  <si>
    <t>Коефіцієнт рентабельності діяльності
(чистий фінансовий результат, рядок 1200 / чистий дохід від реалізації продукції (товарів, робіт, послуг), рядок 1000)</t>
  </si>
  <si>
    <t>Відрахування частини чистого прибутку</t>
  </si>
  <si>
    <t>Сплата інших податків, зборів, обов'язкових платежів до державного та місцевих бюджетів</t>
  </si>
  <si>
    <t>Усього виплат</t>
  </si>
  <si>
    <t>Усього доходів (рядок 1000 + рядок 1030 + рядок 1110 + рядок 1120+ рядок 1150)</t>
  </si>
  <si>
    <t>Усього витрат (рядок 1010 + рядок 1040 + рядок 1070 + рядок 1080 + рядок 1130 + рядок 1140 + рядок 1160 + рядок 1180 + рядок 1190)</t>
  </si>
  <si>
    <t>План</t>
  </si>
  <si>
    <t>І   квартал</t>
  </si>
  <si>
    <t>півріччя</t>
  </si>
  <si>
    <t>9 місяців</t>
  </si>
  <si>
    <t>Таблиця IІ. Розрахунки з бюджетом</t>
  </si>
  <si>
    <t>Таблиця I. Формування фінансових результатів</t>
  </si>
  <si>
    <t>внесок 15 % чистого прибутку до загального фонду міського бюджету</t>
  </si>
  <si>
    <t>внесок 60 % частини прибутку, який залишається в розпорядженні підприємства після оподаткування відповідно до чинного законодавства та сплати 15 % чистого прибутку до загального фонду міського бюджету</t>
  </si>
  <si>
    <t>Таблиця ІІІ. Рух грошових коштів</t>
  </si>
  <si>
    <t>І  квартал</t>
  </si>
  <si>
    <t>І квартал</t>
  </si>
  <si>
    <t xml:space="preserve">І квартал </t>
  </si>
  <si>
    <t>РОЗГЛЯНУТО __________________________________________</t>
  </si>
  <si>
    <t>до Порядку складання, затвердження та контролю виконання фінансових планів підприємств комунальної власності територіальної громади міста Дніпропетровська</t>
  </si>
  <si>
    <t>______________________________________________________</t>
  </si>
  <si>
    <t xml:space="preserve">(прізвище, ініціали та підпис керівника виконавчого органу міської ради відповідно до підпорядкованості, який розглянув фінансовий план) </t>
  </si>
  <si>
    <t>ЗАТВЕРДЖЕНО ______________________________</t>
  </si>
  <si>
    <t xml:space="preserve">(дата та номер рішення виконавчого </t>
  </si>
  <si>
    <t>комітету міської ради)</t>
  </si>
  <si>
    <t>ПОГОДЖЕНО ________________________________    (прізвище та ініціали та підпис заступника міського голови за напрямом діяльності  підприємства)</t>
  </si>
  <si>
    <t>Одиниця виміру, тис. гривень без десяткових знаків</t>
  </si>
  <si>
    <t xml:space="preserve">                      (посада)</t>
  </si>
  <si>
    <t>військовий збір</t>
  </si>
  <si>
    <t>2147/1</t>
  </si>
  <si>
    <t>1000/1</t>
  </si>
  <si>
    <t>1076/1</t>
  </si>
  <si>
    <t>Комунальне підприємство</t>
  </si>
  <si>
    <t>68.20</t>
  </si>
  <si>
    <t>Комунальна</t>
  </si>
  <si>
    <t>49000, м.Дніпро,вул.Мечникова,6</t>
  </si>
  <si>
    <t>0562-744-75-34</t>
  </si>
  <si>
    <t>1062/1</t>
  </si>
  <si>
    <t>оренда</t>
  </si>
  <si>
    <t>канцелярські товари</t>
  </si>
  <si>
    <t>1062/2</t>
  </si>
  <si>
    <t>податок на землю</t>
  </si>
  <si>
    <t>1062/3</t>
  </si>
  <si>
    <t>місцеві податки та збори (податок на землю)</t>
  </si>
  <si>
    <t xml:space="preserve">Інші надходження (статут.капітал) </t>
  </si>
  <si>
    <t>Надання в експлуатацію власного чи орендованого майна</t>
  </si>
  <si>
    <t>чистая прибыль в размере 10% от чистого дохода</t>
  </si>
  <si>
    <t>КП "Дніпротранскомплекс"</t>
  </si>
  <si>
    <t>Робота С.С.</t>
  </si>
  <si>
    <r>
      <t>Керівник</t>
    </r>
    <r>
      <rPr>
        <sz val="14"/>
        <rFont val="Times New Roman"/>
        <family val="1"/>
        <charset val="204"/>
      </rPr>
      <t xml:space="preserve">      директор</t>
    </r>
  </si>
  <si>
    <t>С.С. Робота</t>
  </si>
  <si>
    <r>
      <t xml:space="preserve">Керівник       </t>
    </r>
    <r>
      <rPr>
        <sz val="14"/>
        <rFont val="Times New Roman"/>
        <family val="1"/>
        <charset val="204"/>
      </rPr>
      <t>директор</t>
    </r>
  </si>
  <si>
    <r>
      <t xml:space="preserve">Керівник </t>
    </r>
    <r>
      <rPr>
        <sz val="14"/>
        <rFont val="Times New Roman"/>
        <family val="1"/>
        <charset val="204"/>
      </rPr>
      <t xml:space="preserve">     директор</t>
    </r>
  </si>
  <si>
    <r>
      <t xml:space="preserve">Керівник </t>
    </r>
    <r>
      <rPr>
        <sz val="14"/>
        <rFont val="Times New Roman"/>
        <family val="1"/>
        <charset val="204"/>
      </rPr>
      <t xml:space="preserve">      директор</t>
    </r>
  </si>
  <si>
    <r>
      <t xml:space="preserve">Керівник </t>
    </r>
    <r>
      <rPr>
        <sz val="14"/>
        <rFont val="Times New Roman"/>
        <family val="1"/>
        <charset val="204"/>
      </rPr>
      <t xml:space="preserve">         директор</t>
    </r>
  </si>
  <si>
    <t xml:space="preserve">(ініціали, прізвище)    </t>
  </si>
  <si>
    <r>
      <t>Керівник</t>
    </r>
    <r>
      <rPr>
        <sz val="14"/>
        <rFont val="Times New Roman"/>
        <family val="1"/>
        <charset val="204"/>
      </rPr>
      <t xml:space="preserve">                         директор</t>
    </r>
  </si>
  <si>
    <t>до фінансового плану на 2020 рік</t>
  </si>
  <si>
    <t>Фактичний показник за 2018 рік</t>
  </si>
  <si>
    <t>Плановий показник поточного 2019 року</t>
  </si>
  <si>
    <t>Фактичний показник поточного року за останній звітний період 2019 року</t>
  </si>
  <si>
    <t>Плановий 2020 рік</t>
  </si>
  <si>
    <t>Комунальне підприємство "Дніпротранскомплекс" Дніпровської міської ради</t>
  </si>
  <si>
    <t>Шевченківський район м.Дніпро</t>
  </si>
  <si>
    <t>Департамент транспорту та транспортної інфраструктури</t>
  </si>
  <si>
    <t>Надання в оренду власного чи орендованого нерухомого майна</t>
  </si>
  <si>
    <t>техніка</t>
  </si>
  <si>
    <t>пальне</t>
  </si>
  <si>
    <t>1062/4</t>
  </si>
  <si>
    <t>1062/5</t>
  </si>
  <si>
    <t>інше</t>
  </si>
  <si>
    <t>1062/6</t>
  </si>
  <si>
    <t>інші витрати (податок на додану вартість)</t>
  </si>
  <si>
    <t>Інші операційні доходи (реклама та інвестиційна діяльність), у тому числі: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</si>
  <si>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</si>
  <si>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r>
      <t>ФІНАНСОВИЙ ПЛАН ПІДПРИЄМСТВА НА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2020 рік</t>
    </r>
  </si>
  <si>
    <t>Рік 2020</t>
  </si>
  <si>
    <t>запаси, дебіторська заборгованість, витрати майбутніх періодів, інші поточні активи</t>
  </si>
  <si>
    <t>3050/1</t>
  </si>
  <si>
    <t>3060/1</t>
  </si>
  <si>
    <t>поточна кредиторська заборгованість, доходи майбутніх періодів, інші поточні зобовязання</t>
  </si>
  <si>
    <t>3030/1</t>
  </si>
  <si>
    <t>3030/2</t>
  </si>
  <si>
    <t>коригування амортизаційних відрахувань</t>
  </si>
  <si>
    <t>коригування суми нерозподіленого прибутку</t>
  </si>
  <si>
    <t>3480/1</t>
  </si>
  <si>
    <t>внески органів місцевого самоврядування до статутного капіталу</t>
  </si>
  <si>
    <t>3030/3</t>
  </si>
  <si>
    <t>безоплатно отримані основні основні засоби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</si>
</sst>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_₴_-;\-* #,##0.00_₴_-;_-* &quot;-&quot;??_₴_-;_-@_-"/>
    <numFmt numFmtId="165" formatCode="#,##0&quot;р.&quot;;[Red]\-#,##0&quot;р.&quot;"/>
    <numFmt numFmtId="166" formatCode="#,##0.00&quot;р.&quot;;\-#,##0.00&quot;р.&quot;"/>
    <numFmt numFmtId="167" formatCode="_-* #,##0.00_р_._-;\-* #,##0.00_р_._-;_-* &quot;-&quot;??_р_._-;_-@_-"/>
    <numFmt numFmtId="168" formatCode="_-* #,##0.00\ _г_р_н_._-;\-* #,##0.00\ _г_р_н_._-;_-* &quot;-&quot;??\ _г_р_н_._-;_-@_-"/>
    <numFmt numFmtId="169" formatCode="0.0"/>
    <numFmt numFmtId="170" formatCode="#,##0.0"/>
    <numFmt numFmtId="171" formatCode="###\ ##0.000"/>
    <numFmt numFmtId="172" formatCode="_(&quot;$&quot;* #,##0.00_);_(&quot;$&quot;* \(#,##0.00\);_(&quot;$&quot;* &quot;-&quot;??_);_(@_)"/>
    <numFmt numFmtId="173" formatCode="_(* #,##0_);_(* \(#,##0\);_(* &quot;-&quot;_);_(@_)"/>
    <numFmt numFmtId="174" formatCode="_(* #,##0.00_);_(* \(#,##0.00\);_(* &quot;-&quot;??_);_(@_)"/>
    <numFmt numFmtId="175" formatCode="#,##0.0_ ;[Red]\-#,##0.0\ "/>
    <numFmt numFmtId="176" formatCode="0.0;\(0.0\);\ ;\-"/>
    <numFmt numFmtId="177" formatCode="dd\.mm\.yyyy;@"/>
    <numFmt numFmtId="178" formatCode="_(* #,##0_);_(* \(#,##0\);_(* &quot;-&quot;??_);_(@_)"/>
  </numFmts>
  <fonts count="78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4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rgb="FF7030A0"/>
      <name val="Times New Roman"/>
      <family val="1"/>
      <charset val="204"/>
    </font>
    <font>
      <sz val="14"/>
      <color theme="0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Arial Cyr"/>
      <charset val="204"/>
    </font>
    <font>
      <b/>
      <sz val="22"/>
      <name val="Times New Roman"/>
      <family val="1"/>
      <charset val="204"/>
    </font>
    <font>
      <sz val="16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53">
    <xf numFmtId="0" fontId="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33" fillId="2" borderId="0" applyNumberFormat="0" applyBorder="0" applyAlignment="0" applyProtection="0"/>
    <xf numFmtId="0" fontId="1" fillId="2" borderId="0" applyNumberFormat="0" applyBorder="0" applyAlignment="0" applyProtection="0"/>
    <xf numFmtId="0" fontId="33" fillId="3" borderId="0" applyNumberFormat="0" applyBorder="0" applyAlignment="0" applyProtection="0"/>
    <xf numFmtId="0" fontId="1" fillId="3" borderId="0" applyNumberFormat="0" applyBorder="0" applyAlignment="0" applyProtection="0"/>
    <xf numFmtId="0" fontId="33" fillId="4" borderId="0" applyNumberFormat="0" applyBorder="0" applyAlignment="0" applyProtection="0"/>
    <xf numFmtId="0" fontId="1" fillId="4" borderId="0" applyNumberFormat="0" applyBorder="0" applyAlignment="0" applyProtection="0"/>
    <xf numFmtId="0" fontId="33" fillId="5" borderId="0" applyNumberFormat="0" applyBorder="0" applyAlignment="0" applyProtection="0"/>
    <xf numFmtId="0" fontId="1" fillId="5" borderId="0" applyNumberFormat="0" applyBorder="0" applyAlignment="0" applyProtection="0"/>
    <xf numFmtId="0" fontId="33" fillId="6" borderId="0" applyNumberFormat="0" applyBorder="0" applyAlignment="0" applyProtection="0"/>
    <xf numFmtId="0" fontId="1" fillId="6" borderId="0" applyNumberFormat="0" applyBorder="0" applyAlignment="0" applyProtection="0"/>
    <xf numFmtId="0" fontId="33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3" fillId="8" borderId="0" applyNumberFormat="0" applyBorder="0" applyAlignment="0" applyProtection="0"/>
    <xf numFmtId="0" fontId="1" fillId="8" borderId="0" applyNumberFormat="0" applyBorder="0" applyAlignment="0" applyProtection="0"/>
    <xf numFmtId="0" fontId="33" fillId="9" borderId="0" applyNumberFormat="0" applyBorder="0" applyAlignment="0" applyProtection="0"/>
    <xf numFmtId="0" fontId="1" fillId="9" borderId="0" applyNumberFormat="0" applyBorder="0" applyAlignment="0" applyProtection="0"/>
    <xf numFmtId="0" fontId="33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5" borderId="0" applyNumberFormat="0" applyBorder="0" applyAlignment="0" applyProtection="0"/>
    <xf numFmtId="0" fontId="1" fillId="5" borderId="0" applyNumberFormat="0" applyBorder="0" applyAlignment="0" applyProtection="0"/>
    <xf numFmtId="0" fontId="33" fillId="8" borderId="0" applyNumberFormat="0" applyBorder="0" applyAlignment="0" applyProtection="0"/>
    <xf numFmtId="0" fontId="1" fillId="8" borderId="0" applyNumberFormat="0" applyBorder="0" applyAlignment="0" applyProtection="0"/>
    <xf numFmtId="0" fontId="33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34" fillId="12" borderId="0" applyNumberFormat="0" applyBorder="0" applyAlignment="0" applyProtection="0"/>
    <xf numFmtId="0" fontId="16" fillId="12" borderId="0" applyNumberFormat="0" applyBorder="0" applyAlignment="0" applyProtection="0"/>
    <xf numFmtId="0" fontId="34" fillId="9" borderId="0" applyNumberFormat="0" applyBorder="0" applyAlignment="0" applyProtection="0"/>
    <xf numFmtId="0" fontId="16" fillId="9" borderId="0" applyNumberFormat="0" applyBorder="0" applyAlignment="0" applyProtection="0"/>
    <xf numFmtId="0" fontId="34" fillId="10" borderId="0" applyNumberFormat="0" applyBorder="0" applyAlignment="0" applyProtection="0"/>
    <xf numFmtId="0" fontId="16" fillId="10" borderId="0" applyNumberFormat="0" applyBorder="0" applyAlignment="0" applyProtection="0"/>
    <xf numFmtId="0" fontId="34" fillId="13" borderId="0" applyNumberFormat="0" applyBorder="0" applyAlignment="0" applyProtection="0"/>
    <xf numFmtId="0" fontId="16" fillId="13" borderId="0" applyNumberFormat="0" applyBorder="0" applyAlignment="0" applyProtection="0"/>
    <xf numFmtId="0" fontId="34" fillId="14" borderId="0" applyNumberFormat="0" applyBorder="0" applyAlignment="0" applyProtection="0"/>
    <xf numFmtId="0" fontId="16" fillId="14" borderId="0" applyNumberFormat="0" applyBorder="0" applyAlignment="0" applyProtection="0"/>
    <xf numFmtId="0" fontId="34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27" fillId="3" borderId="0" applyNumberFormat="0" applyBorder="0" applyAlignment="0" applyProtection="0"/>
    <xf numFmtId="0" fontId="19" fillId="20" borderId="1" applyNumberFormat="0" applyAlignment="0" applyProtection="0"/>
    <xf numFmtId="0" fontId="24" fillId="21" borderId="2" applyNumberFormat="0" applyAlignment="0" applyProtection="0"/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168" fontId="13" fillId="0" borderId="0" applyFont="0" applyFill="0" applyBorder="0" applyAlignment="0" applyProtection="0"/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0" fontId="28" fillId="0" borderId="0" applyNumberFormat="0" applyFill="0" applyBorder="0" applyAlignment="0" applyProtection="0"/>
    <xf numFmtId="171" fontId="36" fillId="0" borderId="0" applyAlignment="0">
      <alignment wrapText="1"/>
    </xf>
    <xf numFmtId="0" fontId="31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17" fillId="7" borderId="1" applyNumberFormat="0" applyAlignment="0" applyProtection="0"/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</xf>
    <xf numFmtId="49" fontId="13" fillId="0" borderId="0" applyNumberFormat="0" applyFont="0" applyAlignment="0">
      <alignment vertical="top" wrapText="1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38" fillId="22" borderId="7">
      <alignment horizontal="left" vertical="center"/>
      <protection locked="0"/>
    </xf>
    <xf numFmtId="49" fontId="38" fillId="22" borderId="7">
      <alignment horizontal="left" vertical="center"/>
    </xf>
    <xf numFmtId="4" fontId="38" fillId="22" borderId="7">
      <alignment horizontal="right" vertical="center"/>
      <protection locked="0"/>
    </xf>
    <xf numFmtId="4" fontId="38" fillId="22" borderId="7">
      <alignment horizontal="right" vertical="center"/>
    </xf>
    <xf numFmtId="4" fontId="39" fillId="22" borderId="7">
      <alignment horizontal="right" vertical="center"/>
      <protection locked="0"/>
    </xf>
    <xf numFmtId="49" fontId="40" fillId="22" borderId="3">
      <alignment horizontal="left" vertical="center"/>
      <protection locked="0"/>
    </xf>
    <xf numFmtId="49" fontId="40" fillId="22" borderId="3">
      <alignment horizontal="left" vertical="center"/>
    </xf>
    <xf numFmtId="49" fontId="41" fillId="22" borderId="3">
      <alignment horizontal="left" vertical="center"/>
      <protection locked="0"/>
    </xf>
    <xf numFmtId="49" fontId="41" fillId="22" borderId="3">
      <alignment horizontal="left" vertical="center"/>
    </xf>
    <xf numFmtId="4" fontId="40" fillId="22" borderId="3">
      <alignment horizontal="right" vertical="center"/>
      <protection locked="0"/>
    </xf>
    <xf numFmtId="4" fontId="40" fillId="22" borderId="3">
      <alignment horizontal="right" vertical="center"/>
    </xf>
    <xf numFmtId="4" fontId="42" fillId="22" borderId="3">
      <alignment horizontal="right" vertical="center"/>
      <protection locked="0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9" fontId="35" fillId="22" borderId="3">
      <alignment horizontal="left" vertical="center"/>
    </xf>
    <xf numFmtId="49" fontId="39" fillId="22" borderId="3">
      <alignment horizontal="left" vertical="center"/>
      <protection locked="0"/>
    </xf>
    <xf numFmtId="49" fontId="39" fillId="22" borderId="3">
      <alignment horizontal="left" vertical="center"/>
    </xf>
    <xf numFmtId="4" fontId="35" fillId="22" borderId="3">
      <alignment horizontal="right" vertical="center"/>
      <protection locked="0"/>
    </xf>
    <xf numFmtId="4" fontId="35" fillId="22" borderId="3">
      <alignment horizontal="right" vertical="center"/>
      <protection locked="0"/>
    </xf>
    <xf numFmtId="4" fontId="35" fillId="22" borderId="3">
      <alignment horizontal="right" vertical="center"/>
    </xf>
    <xf numFmtId="4" fontId="35" fillId="22" borderId="3">
      <alignment horizontal="right" vertical="center"/>
    </xf>
    <xf numFmtId="4" fontId="39" fillId="22" borderId="3">
      <alignment horizontal="right" vertical="center"/>
      <protection locked="0"/>
    </xf>
    <xf numFmtId="49" fontId="43" fillId="22" borderId="3">
      <alignment horizontal="left" vertical="center"/>
      <protection locked="0"/>
    </xf>
    <xf numFmtId="49" fontId="43" fillId="22" borderId="3">
      <alignment horizontal="left" vertical="center"/>
    </xf>
    <xf numFmtId="49" fontId="44" fillId="22" borderId="3">
      <alignment horizontal="left" vertical="center"/>
      <protection locked="0"/>
    </xf>
    <xf numFmtId="49" fontId="44" fillId="22" borderId="3">
      <alignment horizontal="left" vertical="center"/>
    </xf>
    <xf numFmtId="4" fontId="43" fillId="22" borderId="3">
      <alignment horizontal="right" vertical="center"/>
      <protection locked="0"/>
    </xf>
    <xf numFmtId="4" fontId="43" fillId="22" borderId="3">
      <alignment horizontal="right" vertical="center"/>
    </xf>
    <xf numFmtId="4" fontId="45" fillId="22" borderId="3">
      <alignment horizontal="right" vertical="center"/>
      <protection locked="0"/>
    </xf>
    <xf numFmtId="49" fontId="46" fillId="0" borderId="3">
      <alignment horizontal="left" vertical="center"/>
      <protection locked="0"/>
    </xf>
    <xf numFmtId="49" fontId="46" fillId="0" borderId="3">
      <alignment horizontal="left" vertical="center"/>
    </xf>
    <xf numFmtId="49" fontId="47" fillId="0" borderId="3">
      <alignment horizontal="left" vertical="center"/>
      <protection locked="0"/>
    </xf>
    <xf numFmtId="49" fontId="47" fillId="0" borderId="3">
      <alignment horizontal="left" vertical="center"/>
    </xf>
    <xf numFmtId="4" fontId="46" fillId="0" borderId="3">
      <alignment horizontal="right" vertical="center"/>
      <protection locked="0"/>
    </xf>
    <xf numFmtId="4" fontId="46" fillId="0" borderId="3">
      <alignment horizontal="right" vertical="center"/>
    </xf>
    <xf numFmtId="4" fontId="47" fillId="0" borderId="3">
      <alignment horizontal="right" vertical="center"/>
      <protection locked="0"/>
    </xf>
    <xf numFmtId="49" fontId="48" fillId="0" borderId="3">
      <alignment horizontal="left" vertical="center"/>
      <protection locked="0"/>
    </xf>
    <xf numFmtId="49" fontId="48" fillId="0" borderId="3">
      <alignment horizontal="left" vertical="center"/>
    </xf>
    <xf numFmtId="49" fontId="49" fillId="0" borderId="3">
      <alignment horizontal="left" vertical="center"/>
      <protection locked="0"/>
    </xf>
    <xf numFmtId="49" fontId="49" fillId="0" borderId="3">
      <alignment horizontal="left" vertical="center"/>
    </xf>
    <xf numFmtId="4" fontId="48" fillId="0" borderId="3">
      <alignment horizontal="right" vertical="center"/>
      <protection locked="0"/>
    </xf>
    <xf numFmtId="4" fontId="48" fillId="0" borderId="3">
      <alignment horizontal="right" vertical="center"/>
    </xf>
    <xf numFmtId="49" fontId="46" fillId="0" borderId="3">
      <alignment horizontal="left" vertical="center"/>
      <protection locked="0"/>
    </xf>
    <xf numFmtId="49" fontId="47" fillId="0" borderId="3">
      <alignment horizontal="left" vertical="center"/>
      <protection locked="0"/>
    </xf>
    <xf numFmtId="4" fontId="46" fillId="0" borderId="3">
      <alignment horizontal="right" vertical="center"/>
      <protection locked="0"/>
    </xf>
    <xf numFmtId="0" fontId="29" fillId="0" borderId="8" applyNumberFormat="0" applyFill="0" applyAlignment="0" applyProtection="0"/>
    <xf numFmtId="0" fontId="26" fillId="23" borderId="0" applyNumberFormat="0" applyBorder="0" applyAlignment="0" applyProtection="0"/>
    <xf numFmtId="0" fontId="13" fillId="0" borderId="0"/>
    <xf numFmtId="0" fontId="13" fillId="0" borderId="0"/>
    <xf numFmtId="0" fontId="13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50" fillId="26" borderId="3">
      <alignment horizontal="right" vertical="center"/>
      <protection locked="0"/>
    </xf>
    <xf numFmtId="4" fontId="50" fillId="27" borderId="3">
      <alignment horizontal="right" vertical="center"/>
      <protection locked="0"/>
    </xf>
    <xf numFmtId="4" fontId="50" fillId="28" borderId="3">
      <alignment horizontal="right" vertical="center"/>
      <protection locked="0"/>
    </xf>
    <xf numFmtId="0" fontId="18" fillId="20" borderId="10" applyNumberFormat="0" applyAlignment="0" applyProtection="0"/>
    <xf numFmtId="49" fontId="35" fillId="0" borderId="3">
      <alignment horizontal="left" vertical="center" wrapText="1"/>
      <protection locked="0"/>
    </xf>
    <xf numFmtId="49" fontId="35" fillId="0" borderId="3">
      <alignment horizontal="left" vertical="center" wrapText="1"/>
      <protection locked="0"/>
    </xf>
    <xf numFmtId="0" fontId="25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30" fillId="0" borderId="0" applyNumberFormat="0" applyFill="0" applyBorder="0" applyAlignment="0" applyProtection="0"/>
    <xf numFmtId="0" fontId="34" fillId="16" borderId="0" applyNumberFormat="0" applyBorder="0" applyAlignment="0" applyProtection="0"/>
    <xf numFmtId="0" fontId="16" fillId="16" borderId="0" applyNumberFormat="0" applyBorder="0" applyAlignment="0" applyProtection="0"/>
    <xf numFmtId="0" fontId="34" fillId="17" borderId="0" applyNumberFormat="0" applyBorder="0" applyAlignment="0" applyProtection="0"/>
    <xf numFmtId="0" fontId="16" fillId="17" borderId="0" applyNumberFormat="0" applyBorder="0" applyAlignment="0" applyProtection="0"/>
    <xf numFmtId="0" fontId="34" fillId="18" borderId="0" applyNumberFormat="0" applyBorder="0" applyAlignment="0" applyProtection="0"/>
    <xf numFmtId="0" fontId="16" fillId="18" borderId="0" applyNumberFormat="0" applyBorder="0" applyAlignment="0" applyProtection="0"/>
    <xf numFmtId="0" fontId="34" fillId="13" borderId="0" applyNumberFormat="0" applyBorder="0" applyAlignment="0" applyProtection="0"/>
    <xf numFmtId="0" fontId="16" fillId="13" borderId="0" applyNumberFormat="0" applyBorder="0" applyAlignment="0" applyProtection="0"/>
    <xf numFmtId="0" fontId="34" fillId="14" borderId="0" applyNumberFormat="0" applyBorder="0" applyAlignment="0" applyProtection="0"/>
    <xf numFmtId="0" fontId="16" fillId="14" borderId="0" applyNumberFormat="0" applyBorder="0" applyAlignment="0" applyProtection="0"/>
    <xf numFmtId="0" fontId="34" fillId="19" borderId="0" applyNumberFormat="0" applyBorder="0" applyAlignment="0" applyProtection="0"/>
    <xf numFmtId="0" fontId="16" fillId="19" borderId="0" applyNumberFormat="0" applyBorder="0" applyAlignment="0" applyProtection="0"/>
    <xf numFmtId="0" fontId="51" fillId="7" borderId="1" applyNumberFormat="0" applyAlignment="0" applyProtection="0"/>
    <xf numFmtId="0" fontId="17" fillId="7" borderId="1" applyNumberFormat="0" applyAlignment="0" applyProtection="0"/>
    <xf numFmtId="0" fontId="52" fillId="20" borderId="10" applyNumberFormat="0" applyAlignment="0" applyProtection="0"/>
    <xf numFmtId="0" fontId="18" fillId="20" borderId="10" applyNumberFormat="0" applyAlignment="0" applyProtection="0"/>
    <xf numFmtId="0" fontId="53" fillId="20" borderId="1" applyNumberFormat="0" applyAlignment="0" applyProtection="0"/>
    <xf numFmtId="0" fontId="19" fillId="20" borderId="1" applyNumberFormat="0" applyAlignment="0" applyProtection="0"/>
    <xf numFmtId="172" fontId="13" fillId="0" borderId="0" applyFont="0" applyFill="0" applyBorder="0" applyAlignment="0" applyProtection="0"/>
    <xf numFmtId="0" fontId="54" fillId="0" borderId="4" applyNumberFormat="0" applyFill="0" applyAlignment="0" applyProtection="0"/>
    <xf numFmtId="0" fontId="20" fillId="0" borderId="4" applyNumberFormat="0" applyFill="0" applyAlignment="0" applyProtection="0"/>
    <xf numFmtId="0" fontId="55" fillId="0" borderId="5" applyNumberFormat="0" applyFill="0" applyAlignment="0" applyProtection="0"/>
    <xf numFmtId="0" fontId="21" fillId="0" borderId="5" applyNumberFormat="0" applyFill="0" applyAlignment="0" applyProtection="0"/>
    <xf numFmtId="0" fontId="56" fillId="0" borderId="6" applyNumberFormat="0" applyFill="0" applyAlignment="0" applyProtection="0"/>
    <xf numFmtId="0" fontId="22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7" fillId="0" borderId="11" applyNumberFormat="0" applyFill="0" applyAlignment="0" applyProtection="0"/>
    <xf numFmtId="0" fontId="23" fillId="0" borderId="11" applyNumberFormat="0" applyFill="0" applyAlignment="0" applyProtection="0"/>
    <xf numFmtId="0" fontId="58" fillId="21" borderId="2" applyNumberFormat="0" applyAlignment="0" applyProtection="0"/>
    <xf numFmtId="0" fontId="24" fillId="21" borderId="2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9" fillId="23" borderId="0" applyNumberFormat="0" applyBorder="0" applyAlignment="0" applyProtection="0"/>
    <xf numFmtId="0" fontId="26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71" fillId="0" borderId="0"/>
    <xf numFmtId="0" fontId="13" fillId="0" borderId="0"/>
    <xf numFmtId="0" fontId="2" fillId="0" borderId="0"/>
    <xf numFmtId="0" fontId="13" fillId="0" borderId="0"/>
    <xf numFmtId="0" fontId="13" fillId="0" borderId="0" applyNumberFormat="0" applyFont="0" applyFill="0" applyBorder="0" applyAlignment="0" applyProtection="0">
      <alignment vertical="top"/>
    </xf>
    <xf numFmtId="0" fontId="13" fillId="0" borderId="0" applyNumberFormat="0" applyFont="0" applyFill="0" applyBorder="0" applyAlignment="0" applyProtection="0">
      <alignment vertical="top"/>
    </xf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60" fillId="3" borderId="0" applyNumberFormat="0" applyBorder="0" applyAlignment="0" applyProtection="0"/>
    <xf numFmtId="0" fontId="27" fillId="3" borderId="0" applyNumberFormat="0" applyBorder="0" applyAlignment="0" applyProtection="0"/>
    <xf numFmtId="0" fontId="61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2" fillId="25" borderId="9" applyNumberFormat="0" applyFont="0" applyAlignment="0" applyProtection="0"/>
    <xf numFmtId="0" fontId="13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3" fillId="0" borderId="8" applyNumberFormat="0" applyFill="0" applyAlignment="0" applyProtection="0"/>
    <xf numFmtId="0" fontId="29" fillId="0" borderId="8" applyNumberFormat="0" applyFill="0" applyAlignment="0" applyProtection="0"/>
    <xf numFmtId="0" fontId="32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3" fontId="66" fillId="0" borderId="0" applyFont="0" applyFill="0" applyBorder="0" applyAlignment="0" applyProtection="0"/>
    <xf numFmtId="174" fontId="6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67" fillId="4" borderId="0" applyNumberFormat="0" applyBorder="0" applyAlignment="0" applyProtection="0"/>
    <xf numFmtId="0" fontId="31" fillId="4" borderId="0" applyNumberFormat="0" applyBorder="0" applyAlignment="0" applyProtection="0"/>
    <xf numFmtId="176" fontId="68" fillId="22" borderId="12" applyFill="0" applyBorder="0">
      <alignment horizontal="center" vertical="center" wrapText="1"/>
      <protection locked="0"/>
    </xf>
    <xf numFmtId="171" fontId="69" fillId="0" borderId="0">
      <alignment wrapText="1"/>
    </xf>
    <xf numFmtId="171" fontId="36" fillId="0" borderId="0">
      <alignment wrapText="1"/>
    </xf>
  </cellStyleXfs>
  <cellXfs count="424">
    <xf numFmtId="0" fontId="0" fillId="0" borderId="0" xfId="0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169" fontId="4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170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right" vertical="center"/>
    </xf>
    <xf numFmtId="170" fontId="5" fillId="0" borderId="0" xfId="0" applyNumberFormat="1" applyFont="1" applyFill="1" applyAlignment="1">
      <alignment vertical="center"/>
    </xf>
    <xf numFmtId="0" fontId="12" fillId="0" borderId="0" xfId="0" applyFont="1" applyFill="1"/>
    <xf numFmtId="169" fontId="4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/>
    <xf numFmtId="169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 shrinkToFit="1"/>
    </xf>
    <xf numFmtId="0" fontId="4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3" xfId="237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245" applyFont="1" applyFill="1" applyBorder="1" applyAlignment="1">
      <alignment horizontal="center" vertical="center" wrapText="1"/>
    </xf>
    <xf numFmtId="0" fontId="5" fillId="0" borderId="0" xfId="245" applyFont="1" applyFill="1" applyBorder="1" applyAlignment="1">
      <alignment vertical="center"/>
    </xf>
    <xf numFmtId="0" fontId="5" fillId="0" borderId="3" xfId="245" applyFont="1" applyFill="1" applyBorder="1" applyAlignment="1">
      <alignment horizontal="left" vertical="center" wrapText="1"/>
    </xf>
    <xf numFmtId="0" fontId="4" fillId="0" borderId="0" xfId="245" applyFont="1" applyFill="1" applyBorder="1" applyAlignment="1">
      <alignment vertical="center"/>
    </xf>
    <xf numFmtId="0" fontId="5" fillId="0" borderId="0" xfId="245" applyFont="1" applyFill="1" applyBorder="1" applyAlignment="1">
      <alignment horizontal="center" vertical="center"/>
    </xf>
    <xf numFmtId="0" fontId="4" fillId="0" borderId="0" xfId="245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3" xfId="245" applyFont="1" applyFill="1" applyBorder="1" applyAlignment="1">
      <alignment horizontal="center" vertical="center"/>
    </xf>
    <xf numFmtId="0" fontId="5" fillId="0" borderId="3" xfId="245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170" fontId="4" fillId="0" borderId="0" xfId="0" applyNumberFormat="1" applyFont="1" applyFill="1" applyBorder="1" applyAlignment="1">
      <alignment horizontal="center" vertical="center" wrapText="1"/>
    </xf>
    <xf numFmtId="17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3" xfId="245" applyFont="1" applyFill="1" applyBorder="1" applyAlignment="1">
      <alignment horizontal="left" vertical="center" wrapText="1"/>
    </xf>
    <xf numFmtId="0" fontId="15" fillId="0" borderId="0" xfId="245" applyFont="1" applyFill="1"/>
    <xf numFmtId="0" fontId="6" fillId="0" borderId="0" xfId="0" applyFont="1" applyFill="1" applyAlignment="1">
      <alignment vertical="center"/>
    </xf>
    <xf numFmtId="0" fontId="5" fillId="0" borderId="0" xfId="245" applyFont="1" applyFill="1" applyBorder="1" applyAlignment="1">
      <alignment vertical="center" wrapText="1"/>
    </xf>
    <xf numFmtId="0" fontId="4" fillId="0" borderId="3" xfId="237" applyFont="1" applyFill="1" applyBorder="1" applyAlignment="1">
      <alignment horizontal="left" vertical="center"/>
    </xf>
    <xf numFmtId="0" fontId="5" fillId="0" borderId="0" xfId="0" applyFont="1" applyFill="1"/>
    <xf numFmtId="0" fontId="10" fillId="0" borderId="3" xfId="0" applyFont="1" applyFill="1" applyBorder="1" applyAlignment="1">
      <alignment horizontal="center" vertical="center" wrapText="1" shrinkToFit="1"/>
    </xf>
    <xf numFmtId="0" fontId="10" fillId="0" borderId="14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12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/>
    <xf numFmtId="0" fontId="15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3" xfId="0" quotePrefix="1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 vertical="center" wrapText="1"/>
    </xf>
    <xf numFmtId="0" fontId="5" fillId="0" borderId="3" xfId="0" quotePrefix="1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4" fillId="0" borderId="3" xfId="237" applyFont="1" applyFill="1" applyBorder="1" applyAlignment="1">
      <alignment horizontal="left" vertical="center" wrapText="1"/>
    </xf>
    <xf numFmtId="0" fontId="5" fillId="0" borderId="3" xfId="237" applyNumberFormat="1" applyFont="1" applyFill="1" applyBorder="1" applyAlignment="1">
      <alignment horizontal="left" vertical="center" wrapText="1"/>
    </xf>
    <xf numFmtId="0" fontId="5" fillId="0" borderId="3" xfId="237" applyNumberFormat="1" applyFont="1" applyFill="1" applyBorder="1" applyAlignment="1">
      <alignment horizontal="center" vertical="center" wrapText="1"/>
    </xf>
    <xf numFmtId="0" fontId="5" fillId="0" borderId="3" xfId="237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169" fontId="5" fillId="0" borderId="0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 shrinkToFit="1"/>
    </xf>
    <xf numFmtId="49" fontId="5" fillId="0" borderId="3" xfId="237" applyNumberFormat="1" applyFont="1" applyFill="1" applyBorder="1" applyAlignment="1">
      <alignment horizontal="left" vertical="center" wrapText="1"/>
    </xf>
    <xf numFmtId="170" fontId="5" fillId="0" borderId="3" xfId="237" applyNumberFormat="1" applyFont="1" applyFill="1" applyBorder="1" applyAlignment="1">
      <alignment horizontal="center" vertical="center" wrapText="1"/>
    </xf>
    <xf numFmtId="0" fontId="5" fillId="0" borderId="3" xfId="237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center" wrapText="1" shrinkToFi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29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3" xfId="182" applyFont="1" applyFill="1" applyBorder="1" applyAlignment="1" applyProtection="1">
      <alignment vertical="center" wrapText="1"/>
    </xf>
    <xf numFmtId="173" fontId="5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182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3" xfId="245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17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170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70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170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quotePrefix="1" applyFont="1" applyFill="1" applyBorder="1" applyAlignment="1" applyProtection="1">
      <alignment horizontal="center" vertical="center"/>
      <protection locked="0"/>
    </xf>
    <xf numFmtId="170" fontId="6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4" fillId="0" borderId="0" xfId="0" quotePrefix="1" applyFont="1" applyFill="1" applyBorder="1" applyAlignment="1" applyProtection="1">
      <alignment horizontal="center"/>
      <protection locked="0"/>
    </xf>
    <xf numFmtId="170" fontId="4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49" fontId="5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245" applyFont="1" applyFill="1" applyBorder="1" applyAlignment="1" applyProtection="1">
      <alignment horizontal="left" vertical="center" wrapText="1"/>
      <protection locked="0"/>
    </xf>
    <xf numFmtId="0" fontId="5" fillId="0" borderId="0" xfId="245" applyFont="1" applyFill="1" applyBorder="1" applyAlignment="1" applyProtection="1">
      <alignment horizontal="center" vertical="center"/>
      <protection locked="0"/>
    </xf>
    <xf numFmtId="170" fontId="5" fillId="0" borderId="0" xfId="245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quotePrefix="1" applyFont="1" applyFill="1" applyBorder="1" applyAlignment="1" applyProtection="1">
      <alignment horizontal="center" vertical="center"/>
      <protection locked="0"/>
    </xf>
    <xf numFmtId="169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49" fontId="5" fillId="0" borderId="3" xfId="237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Protection="1"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0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3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3" xfId="0" quotePrefix="1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245" applyFont="1" applyFill="1" applyBorder="1" applyAlignment="1" applyProtection="1">
      <alignment horizontal="left" vertical="center" wrapText="1"/>
      <protection locked="0"/>
    </xf>
    <xf numFmtId="0" fontId="5" fillId="0" borderId="3" xfId="245" applyFont="1" applyFill="1" applyBorder="1" applyAlignment="1" applyProtection="1">
      <alignment horizontal="center" vertical="center" wrapText="1"/>
      <protection locked="0"/>
    </xf>
    <xf numFmtId="0" fontId="4" fillId="0" borderId="3" xfId="245" applyFont="1" applyFill="1" applyBorder="1" applyAlignment="1" applyProtection="1">
      <alignment horizontal="left" vertical="center" wrapText="1"/>
      <protection locked="0"/>
    </xf>
    <xf numFmtId="0" fontId="4" fillId="0" borderId="3" xfId="245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1" fontId="5" fillId="29" borderId="3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4" fillId="29" borderId="3" xfId="0" applyNumberFormat="1" applyFont="1" applyFill="1" applyBorder="1" applyAlignment="1">
      <alignment horizontal="center" vertical="center" wrapText="1"/>
    </xf>
    <xf numFmtId="1" fontId="5" fillId="29" borderId="3" xfId="0" applyNumberFormat="1" applyFont="1" applyFill="1" applyBorder="1" applyAlignment="1" applyProtection="1">
      <alignment horizontal="center" vertical="center" wrapText="1"/>
    </xf>
    <xf numFmtId="2" fontId="5" fillId="29" borderId="3" xfId="0" applyNumberFormat="1" applyFont="1" applyFill="1" applyBorder="1" applyAlignment="1" applyProtection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2" fontId="5" fillId="29" borderId="3" xfId="237" applyNumberFormat="1" applyFont="1" applyFill="1" applyBorder="1" applyAlignment="1">
      <alignment horizontal="center" vertical="center" wrapText="1"/>
    </xf>
    <xf numFmtId="2" fontId="5" fillId="0" borderId="3" xfId="237" applyNumberFormat="1" applyFont="1" applyFill="1" applyBorder="1" applyAlignment="1" applyProtection="1">
      <alignment horizontal="center" vertical="center" wrapText="1"/>
      <protection locked="0"/>
    </xf>
    <xf numFmtId="2" fontId="5" fillId="0" borderId="3" xfId="237" applyNumberFormat="1" applyFont="1" applyFill="1" applyBorder="1" applyAlignment="1">
      <alignment horizontal="center" vertical="center" wrapText="1"/>
    </xf>
    <xf numFmtId="2" fontId="5" fillId="29" borderId="3" xfId="0" applyNumberFormat="1" applyFont="1" applyFill="1" applyBorder="1" applyAlignment="1" applyProtection="1">
      <alignment horizontal="center" vertical="center" wrapText="1"/>
      <protection locked="0"/>
    </xf>
    <xf numFmtId="1" fontId="4" fillId="29" borderId="3" xfId="0" applyNumberFormat="1" applyFont="1" applyFill="1" applyBorder="1" applyAlignment="1" applyProtection="1">
      <alignment horizontal="center" vertical="center" wrapText="1"/>
    </xf>
    <xf numFmtId="1" fontId="5" fillId="0" borderId="0" xfId="0" applyNumberFormat="1" applyFont="1" applyFill="1" applyBorder="1" applyAlignment="1">
      <alignment vertical="center"/>
    </xf>
    <xf numFmtId="1" fontId="5" fillId="3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horizontal="center" vertical="center" wrapText="1" shrinkToFit="1"/>
    </xf>
    <xf numFmtId="0" fontId="5" fillId="0" borderId="3" xfId="0" quotePrefix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left" vertical="center" wrapText="1"/>
    </xf>
    <xf numFmtId="0" fontId="5" fillId="0" borderId="3" xfId="182" applyFont="1" applyFill="1" applyBorder="1" applyAlignment="1" applyProtection="1">
      <alignment horizontal="left" vertical="center" wrapText="1"/>
    </xf>
    <xf numFmtId="1" fontId="5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quotePrefix="1" applyFont="1" applyFill="1" applyBorder="1" applyAlignment="1" applyProtection="1">
      <alignment horizontal="center" vertical="center" wrapText="1"/>
    </xf>
    <xf numFmtId="0" fontId="10" fillId="0" borderId="14" xfId="0" applyFont="1" applyFill="1" applyBorder="1" applyAlignment="1" applyProtection="1">
      <alignment horizontal="center" vertical="center" wrapText="1" shrinkToFit="1"/>
      <protection locked="0"/>
    </xf>
    <xf numFmtId="3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3" xfId="0" applyNumberFormat="1" applyFont="1" applyFill="1" applyBorder="1" applyAlignment="1" applyProtection="1">
      <alignment horizontal="left" vertical="center" wrapText="1"/>
      <protection locked="0"/>
    </xf>
    <xf numFmtId="0" fontId="4" fillId="0" borderId="3" xfId="0" quotePrefix="1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left" vertical="center" wrapText="1" shrinkToFit="1"/>
      <protection locked="0"/>
    </xf>
    <xf numFmtId="0" fontId="5" fillId="0" borderId="3" xfId="0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1" fontId="5" fillId="29" borderId="3" xfId="0" applyNumberFormat="1" applyFont="1" applyFill="1" applyBorder="1" applyAlignment="1" applyProtection="1">
      <alignment horizontal="center" vertical="center" wrapText="1"/>
      <protection locked="0"/>
    </xf>
    <xf numFmtId="1" fontId="4" fillId="29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30" borderId="3" xfId="0" applyFont="1" applyFill="1" applyBorder="1" applyAlignment="1" applyProtection="1">
      <alignment horizontal="left" vertical="center" wrapText="1"/>
      <protection locked="0"/>
    </xf>
    <xf numFmtId="0" fontId="5" fillId="30" borderId="3" xfId="0" applyFont="1" applyFill="1" applyBorder="1" applyAlignment="1" applyProtection="1">
      <alignment horizontal="center" vertical="center"/>
      <protection locked="0"/>
    </xf>
    <xf numFmtId="0" fontId="4" fillId="30" borderId="3" xfId="0" applyNumberFormat="1" applyFont="1" applyFill="1" applyBorder="1" applyAlignment="1" applyProtection="1">
      <alignment horizontal="center" vertical="center" wrapText="1"/>
      <protection locked="0"/>
    </xf>
    <xf numFmtId="1" fontId="72" fillId="0" borderId="0" xfId="0" applyNumberFormat="1" applyFont="1" applyFill="1" applyAlignment="1">
      <alignment vertical="center"/>
    </xf>
    <xf numFmtId="49" fontId="5" fillId="30" borderId="3" xfId="0" applyNumberFormat="1" applyFont="1" applyFill="1" applyBorder="1" applyAlignment="1" applyProtection="1">
      <alignment horizontal="left" vertical="center" wrapText="1"/>
      <protection locked="0"/>
    </xf>
    <xf numFmtId="1" fontId="72" fillId="0" borderId="0" xfId="0" applyNumberFormat="1" applyFont="1" applyFill="1" applyBorder="1" applyAlignment="1">
      <alignment vertical="center"/>
    </xf>
    <xf numFmtId="0" fontId="5" fillId="3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2" fontId="73" fillId="29" borderId="3" xfId="0" applyNumberFormat="1" applyFont="1" applyFill="1" applyBorder="1" applyAlignment="1" applyProtection="1">
      <alignment horizontal="center" vertical="center" wrapText="1"/>
    </xf>
    <xf numFmtId="2" fontId="73" fillId="29" borderId="3" xfId="237" applyNumberFormat="1" applyFont="1" applyFill="1" applyBorder="1" applyAlignment="1">
      <alignment horizontal="center" vertical="center" wrapText="1"/>
    </xf>
    <xf numFmtId="0" fontId="74" fillId="0" borderId="0" xfId="0" applyFont="1" applyFill="1" applyBorder="1" applyAlignment="1" applyProtection="1">
      <alignment horizontal="center" vertical="center"/>
      <protection locked="0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3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17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70" fillId="0" borderId="0" xfId="0" applyFont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vertical="center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14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>
      <alignment vertical="center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 wrapText="1"/>
    </xf>
    <xf numFmtId="0" fontId="70" fillId="0" borderId="0" xfId="0" applyFont="1" applyAlignment="1" applyProtection="1">
      <alignment vertical="top" wrapText="1"/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horizontal="right" vertical="center" wrapText="1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6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 applyProtection="1">
      <alignment vertical="center" wrapText="1"/>
      <protection locked="0"/>
    </xf>
    <xf numFmtId="0" fontId="5" fillId="0" borderId="16" xfId="0" applyFont="1" applyFill="1" applyBorder="1" applyAlignment="1" applyProtection="1">
      <alignment vertical="center" wrapText="1"/>
      <protection locked="0"/>
    </xf>
    <xf numFmtId="1" fontId="5" fillId="0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 wrapText="1"/>
    </xf>
    <xf numFmtId="17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245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" fontId="5" fillId="30" borderId="3" xfId="0" applyNumberFormat="1" applyFont="1" applyFill="1" applyBorder="1" applyAlignment="1" applyProtection="1">
      <alignment horizontal="center" vertical="center" wrapText="1"/>
    </xf>
    <xf numFmtId="0" fontId="5" fillId="0" borderId="0" xfId="245" applyFont="1" applyFill="1" applyBorder="1" applyAlignment="1" applyProtection="1">
      <alignment vertical="center"/>
      <protection locked="0"/>
    </xf>
    <xf numFmtId="0" fontId="4" fillId="0" borderId="0" xfId="245" applyFont="1" applyFill="1" applyBorder="1" applyAlignment="1" applyProtection="1">
      <alignment vertical="center"/>
      <protection locked="0"/>
    </xf>
    <xf numFmtId="0" fontId="4" fillId="0" borderId="0" xfId="245" applyFont="1" applyFill="1" applyBorder="1" applyAlignment="1" applyProtection="1">
      <alignment horizontal="center" vertical="center"/>
      <protection locked="0"/>
    </xf>
    <xf numFmtId="0" fontId="15" fillId="0" borderId="0" xfId="245" applyFont="1" applyFill="1" applyProtection="1"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76" fillId="0" borderId="0" xfId="0" applyFont="1" applyFill="1" applyBorder="1" applyAlignment="1" applyProtection="1">
      <alignment horizontal="center" vertical="center" wrapText="1"/>
    </xf>
    <xf numFmtId="1" fontId="4" fillId="0" borderId="3" xfId="0" applyNumberFormat="1" applyFont="1" applyFill="1" applyBorder="1" applyAlignment="1" applyProtection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170" fontId="4" fillId="0" borderId="0" xfId="0" quotePrefix="1" applyNumberFormat="1" applyFont="1" applyFill="1" applyBorder="1" applyAlignment="1" applyProtection="1">
      <alignment horizontal="center"/>
      <protection locked="0"/>
    </xf>
    <xf numFmtId="170" fontId="5" fillId="0" borderId="0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70" fontId="5" fillId="0" borderId="0" xfId="245" applyNumberFormat="1" applyFont="1" applyFill="1" applyBorder="1" applyAlignment="1" applyProtection="1">
      <alignment horizontal="center" vertical="center" wrapText="1"/>
      <protection locked="0"/>
    </xf>
    <xf numFmtId="16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>
      <alignment vertical="center" wrapText="1"/>
    </xf>
    <xf numFmtId="1" fontId="5" fillId="31" borderId="3" xfId="0" applyNumberFormat="1" applyFont="1" applyFill="1" applyBorder="1" applyAlignment="1">
      <alignment horizontal="center" vertical="center" wrapText="1"/>
    </xf>
    <xf numFmtId="1" fontId="5" fillId="32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4" fillId="0" borderId="14" xfId="237" applyNumberFormat="1" applyFont="1" applyFill="1" applyBorder="1" applyAlignment="1" applyProtection="1">
      <alignment horizontal="center" vertical="center" wrapText="1"/>
    </xf>
    <xf numFmtId="0" fontId="4" fillId="0" borderId="15" xfId="237" applyNumberFormat="1" applyFont="1" applyFill="1" applyBorder="1" applyAlignment="1" applyProtection="1">
      <alignment horizontal="center" vertical="center" wrapText="1"/>
    </xf>
    <xf numFmtId="0" fontId="4" fillId="0" borderId="16" xfId="237" applyNumberFormat="1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17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70" fontId="5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Fill="1" applyBorder="1" applyAlignment="1" applyProtection="1">
      <alignment horizontal="center" vertical="center" wrapText="1" shrinkToFit="1"/>
    </xf>
    <xf numFmtId="0" fontId="5" fillId="0" borderId="19" xfId="0" applyFont="1" applyFill="1" applyBorder="1" applyAlignment="1" applyProtection="1">
      <alignment horizontal="center" vertical="center" wrapText="1" shrinkToFit="1"/>
    </xf>
    <xf numFmtId="0" fontId="74" fillId="0" borderId="0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/>
    </xf>
    <xf numFmtId="0" fontId="15" fillId="0" borderId="15" xfId="0" applyFont="1" applyBorder="1"/>
    <xf numFmtId="0" fontId="15" fillId="0" borderId="16" xfId="0" applyFont="1" applyBorder="1"/>
    <xf numFmtId="0" fontId="4" fillId="0" borderId="14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left" vertical="center" wrapText="1"/>
      <protection locked="0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left" vertical="center" wrapText="1"/>
      <protection locked="0"/>
    </xf>
    <xf numFmtId="0" fontId="15" fillId="0" borderId="16" xfId="0" applyFont="1" applyBorder="1" applyAlignment="1" applyProtection="1">
      <alignment horizontal="left" vertical="center" wrapText="1"/>
      <protection locked="0"/>
    </xf>
    <xf numFmtId="0" fontId="70" fillId="0" borderId="0" xfId="0" applyFont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 shrinkToFit="1"/>
    </xf>
    <xf numFmtId="0" fontId="8" fillId="0" borderId="3" xfId="0" applyFont="1" applyFill="1" applyBorder="1" applyAlignment="1" applyProtection="1">
      <alignment horizontal="center" vertical="center" wrapText="1"/>
    </xf>
    <xf numFmtId="0" fontId="4" fillId="0" borderId="14" xfId="245" applyFont="1" applyFill="1" applyBorder="1" applyAlignment="1">
      <alignment horizontal="center" vertical="center" wrapText="1"/>
    </xf>
    <xf numFmtId="0" fontId="4" fillId="0" borderId="15" xfId="245" applyFont="1" applyFill="1" applyBorder="1" applyAlignment="1">
      <alignment horizontal="center" vertical="center" wrapText="1"/>
    </xf>
    <xf numFmtId="0" fontId="4" fillId="0" borderId="16" xfId="245" applyFont="1" applyFill="1" applyBorder="1" applyAlignment="1">
      <alignment horizontal="center" vertical="center" wrapText="1"/>
    </xf>
    <xf numFmtId="170" fontId="5" fillId="0" borderId="0" xfId="0" applyNumberFormat="1" applyFont="1" applyFill="1" applyBorder="1" applyAlignment="1" applyProtection="1">
      <alignment horizontal="left" vertical="center" wrapText="1"/>
      <protection locked="0"/>
    </xf>
    <xf numFmtId="170" fontId="5" fillId="0" borderId="0" xfId="0" quotePrefix="1" applyNumberFormat="1" applyFont="1" applyFill="1" applyBorder="1" applyAlignment="1" applyProtection="1">
      <alignment horizontal="left" vertical="center" wrapText="1"/>
      <protection locked="0"/>
    </xf>
    <xf numFmtId="0" fontId="4" fillId="0" borderId="0" xfId="245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245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8" xfId="245" applyFont="1" applyFill="1" applyBorder="1" applyAlignment="1">
      <alignment horizontal="center" vertical="center" wrapText="1"/>
    </xf>
    <xf numFmtId="0" fontId="5" fillId="0" borderId="19" xfId="245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4" fillId="0" borderId="0" xfId="237" applyNumberFormat="1" applyFont="1" applyFill="1" applyBorder="1" applyAlignment="1">
      <alignment horizontal="center" vertical="center" wrapText="1"/>
    </xf>
    <xf numFmtId="0" fontId="5" fillId="0" borderId="18" xfId="237" applyNumberFormat="1" applyFont="1" applyFill="1" applyBorder="1" applyAlignment="1">
      <alignment horizontal="center" vertical="center" wrapText="1"/>
    </xf>
    <xf numFmtId="0" fontId="5" fillId="0" borderId="19" xfId="237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 shrinkToFit="1"/>
    </xf>
    <xf numFmtId="0" fontId="5" fillId="0" borderId="19" xfId="0" applyFont="1" applyFill="1" applyBorder="1" applyAlignment="1">
      <alignment horizontal="center" vertical="center" wrapText="1" shrinkToFit="1"/>
    </xf>
    <xf numFmtId="0" fontId="5" fillId="30" borderId="3" xfId="0" applyFont="1" applyFill="1" applyBorder="1" applyAlignment="1" applyProtection="1">
      <alignment horizontal="left" vertical="center" wrapText="1"/>
    </xf>
    <xf numFmtId="178" fontId="5" fillId="30" borderId="14" xfId="0" applyNumberFormat="1" applyFont="1" applyFill="1" applyBorder="1" applyAlignment="1" applyProtection="1">
      <alignment horizontal="center" vertical="center" wrapText="1"/>
      <protection locked="0"/>
    </xf>
    <xf numFmtId="178" fontId="5" fillId="30" borderId="16" xfId="0" applyNumberFormat="1" applyFont="1" applyFill="1" applyBorder="1" applyAlignment="1" applyProtection="1">
      <alignment horizontal="center" vertical="center" wrapText="1"/>
      <protection locked="0"/>
    </xf>
    <xf numFmtId="3" fontId="77" fillId="30" borderId="3" xfId="0" applyNumberFormat="1" applyFont="1" applyFill="1" applyBorder="1" applyAlignment="1">
      <alignment horizontal="right" vertical="center" wrapText="1"/>
    </xf>
    <xf numFmtId="9" fontId="5" fillId="29" borderId="14" xfId="0" applyNumberFormat="1" applyFont="1" applyFill="1" applyBorder="1" applyAlignment="1" applyProtection="1">
      <alignment horizontal="center" vertical="center" wrapText="1"/>
    </xf>
    <xf numFmtId="9" fontId="5" fillId="29" borderId="16" xfId="0" applyNumberFormat="1" applyFont="1" applyFill="1" applyBorder="1" applyAlignment="1" applyProtection="1">
      <alignment horizontal="center" vertical="center" wrapText="1"/>
    </xf>
    <xf numFmtId="0" fontId="77" fillId="30" borderId="3" xfId="0" applyFont="1" applyFill="1" applyBorder="1" applyAlignment="1">
      <alignment horizontal="right" vertical="center" wrapText="1"/>
    </xf>
    <xf numFmtId="0" fontId="4" fillId="30" borderId="14" xfId="0" applyFont="1" applyFill="1" applyBorder="1" applyAlignment="1" applyProtection="1">
      <alignment horizontal="center" vertical="center" wrapText="1"/>
    </xf>
    <xf numFmtId="0" fontId="4" fillId="30" borderId="15" xfId="0" applyFont="1" applyFill="1" applyBorder="1" applyAlignment="1" applyProtection="1">
      <alignment horizontal="center" vertical="center" wrapText="1"/>
    </xf>
    <xf numFmtId="0" fontId="4" fillId="30" borderId="16" xfId="0" applyFont="1" applyFill="1" applyBorder="1" applyAlignment="1" applyProtection="1">
      <alignment horizontal="center" vertical="center" wrapText="1"/>
    </xf>
    <xf numFmtId="0" fontId="77" fillId="0" borderId="3" xfId="0" applyFont="1" applyFill="1" applyBorder="1" applyAlignment="1">
      <alignment horizontal="right" vertical="center" wrapText="1"/>
    </xf>
    <xf numFmtId="3" fontId="77" fillId="0" borderId="3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16" xfId="0" applyFont="1" applyFill="1" applyBorder="1" applyAlignment="1" applyProtection="1">
      <alignment horizontal="left" vertical="center" wrapText="1"/>
      <protection locked="0"/>
    </xf>
    <xf numFmtId="178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178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78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178" fontId="5" fillId="0" borderId="15" xfId="0" applyNumberFormat="1" applyFont="1" applyFill="1" applyBorder="1" applyAlignment="1" applyProtection="1">
      <alignment horizontal="center" vertical="center" wrapText="1"/>
      <protection locked="0"/>
    </xf>
    <xf numFmtId="178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9" borderId="14" xfId="0" applyNumberFormat="1" applyFont="1" applyFill="1" applyBorder="1" applyAlignment="1">
      <alignment horizontal="center" vertical="center" wrapText="1"/>
    </xf>
    <xf numFmtId="0" fontId="5" fillId="29" borderId="16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vertical="center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5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3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justify" vertical="center" wrapText="1" shrinkToFit="1"/>
    </xf>
    <xf numFmtId="0" fontId="5" fillId="0" borderId="3" xfId="0" applyFont="1" applyFill="1" applyBorder="1" applyAlignment="1" applyProtection="1">
      <alignment horizontal="left" vertical="center" wrapText="1"/>
    </xf>
    <xf numFmtId="10" fontId="5" fillId="29" borderId="14" xfId="0" applyNumberFormat="1" applyFont="1" applyFill="1" applyBorder="1" applyAlignment="1" applyProtection="1">
      <alignment horizontal="center" vertical="center" wrapText="1"/>
    </xf>
    <xf numFmtId="10" fontId="5" fillId="29" borderId="16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Alignment="1">
      <alignment vertical="center" wrapText="1"/>
    </xf>
    <xf numFmtId="3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29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9" borderId="15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49" fontId="10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15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10" fillId="29" borderId="14" xfId="0" applyNumberFormat="1" applyFont="1" applyFill="1" applyBorder="1" applyAlignment="1">
      <alignment horizontal="center" vertical="center" wrapText="1"/>
    </xf>
    <xf numFmtId="0" fontId="10" fillId="29" borderId="15" xfId="0" applyNumberFormat="1" applyFont="1" applyFill="1" applyBorder="1" applyAlignment="1">
      <alignment horizontal="center" vertical="center" wrapText="1"/>
    </xf>
    <xf numFmtId="0" fontId="10" fillId="29" borderId="16" xfId="0" applyNumberFormat="1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 shrinkToFit="1"/>
    </xf>
    <xf numFmtId="0" fontId="5" fillId="0" borderId="15" xfId="0" applyFont="1" applyFill="1" applyBorder="1" applyAlignment="1">
      <alignment horizontal="center" vertical="center" wrapText="1" shrinkToFit="1"/>
    </xf>
    <xf numFmtId="0" fontId="5" fillId="0" borderId="16" xfId="0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left" vertical="center" wrapText="1"/>
    </xf>
    <xf numFmtId="177" fontId="10" fillId="0" borderId="3" xfId="0" applyNumberFormat="1" applyFont="1" applyFill="1" applyBorder="1" applyAlignment="1">
      <alignment horizontal="center" vertical="center" wrapText="1"/>
    </xf>
    <xf numFmtId="0" fontId="10" fillId="29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3" fontId="5" fillId="0" borderId="14" xfId="0" applyNumberFormat="1" applyFont="1" applyFill="1" applyBorder="1" applyAlignment="1">
      <alignment horizontal="left" vertical="center" wrapText="1"/>
    </xf>
    <xf numFmtId="3" fontId="5" fillId="0" borderId="15" xfId="0" applyNumberFormat="1" applyFont="1" applyFill="1" applyBorder="1" applyAlignment="1">
      <alignment horizontal="left" vertical="center" wrapText="1"/>
    </xf>
    <xf numFmtId="3" fontId="5" fillId="0" borderId="16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5" fillId="0" borderId="0" xfId="0" applyFont="1" applyFill="1" applyAlignment="1">
      <alignment horizontal="center"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0" fontId="74" fillId="0" borderId="0" xfId="0" applyFont="1" applyFill="1" applyBorder="1" applyAlignment="1">
      <alignment horizontal="center" vertical="center" wrapText="1"/>
    </xf>
    <xf numFmtId="0" fontId="75" fillId="0" borderId="0" xfId="0" applyFont="1" applyAlignment="1">
      <alignment horizontal="center" vertical="center" wrapText="1"/>
    </xf>
  </cellXfs>
  <cellStyles count="353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rmal_GSE DCF_Model_31_07_09 final" xfId="182"/>
    <cellStyle name="Note" xfId="183"/>
    <cellStyle name="Number-Cells" xfId="184"/>
    <cellStyle name="Number-Cells-Column2" xfId="185"/>
    <cellStyle name="Number-Cells-Column5" xfId="186"/>
    <cellStyle name="Output" xfId="187"/>
    <cellStyle name="Row-Header" xfId="188"/>
    <cellStyle name="Row-Header 2" xfId="189"/>
    <cellStyle name="Title" xfId="190"/>
    <cellStyle name="Total" xfId="191"/>
    <cellStyle name="Warning Text" xfId="192"/>
    <cellStyle name="Акцент1 2" xfId="193"/>
    <cellStyle name="Акцент1 3" xfId="194"/>
    <cellStyle name="Акцент2 2" xfId="195"/>
    <cellStyle name="Акцент2 3" xfId="196"/>
    <cellStyle name="Акцент3 2" xfId="197"/>
    <cellStyle name="Акцент3 3" xfId="198"/>
    <cellStyle name="Акцент4 2" xfId="199"/>
    <cellStyle name="Акцент4 3" xfId="200"/>
    <cellStyle name="Акцент5 2" xfId="201"/>
    <cellStyle name="Акцент5 3" xfId="202"/>
    <cellStyle name="Акцент6 2" xfId="203"/>
    <cellStyle name="Акцент6 3" xfId="204"/>
    <cellStyle name="Ввод  2" xfId="205"/>
    <cellStyle name="Ввод  3" xfId="206"/>
    <cellStyle name="Вывод 2" xfId="207"/>
    <cellStyle name="Вывод 3" xfId="208"/>
    <cellStyle name="Вычисление 2" xfId="209"/>
    <cellStyle name="Вычисление 3" xfId="210"/>
    <cellStyle name="Денежный 2" xfId="211"/>
    <cellStyle name="Заголовок 1 2" xfId="212"/>
    <cellStyle name="Заголовок 1 3" xfId="213"/>
    <cellStyle name="Заголовок 2 2" xfId="214"/>
    <cellStyle name="Заголовок 2 3" xfId="215"/>
    <cellStyle name="Заголовок 3 2" xfId="216"/>
    <cellStyle name="Заголовок 3 3" xfId="217"/>
    <cellStyle name="Заголовок 4 2" xfId="218"/>
    <cellStyle name="Заголовок 4 3" xfId="219"/>
    <cellStyle name="Итог 2" xfId="220"/>
    <cellStyle name="Итог 3" xfId="221"/>
    <cellStyle name="Контрольная ячейка 2" xfId="222"/>
    <cellStyle name="Контрольная ячейка 3" xfId="223"/>
    <cellStyle name="Название 2" xfId="224"/>
    <cellStyle name="Название 3" xfId="225"/>
    <cellStyle name="Нейтральный 2" xfId="226"/>
    <cellStyle name="Нейтральный 3" xfId="227"/>
    <cellStyle name="Обычный" xfId="0" builtinId="0"/>
    <cellStyle name="Обычный 10" xfId="228"/>
    <cellStyle name="Обычный 11" xfId="229"/>
    <cellStyle name="Обычный 12" xfId="230"/>
    <cellStyle name="Обычный 13" xfId="231"/>
    <cellStyle name="Обычный 14" xfId="232"/>
    <cellStyle name="Обычный 15" xfId="233"/>
    <cellStyle name="Обычный 16" xfId="234"/>
    <cellStyle name="Обычный 17" xfId="235"/>
    <cellStyle name="Обычный 18" xfId="236"/>
    <cellStyle name="Обычный 2" xfId="237"/>
    <cellStyle name="Обычный 2 10" xfId="238"/>
    <cellStyle name="Обычный 2 11" xfId="239"/>
    <cellStyle name="Обычный 2 12" xfId="240"/>
    <cellStyle name="Обычный 2 13" xfId="241"/>
    <cellStyle name="Обычный 2 14" xfId="242"/>
    <cellStyle name="Обычный 2 15" xfId="243"/>
    <cellStyle name="Обычный 2 16" xfId="244"/>
    <cellStyle name="Обычный 2 2" xfId="245"/>
    <cellStyle name="Обычный 2 2 2" xfId="246"/>
    <cellStyle name="Обычный 2 2 3" xfId="247"/>
    <cellStyle name="Обычный 2 2_Расшифровка прочих" xfId="248"/>
    <cellStyle name="Обычный 2 3" xfId="249"/>
    <cellStyle name="Обычный 2 4" xfId="250"/>
    <cellStyle name="Обычный 2 5" xfId="251"/>
    <cellStyle name="Обычный 2 6" xfId="252"/>
    <cellStyle name="Обычный 2 7" xfId="253"/>
    <cellStyle name="Обычный 2 8" xfId="254"/>
    <cellStyle name="Обычный 2 9" xfId="255"/>
    <cellStyle name="Обычный 2_2604-2010" xfId="256"/>
    <cellStyle name="Обычный 3" xfId="257"/>
    <cellStyle name="Обычный 3 10" xfId="258"/>
    <cellStyle name="Обычный 3 11" xfId="259"/>
    <cellStyle name="Обычный 3 12" xfId="260"/>
    <cellStyle name="Обычный 3 13" xfId="261"/>
    <cellStyle name="Обычный 3 14" xfId="262"/>
    <cellStyle name="Обычный 3 2" xfId="263"/>
    <cellStyle name="Обычный 3 3" xfId="264"/>
    <cellStyle name="Обычный 3 4" xfId="265"/>
    <cellStyle name="Обычный 3 5" xfId="266"/>
    <cellStyle name="Обычный 3 6" xfId="267"/>
    <cellStyle name="Обычный 3 7" xfId="268"/>
    <cellStyle name="Обычный 3 8" xfId="269"/>
    <cellStyle name="Обычный 3 9" xfId="270"/>
    <cellStyle name="Обычный 3_Дефицит_7 млрд_0608_бс" xfId="271"/>
    <cellStyle name="Обычный 4" xfId="272"/>
    <cellStyle name="Обычный 5" xfId="273"/>
    <cellStyle name="Обычный 5 2" xfId="274"/>
    <cellStyle name="Обычный 6" xfId="275"/>
    <cellStyle name="Обычный 6 2" xfId="276"/>
    <cellStyle name="Обычный 6 3" xfId="277"/>
    <cellStyle name="Обычный 6 4" xfId="278"/>
    <cellStyle name="Обычный 6_Дефицит_7 млрд_0608_бс" xfId="279"/>
    <cellStyle name="Обычный 7" xfId="280"/>
    <cellStyle name="Обычный 7 2" xfId="281"/>
    <cellStyle name="Обычный 8" xfId="282"/>
    <cellStyle name="Обычный 9" xfId="283"/>
    <cellStyle name="Обычный 9 2" xfId="284"/>
    <cellStyle name="Плохой 2" xfId="285"/>
    <cellStyle name="Плохой 3" xfId="286"/>
    <cellStyle name="Пояснение 2" xfId="287"/>
    <cellStyle name="Пояснение 3" xfId="288"/>
    <cellStyle name="Примечание 2" xfId="289"/>
    <cellStyle name="Примечание 3" xfId="290"/>
    <cellStyle name="Процентный 2" xfId="291"/>
    <cellStyle name="Процентный 2 10" xfId="292"/>
    <cellStyle name="Процентный 2 11" xfId="293"/>
    <cellStyle name="Процентный 2 12" xfId="294"/>
    <cellStyle name="Процентный 2 13" xfId="295"/>
    <cellStyle name="Процентный 2 14" xfId="296"/>
    <cellStyle name="Процентный 2 15" xfId="297"/>
    <cellStyle name="Процентный 2 16" xfId="298"/>
    <cellStyle name="Процентный 2 2" xfId="299"/>
    <cellStyle name="Процентный 2 3" xfId="300"/>
    <cellStyle name="Процентный 2 4" xfId="301"/>
    <cellStyle name="Процентный 2 5" xfId="302"/>
    <cellStyle name="Процентный 2 6" xfId="303"/>
    <cellStyle name="Процентный 2 7" xfId="304"/>
    <cellStyle name="Процентный 2 8" xfId="305"/>
    <cellStyle name="Процентный 2 9" xfId="306"/>
    <cellStyle name="Процентный 3" xfId="307"/>
    <cellStyle name="Процентный 4" xfId="308"/>
    <cellStyle name="Процентный 4 2" xfId="309"/>
    <cellStyle name="Связанная ячейка 2" xfId="310"/>
    <cellStyle name="Связанная ячейка 3" xfId="311"/>
    <cellStyle name="Стиль 1" xfId="312"/>
    <cellStyle name="Стиль 1 2" xfId="313"/>
    <cellStyle name="Стиль 1 3" xfId="314"/>
    <cellStyle name="Стиль 1 4" xfId="315"/>
    <cellStyle name="Стиль 1 5" xfId="316"/>
    <cellStyle name="Стиль 1 6" xfId="317"/>
    <cellStyle name="Стиль 1 7" xfId="318"/>
    <cellStyle name="Текст предупреждения 2" xfId="319"/>
    <cellStyle name="Текст предупреждения 3" xfId="320"/>
    <cellStyle name="Тысячи [0]_1.62" xfId="321"/>
    <cellStyle name="Тысячи_1.62" xfId="322"/>
    <cellStyle name="Финансовый 2" xfId="323"/>
    <cellStyle name="Финансовый 2 10" xfId="324"/>
    <cellStyle name="Финансовый 2 11" xfId="325"/>
    <cellStyle name="Финансовый 2 12" xfId="326"/>
    <cellStyle name="Финансовый 2 13" xfId="327"/>
    <cellStyle name="Финансовый 2 14" xfId="328"/>
    <cellStyle name="Финансовый 2 15" xfId="329"/>
    <cellStyle name="Финансовый 2 16" xfId="330"/>
    <cellStyle name="Финансовый 2 17" xfId="331"/>
    <cellStyle name="Финансовый 2 2" xfId="332"/>
    <cellStyle name="Финансовый 2 3" xfId="333"/>
    <cellStyle name="Финансовый 2 4" xfId="334"/>
    <cellStyle name="Финансовый 2 5" xfId="335"/>
    <cellStyle name="Финансовый 2 6" xfId="336"/>
    <cellStyle name="Финансовый 2 7" xfId="337"/>
    <cellStyle name="Финансовый 2 8" xfId="338"/>
    <cellStyle name="Финансовый 2 9" xfId="339"/>
    <cellStyle name="Финансовый 3" xfId="340"/>
    <cellStyle name="Финансовый 3 2" xfId="341"/>
    <cellStyle name="Финансовый 4" xfId="342"/>
    <cellStyle name="Финансовый 4 2" xfId="343"/>
    <cellStyle name="Финансовый 4 3" xfId="344"/>
    <cellStyle name="Финансовый 5" xfId="345"/>
    <cellStyle name="Финансовый 6" xfId="346"/>
    <cellStyle name="Финансовый 7" xfId="347"/>
    <cellStyle name="Хороший 2" xfId="348"/>
    <cellStyle name="Хороший 3" xfId="349"/>
    <cellStyle name="числовой" xfId="350"/>
    <cellStyle name="Ю" xfId="351"/>
    <cellStyle name="Ю-FreeSet_10" xfId="352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1.xml"/><Relationship Id="rId41" Type="http://schemas.openxmlformats.org/officeDocument/2006/relationships/externalLink" Target="externalLinks/externalLink3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Лист1"/>
      <sheetName val="МТР все 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Лист1"/>
      <sheetName val="ТРП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_Структура по елементах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J256"/>
  <sheetViews>
    <sheetView view="pageBreakPreview" topLeftCell="A4" zoomScale="75" zoomScaleNormal="75" zoomScaleSheetLayoutView="75" workbookViewId="0">
      <selection activeCell="F76" sqref="F76"/>
    </sheetView>
  </sheetViews>
  <sheetFormatPr defaultRowHeight="18.75"/>
  <cols>
    <col min="1" max="1" width="50.28515625" style="200" customWidth="1"/>
    <col min="2" max="2" width="16.85546875" style="22" customWidth="1"/>
    <col min="3" max="3" width="14.5703125" style="22" customWidth="1"/>
    <col min="4" max="5" width="15.5703125" style="22" customWidth="1"/>
    <col min="6" max="6" width="14.5703125" style="22" customWidth="1"/>
    <col min="7" max="7" width="13.7109375" style="200" customWidth="1"/>
    <col min="8" max="8" width="14.5703125" style="200" customWidth="1"/>
    <col min="9" max="9" width="17.85546875" style="200" bestFit="1" customWidth="1"/>
    <col min="10" max="10" width="15.140625" style="200" customWidth="1"/>
    <col min="11" max="11" width="10" style="200" customWidth="1"/>
    <col min="12" max="12" width="9.5703125" style="200" customWidth="1"/>
    <col min="13" max="14" width="9.140625" style="200"/>
    <col min="15" max="15" width="10.5703125" style="200" customWidth="1"/>
    <col min="16" max="16384" width="9.140625" style="200"/>
  </cols>
  <sheetData>
    <row r="1" spans="1:10">
      <c r="A1" s="106"/>
      <c r="B1" s="191"/>
      <c r="C1" s="191"/>
      <c r="D1" s="191"/>
      <c r="E1" s="191"/>
      <c r="F1" s="208" t="s">
        <v>19</v>
      </c>
      <c r="G1" s="106"/>
      <c r="H1" s="106"/>
      <c r="I1" s="106"/>
      <c r="J1" s="106"/>
    </row>
    <row r="2" spans="1:10" ht="18.75" customHeight="1">
      <c r="A2" s="289" t="s">
        <v>380</v>
      </c>
      <c r="B2" s="289"/>
      <c r="C2" s="211"/>
      <c r="D2" s="106"/>
      <c r="E2" s="106"/>
      <c r="F2" s="290" t="s">
        <v>381</v>
      </c>
      <c r="G2" s="290"/>
      <c r="H2" s="290"/>
      <c r="I2" s="290"/>
      <c r="J2" s="290"/>
    </row>
    <row r="3" spans="1:10" ht="18.75" customHeight="1">
      <c r="A3" s="289" t="s">
        <v>382</v>
      </c>
      <c r="B3" s="289"/>
      <c r="C3" s="211"/>
      <c r="D3" s="212"/>
      <c r="E3" s="212"/>
      <c r="F3" s="290"/>
      <c r="G3" s="290"/>
      <c r="H3" s="290"/>
      <c r="I3" s="290"/>
      <c r="J3" s="290"/>
    </row>
    <row r="4" spans="1:10" ht="18.75" customHeight="1">
      <c r="A4" s="289" t="s">
        <v>382</v>
      </c>
      <c r="B4" s="289"/>
      <c r="C4" s="211"/>
      <c r="D4" s="212"/>
      <c r="E4" s="212"/>
      <c r="F4" s="290"/>
      <c r="G4" s="290"/>
      <c r="H4" s="290"/>
      <c r="I4" s="290"/>
      <c r="J4" s="290"/>
    </row>
    <row r="5" spans="1:10" ht="18.75" customHeight="1">
      <c r="A5" s="289" t="s">
        <v>382</v>
      </c>
      <c r="B5" s="289"/>
      <c r="C5" s="211"/>
      <c r="D5" s="212"/>
      <c r="E5" s="212"/>
      <c r="F5" s="212"/>
      <c r="G5" s="291"/>
      <c r="H5" s="291"/>
      <c r="I5" s="199"/>
      <c r="J5" s="199"/>
    </row>
    <row r="6" spans="1:10" ht="18.75" customHeight="1">
      <c r="A6" s="289" t="s">
        <v>383</v>
      </c>
      <c r="B6" s="289"/>
      <c r="C6" s="211"/>
      <c r="D6" s="213"/>
      <c r="E6" s="213"/>
      <c r="F6" s="290" t="s">
        <v>384</v>
      </c>
      <c r="G6" s="290"/>
      <c r="H6" s="290"/>
      <c r="I6" s="290"/>
      <c r="J6" s="290"/>
    </row>
    <row r="7" spans="1:10" ht="63" customHeight="1">
      <c r="A7" s="289"/>
      <c r="B7" s="289"/>
      <c r="C7" s="211"/>
      <c r="D7" s="213"/>
      <c r="E7" s="213"/>
      <c r="F7" s="290" t="s">
        <v>262</v>
      </c>
      <c r="G7" s="290"/>
      <c r="H7" s="290"/>
      <c r="I7" s="290"/>
      <c r="J7" s="290"/>
    </row>
    <row r="8" spans="1:10" ht="18.75" customHeight="1">
      <c r="A8" s="197" t="s">
        <v>350</v>
      </c>
      <c r="B8" s="198"/>
      <c r="C8" s="211"/>
      <c r="D8" s="213"/>
      <c r="E8" s="213"/>
      <c r="F8" s="290" t="s">
        <v>385</v>
      </c>
      <c r="G8" s="290"/>
      <c r="H8" s="290"/>
      <c r="I8" s="290"/>
      <c r="J8" s="290"/>
    </row>
    <row r="9" spans="1:10" ht="18.75" customHeight="1">
      <c r="A9" s="198"/>
      <c r="B9" s="198"/>
      <c r="C9" s="211"/>
      <c r="D9" s="213"/>
      <c r="E9" s="213"/>
      <c r="F9" s="290" t="s">
        <v>386</v>
      </c>
      <c r="G9" s="290"/>
      <c r="H9" s="290"/>
      <c r="I9" s="290"/>
      <c r="J9" s="290"/>
    </row>
    <row r="10" spans="1:10">
      <c r="A10" s="198"/>
      <c r="B10" s="198"/>
      <c r="C10" s="211"/>
      <c r="D10" s="213"/>
      <c r="E10" s="213"/>
      <c r="F10" s="106"/>
      <c r="G10" s="106"/>
      <c r="H10" s="106"/>
      <c r="I10" s="106"/>
      <c r="J10" s="106"/>
    </row>
    <row r="11" spans="1:10" ht="61.5" customHeight="1">
      <c r="A11" s="198"/>
      <c r="B11" s="198"/>
      <c r="C11" s="211"/>
      <c r="D11" s="213"/>
      <c r="E11" s="213"/>
      <c r="F11" s="290" t="s">
        <v>387</v>
      </c>
      <c r="G11" s="290"/>
      <c r="H11" s="290"/>
      <c r="I11" s="290"/>
      <c r="J11" s="290"/>
    </row>
    <row r="12" spans="1:10" ht="20.25" customHeight="1">
      <c r="A12" s="198"/>
      <c r="B12" s="198"/>
      <c r="C12" s="211"/>
      <c r="D12" s="213"/>
      <c r="E12" s="213"/>
      <c r="F12" s="206" t="s">
        <v>350</v>
      </c>
      <c r="G12" s="106"/>
      <c r="H12" s="106"/>
      <c r="I12" s="106"/>
      <c r="J12" s="106"/>
    </row>
    <row r="13" spans="1:10" ht="19.5" customHeight="1">
      <c r="A13" s="198"/>
      <c r="B13" s="198"/>
      <c r="C13" s="211"/>
      <c r="D13" s="213"/>
      <c r="E13" s="213"/>
      <c r="F13" s="106"/>
      <c r="G13" s="199"/>
      <c r="H13" s="197"/>
      <c r="I13" s="197"/>
      <c r="J13" s="197"/>
    </row>
    <row r="14" spans="1:10" ht="19.5" customHeight="1">
      <c r="A14" s="106"/>
      <c r="B14" s="192"/>
      <c r="C14" s="192"/>
      <c r="D14" s="192"/>
      <c r="E14" s="192"/>
      <c r="F14" s="209"/>
      <c r="G14" s="191"/>
      <c r="H14" s="191"/>
      <c r="I14" s="191"/>
      <c r="J14" s="191"/>
    </row>
    <row r="15" spans="1:10" ht="19.5" customHeight="1">
      <c r="A15" s="214"/>
      <c r="B15" s="284"/>
      <c r="C15" s="284"/>
      <c r="D15" s="284"/>
      <c r="E15" s="284"/>
      <c r="F15" s="284"/>
      <c r="G15" s="215"/>
      <c r="H15" s="216"/>
      <c r="I15" s="217" t="s">
        <v>438</v>
      </c>
      <c r="J15" s="204" t="s">
        <v>263</v>
      </c>
    </row>
    <row r="16" spans="1:10">
      <c r="A16" s="202" t="s">
        <v>14</v>
      </c>
      <c r="B16" s="284" t="s">
        <v>424</v>
      </c>
      <c r="C16" s="284"/>
      <c r="D16" s="284"/>
      <c r="E16" s="284"/>
      <c r="F16" s="284"/>
      <c r="G16" s="218"/>
      <c r="H16" s="219"/>
      <c r="I16" s="171" t="s">
        <v>146</v>
      </c>
      <c r="J16" s="204">
        <v>2655018</v>
      </c>
    </row>
    <row r="17" spans="1:10" ht="16.5" customHeight="1">
      <c r="A17" s="202" t="s">
        <v>15</v>
      </c>
      <c r="B17" s="284" t="s">
        <v>394</v>
      </c>
      <c r="C17" s="284"/>
      <c r="D17" s="284"/>
      <c r="E17" s="284"/>
      <c r="F17" s="284"/>
      <c r="G17" s="215"/>
      <c r="H17" s="216"/>
      <c r="I17" s="171" t="s">
        <v>145</v>
      </c>
      <c r="J17" s="204">
        <v>150</v>
      </c>
    </row>
    <row r="18" spans="1:10" ht="18.75" customHeight="1">
      <c r="A18" s="202" t="s">
        <v>20</v>
      </c>
      <c r="B18" s="284" t="s">
        <v>425</v>
      </c>
      <c r="C18" s="284"/>
      <c r="D18" s="284"/>
      <c r="E18" s="284"/>
      <c r="F18" s="284"/>
      <c r="G18" s="215"/>
      <c r="H18" s="216"/>
      <c r="I18" s="171" t="s">
        <v>144</v>
      </c>
      <c r="J18" s="220">
        <v>1210136600</v>
      </c>
    </row>
    <row r="19" spans="1:10" ht="15.75" customHeight="1">
      <c r="A19" s="202" t="s">
        <v>436</v>
      </c>
      <c r="B19" s="284" t="s">
        <v>426</v>
      </c>
      <c r="C19" s="284"/>
      <c r="D19" s="284"/>
      <c r="E19" s="284"/>
      <c r="F19" s="284"/>
      <c r="G19" s="218"/>
      <c r="H19" s="219"/>
      <c r="I19" s="171" t="s">
        <v>9</v>
      </c>
      <c r="J19" s="204"/>
    </row>
    <row r="20" spans="1:10" ht="15.75" customHeight="1">
      <c r="A20" s="202" t="s">
        <v>17</v>
      </c>
      <c r="B20" s="284"/>
      <c r="C20" s="284"/>
      <c r="D20" s="284"/>
      <c r="E20" s="284"/>
      <c r="F20" s="284"/>
      <c r="G20" s="218"/>
      <c r="H20" s="219"/>
      <c r="I20" s="171" t="s">
        <v>8</v>
      </c>
      <c r="J20" s="204"/>
    </row>
    <row r="21" spans="1:10" ht="21" customHeight="1">
      <c r="A21" s="202" t="s">
        <v>16</v>
      </c>
      <c r="B21" s="284" t="s">
        <v>427</v>
      </c>
      <c r="C21" s="284"/>
      <c r="D21" s="284"/>
      <c r="E21" s="284"/>
      <c r="F21" s="284"/>
      <c r="G21" s="218"/>
      <c r="H21" s="221"/>
      <c r="I21" s="222" t="s">
        <v>10</v>
      </c>
      <c r="J21" s="204" t="s">
        <v>395</v>
      </c>
    </row>
    <row r="22" spans="1:10" ht="20.25" customHeight="1">
      <c r="A22" s="283" t="s">
        <v>388</v>
      </c>
      <c r="B22" s="284"/>
      <c r="C22" s="284"/>
      <c r="D22" s="284"/>
      <c r="E22" s="284"/>
      <c r="F22" s="284"/>
      <c r="G22" s="284" t="s">
        <v>208</v>
      </c>
      <c r="H22" s="287"/>
      <c r="I22" s="288"/>
      <c r="J22" s="223"/>
    </row>
    <row r="23" spans="1:10" ht="15.75" customHeight="1">
      <c r="A23" s="202" t="s">
        <v>21</v>
      </c>
      <c r="B23" s="284" t="s">
        <v>396</v>
      </c>
      <c r="C23" s="284"/>
      <c r="D23" s="284"/>
      <c r="E23" s="284"/>
      <c r="F23" s="284"/>
      <c r="G23" s="284" t="s">
        <v>209</v>
      </c>
      <c r="H23" s="287"/>
      <c r="I23" s="288"/>
      <c r="J23" s="223"/>
    </row>
    <row r="24" spans="1:10" ht="15.75" customHeight="1">
      <c r="A24" s="283" t="s">
        <v>121</v>
      </c>
      <c r="B24" s="284"/>
      <c r="C24" s="284"/>
      <c r="D24" s="284"/>
      <c r="E24" s="284"/>
      <c r="F24" s="284"/>
      <c r="G24" s="218">
        <v>12</v>
      </c>
      <c r="H24" s="218"/>
      <c r="I24" s="218"/>
      <c r="J24" s="219"/>
    </row>
    <row r="25" spans="1:10" ht="18.75" customHeight="1">
      <c r="A25" s="202" t="s">
        <v>11</v>
      </c>
      <c r="B25" s="284" t="s">
        <v>397</v>
      </c>
      <c r="C25" s="284"/>
      <c r="D25" s="284"/>
      <c r="E25" s="284"/>
      <c r="F25" s="284"/>
      <c r="G25" s="215"/>
      <c r="H25" s="215"/>
      <c r="I25" s="215"/>
      <c r="J25" s="216"/>
    </row>
    <row r="26" spans="1:10" ht="18" customHeight="1">
      <c r="A26" s="202" t="s">
        <v>12</v>
      </c>
      <c r="B26" s="284" t="s">
        <v>398</v>
      </c>
      <c r="C26" s="284"/>
      <c r="D26" s="284"/>
      <c r="E26" s="284"/>
      <c r="F26" s="284"/>
      <c r="G26" s="218"/>
      <c r="H26" s="218"/>
      <c r="I26" s="218"/>
      <c r="J26" s="219"/>
    </row>
    <row r="27" spans="1:10" ht="21" customHeight="1">
      <c r="A27" s="202" t="s">
        <v>13</v>
      </c>
      <c r="B27" s="284" t="s">
        <v>410</v>
      </c>
      <c r="C27" s="284"/>
      <c r="D27" s="284"/>
      <c r="E27" s="284"/>
      <c r="F27" s="284"/>
      <c r="G27" s="215"/>
      <c r="H27" s="215"/>
      <c r="I27" s="215"/>
      <c r="J27" s="216"/>
    </row>
    <row r="28" spans="1:10" ht="20.100000000000001" customHeight="1">
      <c r="A28" s="106"/>
      <c r="B28" s="106"/>
      <c r="C28" s="106"/>
      <c r="D28" s="106"/>
      <c r="E28" s="106"/>
      <c r="F28" s="106"/>
      <c r="G28" s="106"/>
      <c r="H28" s="106"/>
      <c r="I28" s="106"/>
      <c r="J28" s="106"/>
    </row>
    <row r="29" spans="1:10" ht="19.5" customHeight="1">
      <c r="A29" s="199"/>
      <c r="B29" s="106"/>
      <c r="C29" s="191"/>
      <c r="D29" s="106"/>
      <c r="E29" s="106"/>
      <c r="F29" s="106"/>
      <c r="G29" s="106"/>
      <c r="H29" s="106"/>
      <c r="I29" s="106"/>
      <c r="J29" s="106"/>
    </row>
    <row r="30" spans="1:10">
      <c r="A30" s="286" t="s">
        <v>437</v>
      </c>
      <c r="B30" s="286"/>
      <c r="C30" s="286"/>
      <c r="D30" s="286"/>
      <c r="E30" s="286"/>
      <c r="F30" s="286"/>
      <c r="G30" s="286"/>
      <c r="H30" s="286"/>
      <c r="I30" s="286"/>
      <c r="J30" s="286"/>
    </row>
    <row r="31" spans="1:10" ht="9" customHeight="1">
      <c r="A31" s="196"/>
      <c r="B31" s="196"/>
      <c r="C31" s="196"/>
      <c r="D31" s="196"/>
      <c r="E31" s="196"/>
      <c r="F31" s="207"/>
      <c r="G31" s="196"/>
      <c r="H31" s="196"/>
      <c r="I31" s="196"/>
      <c r="J31" s="196"/>
    </row>
    <row r="32" spans="1:10">
      <c r="A32" s="285" t="s">
        <v>222</v>
      </c>
      <c r="B32" s="285"/>
      <c r="C32" s="285"/>
      <c r="D32" s="285"/>
      <c r="E32" s="285"/>
      <c r="F32" s="285"/>
      <c r="G32" s="285"/>
      <c r="H32" s="285"/>
      <c r="I32" s="285"/>
      <c r="J32" s="285"/>
    </row>
    <row r="33" spans="1:10" ht="12" customHeight="1">
      <c r="B33" s="24"/>
      <c r="C33" s="205"/>
      <c r="D33" s="24"/>
      <c r="E33" s="24"/>
      <c r="F33" s="24"/>
      <c r="G33" s="24"/>
      <c r="H33" s="24"/>
      <c r="I33" s="24"/>
      <c r="J33" s="24"/>
    </row>
    <row r="34" spans="1:10" ht="44.25" customHeight="1">
      <c r="A34" s="259" t="s">
        <v>273</v>
      </c>
      <c r="B34" s="260" t="s">
        <v>18</v>
      </c>
      <c r="C34" s="270" t="s">
        <v>32</v>
      </c>
      <c r="D34" s="270" t="s">
        <v>40</v>
      </c>
      <c r="E34" s="260" t="s">
        <v>151</v>
      </c>
      <c r="F34" s="274" t="s">
        <v>183</v>
      </c>
      <c r="G34" s="261" t="s">
        <v>274</v>
      </c>
      <c r="H34" s="262"/>
      <c r="I34" s="262"/>
      <c r="J34" s="263"/>
    </row>
    <row r="35" spans="1:10" ht="54.75" customHeight="1">
      <c r="A35" s="259"/>
      <c r="B35" s="260"/>
      <c r="C35" s="271"/>
      <c r="D35" s="271"/>
      <c r="E35" s="260"/>
      <c r="F35" s="275"/>
      <c r="G35" s="194" t="s">
        <v>267</v>
      </c>
      <c r="H35" s="194" t="s">
        <v>268</v>
      </c>
      <c r="I35" s="194" t="s">
        <v>269</v>
      </c>
      <c r="J35" s="194" t="s">
        <v>358</v>
      </c>
    </row>
    <row r="36" spans="1:10" ht="20.100000000000001" customHeight="1">
      <c r="A36" s="193">
        <v>1</v>
      </c>
      <c r="B36" s="194">
        <v>2</v>
      </c>
      <c r="C36" s="194">
        <v>3</v>
      </c>
      <c r="D36" s="194">
        <v>4</v>
      </c>
      <c r="E36" s="194">
        <v>5</v>
      </c>
      <c r="F36" s="210">
        <v>6</v>
      </c>
      <c r="G36" s="194">
        <v>7</v>
      </c>
      <c r="H36" s="194">
        <v>8</v>
      </c>
      <c r="I36" s="194">
        <v>9</v>
      </c>
      <c r="J36" s="194">
        <v>10</v>
      </c>
    </row>
    <row r="37" spans="1:10" ht="24.95" customHeight="1">
      <c r="A37" s="264" t="s">
        <v>109</v>
      </c>
      <c r="B37" s="265"/>
      <c r="C37" s="265"/>
      <c r="D37" s="265"/>
      <c r="E37" s="265"/>
      <c r="F37" s="265"/>
      <c r="G37" s="265"/>
      <c r="H37" s="265"/>
      <c r="I37" s="265"/>
      <c r="J37" s="266"/>
    </row>
    <row r="38" spans="1:10" ht="37.5">
      <c r="A38" s="96" t="s">
        <v>223</v>
      </c>
      <c r="B38" s="193">
        <f>'I. Фін результат'!B7</f>
        <v>1000</v>
      </c>
      <c r="C38" s="147">
        <f>'I. Фін результат'!C7</f>
        <v>2810</v>
      </c>
      <c r="D38" s="147">
        <f>'I. Фін результат'!D7</f>
        <v>5300</v>
      </c>
      <c r="E38" s="147">
        <f>'I. Фін результат'!I7</f>
        <v>5300</v>
      </c>
      <c r="F38" s="147">
        <f>'I. Фін результат'!E7</f>
        <v>5099</v>
      </c>
      <c r="G38" s="145">
        <f>E38+186</f>
        <v>5486</v>
      </c>
      <c r="H38" s="145">
        <f>G38+186</f>
        <v>5672</v>
      </c>
      <c r="I38" s="145">
        <f>H38+186</f>
        <v>5858</v>
      </c>
      <c r="J38" s="145">
        <f>I38+186</f>
        <v>6044</v>
      </c>
    </row>
    <row r="39" spans="1:10" ht="37.5">
      <c r="A39" s="96" t="s">
        <v>191</v>
      </c>
      <c r="B39" s="193">
        <f>'I. Фін результат'!B9</f>
        <v>1010</v>
      </c>
      <c r="C39" s="147">
        <f>'I. Фін результат'!C9</f>
        <v>733</v>
      </c>
      <c r="D39" s="147">
        <f>'I. Фін результат'!D9</f>
        <v>2405</v>
      </c>
      <c r="E39" s="147">
        <f>'I. Фін результат'!I9</f>
        <v>2267</v>
      </c>
      <c r="F39" s="147">
        <f>'I. Фін результат'!E9</f>
        <v>4096</v>
      </c>
      <c r="G39" s="145">
        <f>E39+70</f>
        <v>2337</v>
      </c>
      <c r="H39" s="145">
        <f>G39+70</f>
        <v>2407</v>
      </c>
      <c r="I39" s="145">
        <f>H39+70</f>
        <v>2477</v>
      </c>
      <c r="J39" s="145">
        <f>I39+70</f>
        <v>2547</v>
      </c>
    </row>
    <row r="40" spans="1:10" ht="20.100000000000001" customHeight="1">
      <c r="A40" s="98" t="s">
        <v>307</v>
      </c>
      <c r="B40" s="193">
        <f>'I. Фін результат'!B18</f>
        <v>1020</v>
      </c>
      <c r="C40" s="147">
        <f>'I. Фін результат'!C18</f>
        <v>2077</v>
      </c>
      <c r="D40" s="147">
        <f>'I. Фін результат'!D18</f>
        <v>2895</v>
      </c>
      <c r="E40" s="147">
        <f>'I. Фін результат'!I18</f>
        <v>3033</v>
      </c>
      <c r="F40" s="147">
        <f>'I. Фін результат'!E18</f>
        <v>1003</v>
      </c>
      <c r="G40" s="147">
        <f>G38-G39</f>
        <v>3149</v>
      </c>
      <c r="H40" s="147">
        <f>H38-H39</f>
        <v>3265</v>
      </c>
      <c r="I40" s="147">
        <f>I38-I39</f>
        <v>3381</v>
      </c>
      <c r="J40" s="147">
        <f>J38-J39</f>
        <v>3497</v>
      </c>
    </row>
    <row r="41" spans="1:10" ht="20.100000000000001" customHeight="1">
      <c r="A41" s="96" t="s">
        <v>156</v>
      </c>
      <c r="B41" s="193">
        <f>'I. Фін результат'!B21</f>
        <v>1040</v>
      </c>
      <c r="C41" s="147">
        <f>'I. Фін результат'!C21</f>
        <v>1874</v>
      </c>
      <c r="D41" s="147">
        <f>'I. Фін результат'!D21</f>
        <v>2248</v>
      </c>
      <c r="E41" s="147">
        <f>'I. Фін результат'!I21</f>
        <v>2387</v>
      </c>
      <c r="F41" s="147">
        <f>'I. Фін результат'!E21</f>
        <v>2962</v>
      </c>
      <c r="G41" s="145">
        <f>E41+91</f>
        <v>2478</v>
      </c>
      <c r="H41" s="145">
        <f>G41+91</f>
        <v>2569</v>
      </c>
      <c r="I41" s="145">
        <f>H41+91</f>
        <v>2660</v>
      </c>
      <c r="J41" s="145">
        <f>I41+91</f>
        <v>2751</v>
      </c>
    </row>
    <row r="42" spans="1:10" ht="20.100000000000001" customHeight="1">
      <c r="A42" s="96" t="s">
        <v>153</v>
      </c>
      <c r="B42" s="193">
        <f>'I. Фін результат'!B50</f>
        <v>1070</v>
      </c>
      <c r="C42" s="147">
        <f>'I. Фін результат'!C50</f>
        <v>0</v>
      </c>
      <c r="D42" s="147">
        <f>'I. Фін результат'!D50</f>
        <v>0</v>
      </c>
      <c r="E42" s="147">
        <f>'I. Фін результат'!I50</f>
        <v>0</v>
      </c>
      <c r="F42" s="147">
        <f>'I. Фін результат'!E50</f>
        <v>0</v>
      </c>
      <c r="G42" s="145"/>
      <c r="H42" s="145"/>
      <c r="I42" s="145"/>
      <c r="J42" s="145"/>
    </row>
    <row r="43" spans="1:10" ht="20.100000000000001" customHeight="1">
      <c r="A43" s="96" t="s">
        <v>157</v>
      </c>
      <c r="B43" s="193">
        <f>'I. Фін результат'!B81</f>
        <v>1300</v>
      </c>
      <c r="C43" s="147">
        <f>'I. Фін результат'!C81</f>
        <v>0</v>
      </c>
      <c r="D43" s="147">
        <f>'I. Фін результат'!D81</f>
        <v>0</v>
      </c>
      <c r="E43" s="147">
        <f>'I. Фін результат'!I81</f>
        <v>0</v>
      </c>
      <c r="F43" s="147">
        <f>'I. Фін результат'!E81</f>
        <v>1995</v>
      </c>
      <c r="G43" s="145"/>
      <c r="H43" s="145"/>
      <c r="I43" s="145"/>
      <c r="J43" s="145"/>
    </row>
    <row r="44" spans="1:10" ht="37.5">
      <c r="A44" s="99" t="s">
        <v>4</v>
      </c>
      <c r="B44" s="193">
        <f>'I. Фін результат'!B64</f>
        <v>1100</v>
      </c>
      <c r="C44" s="147">
        <f>'I. Фін результат'!C64</f>
        <v>203</v>
      </c>
      <c r="D44" s="147">
        <f>'I. Фін результат'!D64</f>
        <v>647</v>
      </c>
      <c r="E44" s="147">
        <f>'I. Фін результат'!I64</f>
        <v>646</v>
      </c>
      <c r="F44" s="147">
        <f>'I. Фін результат'!E64</f>
        <v>36</v>
      </c>
      <c r="G44" s="147">
        <f>G40-G41-G42+G43</f>
        <v>671</v>
      </c>
      <c r="H44" s="147">
        <f>H40-H41-H42+H43</f>
        <v>696</v>
      </c>
      <c r="I44" s="147">
        <f>I40-I41-I42+I43</f>
        <v>721</v>
      </c>
      <c r="J44" s="147">
        <f>J40-J41-J42+J43</f>
        <v>746</v>
      </c>
    </row>
    <row r="45" spans="1:10" ht="20.100000000000001" customHeight="1">
      <c r="A45" s="99" t="s">
        <v>158</v>
      </c>
      <c r="B45" s="193">
        <f>'I. Фін результат'!B92</f>
        <v>1410</v>
      </c>
      <c r="C45" s="147">
        <f>'I. Фін результат'!C92</f>
        <v>203</v>
      </c>
      <c r="D45" s="147">
        <f>'I. Фін результат'!D92</f>
        <v>887</v>
      </c>
      <c r="E45" s="147">
        <f>'I. Фін результат'!I92</f>
        <v>886</v>
      </c>
      <c r="F45" s="147">
        <f>'I. Фін результат'!E92</f>
        <v>1564</v>
      </c>
      <c r="G45" s="145">
        <f>E45+58</f>
        <v>944</v>
      </c>
      <c r="H45" s="145">
        <f>G45+58</f>
        <v>1002</v>
      </c>
      <c r="I45" s="145">
        <f>H45+58</f>
        <v>1060</v>
      </c>
      <c r="J45" s="145">
        <f>I45+58</f>
        <v>1118</v>
      </c>
    </row>
    <row r="46" spans="1:10" ht="20.100000000000001" customHeight="1">
      <c r="A46" s="100" t="s">
        <v>244</v>
      </c>
      <c r="B46" s="193">
        <f>' V. Коефіцієнти'!B8</f>
        <v>5010</v>
      </c>
      <c r="C46" s="148">
        <f>' V. Коефіцієнти'!D8</f>
        <v>7.2241992882562274</v>
      </c>
      <c r="D46" s="148">
        <f>D45*100/D38</f>
        <v>16.735849056603772</v>
      </c>
      <c r="E46" s="148">
        <f>' V. Коефіцієнти'!G8</f>
        <v>16.716981132075471</v>
      </c>
      <c r="F46" s="148">
        <f>' V. Коефіцієнти'!F8</f>
        <v>30.672680917827027</v>
      </c>
      <c r="G46" s="153">
        <f>G45*100/G38</f>
        <v>17.207437112650382</v>
      </c>
      <c r="H46" s="153">
        <f>H45*100/H38</f>
        <v>17.665726375176305</v>
      </c>
      <c r="I46" s="153">
        <f>I45*100/I38</f>
        <v>18.09491293956982</v>
      </c>
      <c r="J46" s="153">
        <f>J45*100/J38</f>
        <v>18.497683653209794</v>
      </c>
    </row>
    <row r="47" spans="1:10" ht="37.5">
      <c r="A47" s="100" t="s">
        <v>159</v>
      </c>
      <c r="B47" s="193">
        <f>'I. Фін результат'!B82</f>
        <v>1310</v>
      </c>
      <c r="C47" s="147">
        <f>'I. Фін результат'!C82</f>
        <v>0</v>
      </c>
      <c r="D47" s="147">
        <f>'I. Фін результат'!D82</f>
        <v>0</v>
      </c>
      <c r="E47" s="147">
        <f>'I. Фін результат'!I82</f>
        <v>0</v>
      </c>
      <c r="F47" s="147">
        <f>'I. Фін результат'!E82</f>
        <v>0</v>
      </c>
      <c r="G47" s="145"/>
      <c r="H47" s="145"/>
      <c r="I47" s="145"/>
      <c r="J47" s="145"/>
    </row>
    <row r="48" spans="1:10" ht="20.100000000000001" customHeight="1">
      <c r="A48" s="96" t="s">
        <v>249</v>
      </c>
      <c r="B48" s="193">
        <f>'I. Фін результат'!B83</f>
        <v>1320</v>
      </c>
      <c r="C48" s="147">
        <f>'I. Фін результат'!C83</f>
        <v>0</v>
      </c>
      <c r="D48" s="147">
        <f>'I. Фін результат'!D83</f>
        <v>0</v>
      </c>
      <c r="E48" s="147">
        <f>'I. Фін результат'!I83</f>
        <v>0</v>
      </c>
      <c r="F48" s="147">
        <f>'I. Фін результат'!E83</f>
        <v>0</v>
      </c>
      <c r="G48" s="145"/>
      <c r="H48" s="145"/>
      <c r="I48" s="145"/>
      <c r="J48" s="145"/>
    </row>
    <row r="49" spans="1:10" ht="37.5">
      <c r="A49" s="99" t="s">
        <v>107</v>
      </c>
      <c r="B49" s="193">
        <f>'I. Фін результат'!B73</f>
        <v>1170</v>
      </c>
      <c r="C49" s="147">
        <f>'I. Фін результат'!C73</f>
        <v>203</v>
      </c>
      <c r="D49" s="147">
        <f>'I. Фін результат'!D73</f>
        <v>647</v>
      </c>
      <c r="E49" s="147">
        <f>'I. Фін результат'!I73</f>
        <v>646</v>
      </c>
      <c r="F49" s="147">
        <f>'I. Фін результат'!E73</f>
        <v>36</v>
      </c>
      <c r="G49" s="147">
        <f>G44+G47+G48</f>
        <v>671</v>
      </c>
      <c r="H49" s="147">
        <f>H44+H47+H48</f>
        <v>696</v>
      </c>
      <c r="I49" s="147">
        <f>I44+I47+I48</f>
        <v>721</v>
      </c>
      <c r="J49" s="147">
        <f>J44+J47+J48</f>
        <v>746</v>
      </c>
    </row>
    <row r="50" spans="1:10" ht="20.100000000000001" customHeight="1">
      <c r="A50" s="100" t="s">
        <v>154</v>
      </c>
      <c r="B50" s="193">
        <f>'I. Фін результат'!B74</f>
        <v>1180</v>
      </c>
      <c r="C50" s="147">
        <f>'I. Фін результат'!C74</f>
        <v>37</v>
      </c>
      <c r="D50" s="147">
        <f>'I. Фін результат'!D74</f>
        <v>116</v>
      </c>
      <c r="E50" s="147">
        <f>'I. Фін результат'!I74</f>
        <v>116</v>
      </c>
      <c r="F50" s="147">
        <f>'I. Фін результат'!E74</f>
        <v>7</v>
      </c>
      <c r="G50" s="147">
        <f>IF(G49&gt;0,G49*18%,0)</f>
        <v>120.78</v>
      </c>
      <c r="H50" s="147">
        <f>IF(H49&gt;0,H49*18%,0)</f>
        <v>125.28</v>
      </c>
      <c r="I50" s="147">
        <f>IF(I49&gt;0,I49*18%,0)</f>
        <v>129.78</v>
      </c>
      <c r="J50" s="147">
        <f>IF(J49&gt;0,J49*18%,0)</f>
        <v>134.28</v>
      </c>
    </row>
    <row r="51" spans="1:10" ht="20.100000000000001" customHeight="1">
      <c r="A51" s="99" t="s">
        <v>245</v>
      </c>
      <c r="B51" s="193">
        <f>'I. Фін результат'!B76</f>
        <v>1200</v>
      </c>
      <c r="C51" s="147">
        <f>'I. Фін результат'!C76</f>
        <v>166</v>
      </c>
      <c r="D51" s="147">
        <f>'I. Фін результат'!D76</f>
        <v>531</v>
      </c>
      <c r="E51" s="147">
        <f>'I. Фін результат'!I76</f>
        <v>530</v>
      </c>
      <c r="F51" s="147">
        <f>'I. Фін результат'!E76</f>
        <v>29</v>
      </c>
      <c r="G51" s="147">
        <f>G49-G50</f>
        <v>550.22</v>
      </c>
      <c r="H51" s="147">
        <f>H49-H50</f>
        <v>570.72</v>
      </c>
      <c r="I51" s="147">
        <f>I49-I50</f>
        <v>591.22</v>
      </c>
      <c r="J51" s="147">
        <f>J49-J50</f>
        <v>611.72</v>
      </c>
    </row>
    <row r="52" spans="1:10" ht="20.100000000000001" customHeight="1">
      <c r="A52" s="100" t="s">
        <v>246</v>
      </c>
      <c r="B52" s="193">
        <f>' V. Коефіцієнти'!B11</f>
        <v>5040</v>
      </c>
      <c r="C52" s="148">
        <f>' V. Коефіцієнти'!D11</f>
        <v>5.9074733096085408E-2</v>
      </c>
      <c r="D52" s="148">
        <f>D51/D38</f>
        <v>0.10018867924528302</v>
      </c>
      <c r="E52" s="148">
        <f>' V. Коефіцієнти'!G11</f>
        <v>0.1</v>
      </c>
      <c r="F52" s="148">
        <f>' V. Коефіцієнти'!F11</f>
        <v>5.6873896842518142E-3</v>
      </c>
      <c r="G52" s="148">
        <f>G51/G38</f>
        <v>0.10029529711994167</v>
      </c>
      <c r="H52" s="148">
        <f>H51/H38</f>
        <v>0.10062059238363893</v>
      </c>
      <c r="I52" s="148">
        <f>I51/I38</f>
        <v>0.10092523045407989</v>
      </c>
      <c r="J52" s="148">
        <f>J51/J38</f>
        <v>0.10121111846459299</v>
      </c>
    </row>
    <row r="53" spans="1:10" ht="24.95" customHeight="1">
      <c r="A53" s="280" t="s">
        <v>171</v>
      </c>
      <c r="B53" s="281"/>
      <c r="C53" s="281"/>
      <c r="D53" s="281"/>
      <c r="E53" s="281"/>
      <c r="F53" s="281"/>
      <c r="G53" s="281"/>
      <c r="H53" s="281"/>
      <c r="I53" s="281"/>
      <c r="J53" s="282"/>
    </row>
    <row r="54" spans="1:10" ht="20.100000000000001" customHeight="1">
      <c r="A54" s="201" t="s">
        <v>363</v>
      </c>
      <c r="B54" s="193">
        <f>'ІІ. Розр. з бюджетом'!B19</f>
        <v>2100</v>
      </c>
      <c r="C54" s="147">
        <f>'ІІ. Розр. з бюджетом'!C19</f>
        <v>110</v>
      </c>
      <c r="D54" s="147">
        <f>'ІІ. Розр. з бюджетом'!D19</f>
        <v>351</v>
      </c>
      <c r="E54" s="147">
        <f>'ІІ. Розр. з бюджетом'!I19</f>
        <v>350</v>
      </c>
      <c r="F54" s="147">
        <f>'ІІ. Розр. з бюджетом'!E19</f>
        <v>19</v>
      </c>
      <c r="G54" s="145">
        <f>ROUND(G51*66%,0)</f>
        <v>363</v>
      </c>
      <c r="H54" s="145">
        <f t="shared" ref="H54:J54" si="0">ROUND(H51*66%,0)</f>
        <v>377</v>
      </c>
      <c r="I54" s="145">
        <f t="shared" si="0"/>
        <v>390</v>
      </c>
      <c r="J54" s="145">
        <f t="shared" si="0"/>
        <v>404</v>
      </c>
    </row>
    <row r="55" spans="1:10" ht="20.100000000000001" customHeight="1">
      <c r="A55" s="102" t="s">
        <v>170</v>
      </c>
      <c r="B55" s="193">
        <f>'ІІ. Розр. з бюджетом'!B22</f>
        <v>2110</v>
      </c>
      <c r="C55" s="147">
        <f>'ІІ. Розр. з бюджетом'!C22</f>
        <v>37</v>
      </c>
      <c r="D55" s="147">
        <f>'ІІ. Розр. з бюджетом'!D22</f>
        <v>116</v>
      </c>
      <c r="E55" s="147">
        <f>'ІІ. Розр. з бюджетом'!I22</f>
        <v>116</v>
      </c>
      <c r="F55" s="147">
        <f>'ІІ. Розр. з бюджетом'!E22</f>
        <v>7</v>
      </c>
      <c r="G55" s="147">
        <f>G50</f>
        <v>120.78</v>
      </c>
      <c r="H55" s="147">
        <f>H50</f>
        <v>125.28</v>
      </c>
      <c r="I55" s="147">
        <f>I50</f>
        <v>129.78</v>
      </c>
      <c r="J55" s="147">
        <f>J50</f>
        <v>134.28</v>
      </c>
    </row>
    <row r="56" spans="1:10" ht="56.25">
      <c r="A56" s="102" t="s">
        <v>359</v>
      </c>
      <c r="B56" s="193" t="s">
        <v>247</v>
      </c>
      <c r="C56" s="147">
        <f>SUM('ІІ. Розр. з бюджетом'!C23,'ІІ. Розр. з бюджетом'!C24)</f>
        <v>0</v>
      </c>
      <c r="D56" s="147">
        <f>SUM('ІІ. Розр. з бюджетом'!D23,'ІІ. Розр. з бюджетом'!D24)</f>
        <v>0</v>
      </c>
      <c r="E56" s="147">
        <f>'ІІ. Розр. з бюджетом'!I23+'ІІ. Розр. з бюджетом'!I24</f>
        <v>0</v>
      </c>
      <c r="F56" s="147">
        <f>SUM('ІІ. Розр. з бюджетом'!E23,'ІІ. Розр. з бюджетом'!E24)</f>
        <v>0</v>
      </c>
      <c r="G56" s="145"/>
      <c r="H56" s="145"/>
      <c r="I56" s="145"/>
      <c r="J56" s="145"/>
    </row>
    <row r="57" spans="1:10" ht="56.25">
      <c r="A57" s="201" t="s">
        <v>364</v>
      </c>
      <c r="B57" s="193">
        <f>'ІІ. Розр. з бюджетом'!B25</f>
        <v>2140</v>
      </c>
      <c r="C57" s="147">
        <f>'ІІ. Розр. з бюджетом'!C25</f>
        <v>750</v>
      </c>
      <c r="D57" s="147">
        <f>'ІІ. Розр. з бюджетом'!D25</f>
        <v>1034</v>
      </c>
      <c r="E57" s="147" t="e">
        <f>'ІІ. Розр. з бюджетом'!I25</f>
        <v>#REF!</v>
      </c>
      <c r="F57" s="147">
        <f>'ІІ. Розр. з бюджетом'!E25</f>
        <v>1048</v>
      </c>
      <c r="G57" s="145" t="e">
        <f>E57+35</f>
        <v>#REF!</v>
      </c>
      <c r="H57" s="145" t="e">
        <f>G57+35</f>
        <v>#REF!</v>
      </c>
      <c r="I57" s="145" t="e">
        <f>H57+35</f>
        <v>#REF!</v>
      </c>
      <c r="J57" s="145" t="e">
        <f>I57+35</f>
        <v>#REF!</v>
      </c>
    </row>
    <row r="58" spans="1:10" ht="39" customHeight="1">
      <c r="A58" s="201" t="s">
        <v>91</v>
      </c>
      <c r="B58" s="193">
        <f>'ІІ. Розр. з бюджетом'!B36</f>
        <v>2150</v>
      </c>
      <c r="C58" s="147">
        <f>'ІІ. Розр. з бюджетом'!C36</f>
        <v>451</v>
      </c>
      <c r="D58" s="147">
        <f>'ІІ. Розр. з бюджетом'!D36</f>
        <v>680</v>
      </c>
      <c r="E58" s="147">
        <f>'ІІ. Розр. з бюджетом'!I36</f>
        <v>751</v>
      </c>
      <c r="F58" s="147">
        <f>'ІІ. Розр. з бюджетом'!E36</f>
        <v>628</v>
      </c>
      <c r="G58" s="145">
        <f>E58+19</f>
        <v>770</v>
      </c>
      <c r="H58" s="145">
        <f>G58+19</f>
        <v>789</v>
      </c>
      <c r="I58" s="145">
        <f>H58+19</f>
        <v>808</v>
      </c>
      <c r="J58" s="145">
        <f>I58+19</f>
        <v>827</v>
      </c>
    </row>
    <row r="59" spans="1:10" ht="20.100000000000001" customHeight="1">
      <c r="A59" s="103" t="s">
        <v>365</v>
      </c>
      <c r="B59" s="193">
        <f>'ІІ. Розр. з бюджетом'!B37</f>
        <v>2200</v>
      </c>
      <c r="C59" s="147">
        <f>'ІІ. Розр. з бюджетом'!C37</f>
        <v>1348</v>
      </c>
      <c r="D59" s="147">
        <f>'ІІ. Розр. з бюджетом'!D37</f>
        <v>2181</v>
      </c>
      <c r="E59" s="147" t="e">
        <f>'ІІ. Розр. з бюджетом'!I37</f>
        <v>#REF!</v>
      </c>
      <c r="F59" s="147">
        <f>'ІІ. Розр. з бюджетом'!E37</f>
        <v>1702</v>
      </c>
      <c r="G59" s="147" t="e">
        <f>SUM(G54:G58)</f>
        <v>#REF!</v>
      </c>
      <c r="H59" s="147" t="e">
        <f>SUM(H54:H58)</f>
        <v>#REF!</v>
      </c>
      <c r="I59" s="147" t="e">
        <f>SUM(I54:I58)</f>
        <v>#REF!</v>
      </c>
      <c r="J59" s="147" t="e">
        <f>SUM(J54:J58)</f>
        <v>#REF!</v>
      </c>
    </row>
    <row r="60" spans="1:10" ht="24.95" customHeight="1">
      <c r="A60" s="280" t="s">
        <v>169</v>
      </c>
      <c r="B60" s="281"/>
      <c r="C60" s="281"/>
      <c r="D60" s="281"/>
      <c r="E60" s="281"/>
      <c r="F60" s="281"/>
      <c r="G60" s="281"/>
      <c r="H60" s="281"/>
      <c r="I60" s="281"/>
      <c r="J60" s="282"/>
    </row>
    <row r="61" spans="1:10" ht="20.100000000000001" customHeight="1">
      <c r="A61" s="103" t="s">
        <v>160</v>
      </c>
      <c r="B61" s="193">
        <f>'ІІІ. Рух грош. коштів'!B69</f>
        <v>3600</v>
      </c>
      <c r="C61" s="147">
        <f>'ІІІ. Рух грош. коштів'!C69</f>
        <v>28</v>
      </c>
      <c r="D61" s="147">
        <f>'ІІІ. Рух грош. коштів'!D69</f>
        <v>371</v>
      </c>
      <c r="E61" s="147">
        <f>'ІІІ. Рух грош. коштів'!I69</f>
        <v>1065</v>
      </c>
      <c r="F61" s="147">
        <f>'ІІІ. Рух грош. коштів'!E69</f>
        <v>371</v>
      </c>
      <c r="G61" s="147">
        <f>E66</f>
        <v>1485</v>
      </c>
      <c r="H61" s="147">
        <f>G66</f>
        <v>2425</v>
      </c>
      <c r="I61" s="147">
        <f>H66</f>
        <v>3535</v>
      </c>
      <c r="J61" s="147">
        <f>I66</f>
        <v>4815</v>
      </c>
    </row>
    <row r="62" spans="1:10" ht="37.5">
      <c r="A62" s="201" t="s">
        <v>161</v>
      </c>
      <c r="B62" s="193">
        <f>'ІІІ. Рух грош. коштів'!B23</f>
        <v>3090</v>
      </c>
      <c r="C62" s="147">
        <f>'ІІІ. Рух грош. коштів'!C23</f>
        <v>-5973</v>
      </c>
      <c r="D62" s="147">
        <f>'ІІІ. Рух грош. коштів'!D23</f>
        <v>771</v>
      </c>
      <c r="E62" s="147">
        <f>'ІІІ. Рух грош. коштів'!I23</f>
        <v>770</v>
      </c>
      <c r="F62" s="147">
        <f>'ІІІ. Рух грош. коштів'!E23</f>
        <v>-12034</v>
      </c>
      <c r="G62" s="145">
        <f>E62+170</f>
        <v>940</v>
      </c>
      <c r="H62" s="145">
        <f>G62+170</f>
        <v>1110</v>
      </c>
      <c r="I62" s="145">
        <f>H62+170</f>
        <v>1280</v>
      </c>
      <c r="J62" s="145">
        <f>I62</f>
        <v>1280</v>
      </c>
    </row>
    <row r="63" spans="1:10" ht="37.5">
      <c r="A63" s="201" t="s">
        <v>250</v>
      </c>
      <c r="B63" s="193">
        <f>'ІІІ. Рух грош. коштів'!B40</f>
        <v>3320</v>
      </c>
      <c r="C63" s="147">
        <f>'ІІІ. Рух грош. коштів'!C40</f>
        <v>-9474</v>
      </c>
      <c r="D63" s="147">
        <f>'ІІІ. Рух грош. коштів'!D40</f>
        <v>0</v>
      </c>
      <c r="E63" s="147">
        <f>'ІІІ. Рух грош. коштів'!I40</f>
        <v>0</v>
      </c>
      <c r="F63" s="147">
        <f>'ІІІ. Рух грош. коштів'!E40</f>
        <v>0</v>
      </c>
      <c r="G63" s="145">
        <f>'ІІІ. Рух грош. коштів'!G24</f>
        <v>0</v>
      </c>
      <c r="H63" s="145">
        <f>'ІІІ. Рух грош. коштів'!H24</f>
        <v>0</v>
      </c>
      <c r="I63" s="145">
        <f>'ІІІ. Рух грош. коштів'!I24</f>
        <v>0</v>
      </c>
      <c r="J63" s="145">
        <f>'ІІІ. Рух грош. коштів'!I24</f>
        <v>0</v>
      </c>
    </row>
    <row r="64" spans="1:10" ht="37.5">
      <c r="A64" s="201" t="s">
        <v>162</v>
      </c>
      <c r="B64" s="193">
        <f>'ІІІ. Рух грош. коштів'!B67</f>
        <v>3580</v>
      </c>
      <c r="C64" s="147">
        <f>'ІІІ. Рух грош. коштів'!C67</f>
        <v>15790</v>
      </c>
      <c r="D64" s="147">
        <f>'ІІІ. Рух грош. коштів'!D67</f>
        <v>-351</v>
      </c>
      <c r="E64" s="147">
        <f>'ІІІ. Рух грош. коштів'!I67</f>
        <v>-350</v>
      </c>
      <c r="F64" s="147">
        <f>'ІІІ. Рух грош. коштів'!E67</f>
        <v>12728</v>
      </c>
      <c r="G64" s="145">
        <f>'ІІІ. Рух грош. коштів'!G25</f>
        <v>0</v>
      </c>
      <c r="H64" s="145">
        <f>'ІІІ. Рух грош. коштів'!H25</f>
        <v>0</v>
      </c>
      <c r="I64" s="145">
        <f>'ІІІ. Рух грош. коштів'!I25</f>
        <v>0</v>
      </c>
      <c r="J64" s="145">
        <f>'ІІІ. Рух грош. коштів'!I25</f>
        <v>0</v>
      </c>
    </row>
    <row r="65" spans="1:10" ht="37.5">
      <c r="A65" s="201" t="s">
        <v>186</v>
      </c>
      <c r="B65" s="193">
        <f>'ІІІ. Рух грош. коштів'!B70</f>
        <v>3610</v>
      </c>
      <c r="C65" s="147">
        <f>'ІІІ. Рух грош. коштів'!C70</f>
        <v>0</v>
      </c>
      <c r="D65" s="147">
        <f>'ІІІ. Рух грош. коштів'!D70</f>
        <v>0</v>
      </c>
      <c r="E65" s="147">
        <f>'ІІІ. Рух грош. коштів'!I70</f>
        <v>0</v>
      </c>
      <c r="F65" s="147">
        <f>'ІІІ. Рух грош. коштів'!E70</f>
        <v>0</v>
      </c>
      <c r="G65" s="145">
        <f>'ІІІ. Рух грош. коштів'!G26</f>
        <v>0</v>
      </c>
      <c r="H65" s="145">
        <f>'ІІІ. Рух грош. коштів'!H26</f>
        <v>0</v>
      </c>
      <c r="I65" s="145">
        <f>'ІІІ. Рух грош. коштів'!I26</f>
        <v>0</v>
      </c>
      <c r="J65" s="145">
        <f>'ІІІ. Рух грош. коштів'!I26</f>
        <v>0</v>
      </c>
    </row>
    <row r="66" spans="1:10" ht="20.100000000000001" customHeight="1">
      <c r="A66" s="103" t="s">
        <v>163</v>
      </c>
      <c r="B66" s="193">
        <f>'ІІІ. Рух грош. коштів'!B71</f>
        <v>3620</v>
      </c>
      <c r="C66" s="147">
        <f>'ІІІ. Рух грош. коштів'!C71</f>
        <v>371</v>
      </c>
      <c r="D66" s="147">
        <f>'ІІІ. Рух грош. коштів'!D71</f>
        <v>791</v>
      </c>
      <c r="E66" s="147">
        <f>'ІІІ. Рух грош. коштів'!I71</f>
        <v>1485</v>
      </c>
      <c r="F66" s="147">
        <f>'ІІІ. Рух грош. коштів'!E71</f>
        <v>1065</v>
      </c>
      <c r="G66" s="147">
        <f>SUM(G61:G65)</f>
        <v>2425</v>
      </c>
      <c r="H66" s="147">
        <f>SUM(H61:H65)</f>
        <v>3535</v>
      </c>
      <c r="I66" s="147">
        <f>SUM(I61:I65)</f>
        <v>4815</v>
      </c>
      <c r="J66" s="147">
        <f>SUM(J61:J65)</f>
        <v>6095</v>
      </c>
    </row>
    <row r="67" spans="1:10" ht="24.95" customHeight="1">
      <c r="A67" s="277" t="s">
        <v>230</v>
      </c>
      <c r="B67" s="278"/>
      <c r="C67" s="278"/>
      <c r="D67" s="278"/>
      <c r="E67" s="278"/>
      <c r="F67" s="278"/>
      <c r="G67" s="278"/>
      <c r="H67" s="278"/>
      <c r="I67" s="278"/>
      <c r="J67" s="279"/>
    </row>
    <row r="68" spans="1:10" ht="20.100000000000001" customHeight="1">
      <c r="A68" s="201" t="s">
        <v>229</v>
      </c>
      <c r="B68" s="193">
        <f>'IV. Кап. інвестиції'!B6</f>
        <v>4000</v>
      </c>
      <c r="C68" s="147">
        <f>'IV. Кап. інвестиції'!C6</f>
        <v>9474</v>
      </c>
      <c r="D68" s="147">
        <f>'IV. Кап. інвестиції'!D6</f>
        <v>0</v>
      </c>
      <c r="E68" s="147">
        <f>'IV. Кап. інвестиції'!I6</f>
        <v>0</v>
      </c>
      <c r="F68" s="147">
        <f>'IV. Кап. інвестиції'!E6</f>
        <v>0</v>
      </c>
      <c r="G68" s="145"/>
      <c r="H68" s="145"/>
      <c r="I68" s="145"/>
      <c r="J68" s="145"/>
    </row>
    <row r="69" spans="1:10" ht="24.95" customHeight="1">
      <c r="A69" s="267" t="s">
        <v>233</v>
      </c>
      <c r="B69" s="268"/>
      <c r="C69" s="268"/>
      <c r="D69" s="268"/>
      <c r="E69" s="268"/>
      <c r="F69" s="268"/>
      <c r="G69" s="268"/>
      <c r="H69" s="268"/>
      <c r="I69" s="268"/>
      <c r="J69" s="269"/>
    </row>
    <row r="70" spans="1:10" ht="20.100000000000001" customHeight="1">
      <c r="A70" s="201" t="s">
        <v>189</v>
      </c>
      <c r="B70" s="193">
        <f>' V. Коефіцієнти'!B9</f>
        <v>5020</v>
      </c>
      <c r="C70" s="148">
        <f>' V. Коефіцієнти'!D9</f>
        <v>5.2188128772635818E-3</v>
      </c>
      <c r="D70" s="148">
        <f>D51/D77</f>
        <v>1.6599974990621484E-2</v>
      </c>
      <c r="E70" s="148">
        <f>' V. Коефіцієнти'!G9</f>
        <v>1.1838020146970137E-2</v>
      </c>
      <c r="F70" s="148">
        <f>' V. Коефіцієнти'!F9</f>
        <v>6.4045936395759715E-4</v>
      </c>
      <c r="G70" s="97" t="s">
        <v>241</v>
      </c>
      <c r="H70" s="97" t="s">
        <v>241</v>
      </c>
      <c r="I70" s="97" t="s">
        <v>241</v>
      </c>
      <c r="J70" s="97" t="s">
        <v>241</v>
      </c>
    </row>
    <row r="71" spans="1:10" ht="37.5">
      <c r="A71" s="201" t="s">
        <v>185</v>
      </c>
      <c r="B71" s="193">
        <f>' V. Коефіцієнти'!B10</f>
        <v>5030</v>
      </c>
      <c r="C71" s="148">
        <f>' V. Коефіцієнти'!D10</f>
        <v>5.2188128772635818E-3</v>
      </c>
      <c r="D71" s="148">
        <f>D51/D83</f>
        <v>1.6599974990621484E-2</v>
      </c>
      <c r="E71" s="148">
        <f>' V. Коефіцієнти'!G10</f>
        <v>1.1838020146970137E-2</v>
      </c>
      <c r="F71" s="148">
        <f>' V. Коефіцієнти'!F10</f>
        <v>6.5035545289408175E-4</v>
      </c>
      <c r="G71" s="97" t="s">
        <v>241</v>
      </c>
      <c r="H71" s="97" t="s">
        <v>241</v>
      </c>
      <c r="I71" s="97" t="s">
        <v>241</v>
      </c>
      <c r="J71" s="97" t="s">
        <v>241</v>
      </c>
    </row>
    <row r="72" spans="1:10" ht="20.100000000000001" customHeight="1">
      <c r="A72" s="201" t="s">
        <v>248</v>
      </c>
      <c r="B72" s="193">
        <f>' V. Коефіцієнти'!B14</f>
        <v>5110</v>
      </c>
      <c r="C72" s="184" t="e">
        <f>' V. Коефіцієнти'!D14</f>
        <v>#DIV/0!</v>
      </c>
      <c r="D72" s="148" t="e">
        <f>D83/(D78+D79)</f>
        <v>#DIV/0!</v>
      </c>
      <c r="E72" s="184" t="e">
        <f>' V. Коефіцієнти'!G14</f>
        <v>#DIV/0!</v>
      </c>
      <c r="F72" s="148">
        <f>' V. Коефіцієнти'!F14</f>
        <v>64.718432510885336</v>
      </c>
      <c r="G72" s="97" t="s">
        <v>241</v>
      </c>
      <c r="H72" s="97" t="s">
        <v>241</v>
      </c>
      <c r="I72" s="97" t="s">
        <v>241</v>
      </c>
      <c r="J72" s="97" t="s">
        <v>241</v>
      </c>
    </row>
    <row r="73" spans="1:10" ht="24.95" customHeight="1">
      <c r="A73" s="280" t="s">
        <v>232</v>
      </c>
      <c r="B73" s="281"/>
      <c r="C73" s="281"/>
      <c r="D73" s="281"/>
      <c r="E73" s="281"/>
      <c r="F73" s="281"/>
      <c r="G73" s="281"/>
      <c r="H73" s="281"/>
      <c r="I73" s="281"/>
      <c r="J73" s="282"/>
    </row>
    <row r="74" spans="1:10" ht="20.100000000000001" customHeight="1">
      <c r="A74" s="201" t="s">
        <v>164</v>
      </c>
      <c r="B74" s="193">
        <v>6000</v>
      </c>
      <c r="C74" s="156">
        <v>31190</v>
      </c>
      <c r="D74" s="156">
        <v>30950</v>
      </c>
      <c r="E74" s="234">
        <f>F74+E68-'I. Фін результат'!I99</f>
        <v>43116</v>
      </c>
      <c r="F74" s="156">
        <v>43356</v>
      </c>
      <c r="G74" s="104" t="s">
        <v>241</v>
      </c>
      <c r="H74" s="104" t="s">
        <v>241</v>
      </c>
      <c r="I74" s="104" t="s">
        <v>241</v>
      </c>
      <c r="J74" s="104" t="s">
        <v>241</v>
      </c>
    </row>
    <row r="75" spans="1:10" ht="20.100000000000001" customHeight="1">
      <c r="A75" s="201" t="s">
        <v>165</v>
      </c>
      <c r="B75" s="193">
        <v>6010</v>
      </c>
      <c r="C75" s="156">
        <v>618</v>
      </c>
      <c r="D75" s="156">
        <v>1038</v>
      </c>
      <c r="E75" s="156">
        <f>E83-E74</f>
        <v>1655</v>
      </c>
      <c r="F75" s="156">
        <v>1924</v>
      </c>
      <c r="G75" s="104" t="s">
        <v>241</v>
      </c>
      <c r="H75" s="104" t="s">
        <v>241</v>
      </c>
      <c r="I75" s="104" t="s">
        <v>241</v>
      </c>
      <c r="J75" s="104" t="s">
        <v>241</v>
      </c>
    </row>
    <row r="76" spans="1:10" ht="37.5">
      <c r="A76" s="201" t="s">
        <v>275</v>
      </c>
      <c r="B76" s="193">
        <v>6020</v>
      </c>
      <c r="C76" s="156">
        <f>'ІІІ. Рух грош. коштів'!C71</f>
        <v>371</v>
      </c>
      <c r="D76" s="156">
        <f>'ІІІ. Рух грош. коштів'!D71</f>
        <v>791</v>
      </c>
      <c r="E76" s="156">
        <f>'ІІІ. Рух грош. коштів'!I71</f>
        <v>1485</v>
      </c>
      <c r="F76" s="156">
        <f>'ІІІ. Рух грош. коштів'!E71</f>
        <v>1065</v>
      </c>
      <c r="G76" s="104" t="s">
        <v>241</v>
      </c>
      <c r="H76" s="104" t="s">
        <v>241</v>
      </c>
      <c r="I76" s="104" t="s">
        <v>241</v>
      </c>
      <c r="J76" s="104" t="s">
        <v>241</v>
      </c>
    </row>
    <row r="77" spans="1:10" s="203" customFormat="1" ht="20.100000000000001" customHeight="1">
      <c r="A77" s="103" t="s">
        <v>279</v>
      </c>
      <c r="B77" s="193">
        <v>6030</v>
      </c>
      <c r="C77" s="156">
        <f>C74+C75</f>
        <v>31808</v>
      </c>
      <c r="D77" s="156">
        <f>D74+D75</f>
        <v>31988</v>
      </c>
      <c r="E77" s="156">
        <f>E74+E75</f>
        <v>44771</v>
      </c>
      <c r="F77" s="156">
        <f>F74+F75</f>
        <v>45280</v>
      </c>
      <c r="G77" s="104" t="s">
        <v>241</v>
      </c>
      <c r="H77" s="104" t="s">
        <v>241</v>
      </c>
      <c r="I77" s="104" t="s">
        <v>241</v>
      </c>
      <c r="J77" s="104" t="s">
        <v>241</v>
      </c>
    </row>
    <row r="78" spans="1:10" ht="20.100000000000001" customHeight="1">
      <c r="A78" s="201" t="s">
        <v>187</v>
      </c>
      <c r="B78" s="193">
        <v>6040</v>
      </c>
      <c r="C78" s="156"/>
      <c r="D78" s="156"/>
      <c r="E78" s="156"/>
      <c r="F78" s="156"/>
      <c r="G78" s="104" t="s">
        <v>241</v>
      </c>
      <c r="H78" s="104" t="s">
        <v>241</v>
      </c>
      <c r="I78" s="104" t="s">
        <v>241</v>
      </c>
      <c r="J78" s="104" t="s">
        <v>241</v>
      </c>
    </row>
    <row r="79" spans="1:10" ht="20.100000000000001" customHeight="1">
      <c r="A79" s="201" t="s">
        <v>188</v>
      </c>
      <c r="B79" s="193">
        <v>6050</v>
      </c>
      <c r="C79" s="156"/>
      <c r="D79" s="156"/>
      <c r="E79" s="156"/>
      <c r="F79" s="156">
        <v>689</v>
      </c>
      <c r="G79" s="104" t="s">
        <v>241</v>
      </c>
      <c r="H79" s="104" t="s">
        <v>241</v>
      </c>
      <c r="I79" s="104" t="s">
        <v>241</v>
      </c>
      <c r="J79" s="104" t="s">
        <v>241</v>
      </c>
    </row>
    <row r="80" spans="1:10" s="203" customFormat="1" ht="20.100000000000001" customHeight="1">
      <c r="A80" s="103" t="s">
        <v>278</v>
      </c>
      <c r="B80" s="193">
        <v>6060</v>
      </c>
      <c r="C80" s="234">
        <f>SUM(C78:C79)</f>
        <v>0</v>
      </c>
      <c r="D80" s="234">
        <f>SUM(D78:D79)</f>
        <v>0</v>
      </c>
      <c r="E80" s="234">
        <f>SUM(E78:E79)</f>
        <v>0</v>
      </c>
      <c r="F80" s="234">
        <f>SUM(F78:F79)</f>
        <v>689</v>
      </c>
      <c r="G80" s="104" t="s">
        <v>241</v>
      </c>
      <c r="H80" s="104" t="s">
        <v>241</v>
      </c>
      <c r="I80" s="104" t="s">
        <v>241</v>
      </c>
      <c r="J80" s="104" t="s">
        <v>241</v>
      </c>
    </row>
    <row r="81" spans="1:10" ht="20.100000000000001" customHeight="1">
      <c r="A81" s="201" t="s">
        <v>276</v>
      </c>
      <c r="B81" s="193">
        <v>6070</v>
      </c>
      <c r="C81" s="156"/>
      <c r="D81" s="156"/>
      <c r="E81" s="156"/>
      <c r="F81" s="156"/>
      <c r="G81" s="104" t="s">
        <v>241</v>
      </c>
      <c r="H81" s="104" t="s">
        <v>241</v>
      </c>
      <c r="I81" s="104" t="s">
        <v>241</v>
      </c>
      <c r="J81" s="104" t="s">
        <v>241</v>
      </c>
    </row>
    <row r="82" spans="1:10" ht="20.100000000000001" customHeight="1">
      <c r="A82" s="201" t="s">
        <v>277</v>
      </c>
      <c r="B82" s="193">
        <v>6080</v>
      </c>
      <c r="C82" s="156"/>
      <c r="D82" s="156"/>
      <c r="E82" s="156"/>
      <c r="F82" s="156"/>
      <c r="G82" s="104" t="s">
        <v>241</v>
      </c>
      <c r="H82" s="104" t="s">
        <v>241</v>
      </c>
      <c r="I82" s="104" t="s">
        <v>241</v>
      </c>
      <c r="J82" s="104" t="s">
        <v>241</v>
      </c>
    </row>
    <row r="83" spans="1:10" s="203" customFormat="1" ht="20.100000000000001" customHeight="1">
      <c r="A83" s="103" t="s">
        <v>166</v>
      </c>
      <c r="B83" s="193">
        <v>6090</v>
      </c>
      <c r="C83" s="156">
        <v>31808</v>
      </c>
      <c r="D83" s="156">
        <v>31988</v>
      </c>
      <c r="E83" s="234">
        <f>F83+E51-E54</f>
        <v>44771</v>
      </c>
      <c r="F83" s="156">
        <v>44591</v>
      </c>
      <c r="G83" s="104" t="s">
        <v>241</v>
      </c>
      <c r="H83" s="104" t="s">
        <v>241</v>
      </c>
      <c r="I83" s="104" t="s">
        <v>241</v>
      </c>
      <c r="J83" s="104" t="s">
        <v>241</v>
      </c>
    </row>
    <row r="84" spans="1:10" s="203" customFormat="1" ht="24.95" customHeight="1">
      <c r="A84" s="63"/>
      <c r="B84" s="191"/>
      <c r="C84" s="110"/>
      <c r="D84" s="111"/>
      <c r="E84" s="111"/>
      <c r="F84" s="111"/>
      <c r="G84" s="195"/>
      <c r="H84" s="195"/>
      <c r="I84" s="195"/>
      <c r="J84" s="195"/>
    </row>
    <row r="85" spans="1:10" ht="24.95" customHeight="1">
      <c r="A85" s="197"/>
      <c r="B85" s="191"/>
      <c r="C85" s="195"/>
      <c r="D85" s="112"/>
      <c r="E85" s="112"/>
      <c r="F85" s="112"/>
      <c r="G85" s="112"/>
      <c r="H85" s="112"/>
      <c r="I85" s="112"/>
      <c r="J85" s="112"/>
    </row>
    <row r="86" spans="1:10">
      <c r="A86" s="113" t="s">
        <v>411</v>
      </c>
      <c r="B86" s="114"/>
      <c r="C86" s="272" t="s">
        <v>120</v>
      </c>
      <c r="D86" s="273"/>
      <c r="E86" s="273"/>
      <c r="F86" s="273"/>
      <c r="G86" s="115"/>
      <c r="H86" s="276" t="s">
        <v>412</v>
      </c>
      <c r="I86" s="276"/>
      <c r="J86" s="276"/>
    </row>
    <row r="87" spans="1:10" s="1" customFormat="1" ht="21" customHeight="1">
      <c r="A87" s="191" t="s">
        <v>84</v>
      </c>
      <c r="B87" s="106"/>
      <c r="C87" s="257" t="s">
        <v>85</v>
      </c>
      <c r="D87" s="257"/>
      <c r="E87" s="257"/>
      <c r="F87" s="257"/>
      <c r="G87" s="116"/>
      <c r="H87" s="258" t="s">
        <v>116</v>
      </c>
      <c r="I87" s="258"/>
      <c r="J87" s="258"/>
    </row>
    <row r="89" spans="1:10">
      <c r="A89" s="47"/>
    </row>
    <row r="90" spans="1:10">
      <c r="A90" s="47"/>
    </row>
    <row r="91" spans="1:10">
      <c r="A91" s="47"/>
    </row>
    <row r="92" spans="1:10" s="22" customFormat="1">
      <c r="A92" s="47"/>
      <c r="G92" s="200"/>
      <c r="H92" s="200"/>
      <c r="I92" s="200"/>
      <c r="J92" s="200"/>
    </row>
    <row r="93" spans="1:10" s="22" customFormat="1">
      <c r="A93" s="47"/>
      <c r="G93" s="200"/>
      <c r="H93" s="200"/>
      <c r="I93" s="200"/>
      <c r="J93" s="200"/>
    </row>
    <row r="94" spans="1:10" s="22" customFormat="1">
      <c r="A94" s="47"/>
      <c r="G94" s="200"/>
      <c r="H94" s="200"/>
      <c r="I94" s="200"/>
      <c r="J94" s="200"/>
    </row>
    <row r="95" spans="1:10" s="22" customFormat="1">
      <c r="A95" s="47"/>
      <c r="G95" s="200"/>
      <c r="H95" s="200"/>
      <c r="I95" s="200"/>
      <c r="J95" s="200"/>
    </row>
    <row r="96" spans="1:10" s="22" customFormat="1">
      <c r="A96" s="47"/>
      <c r="G96" s="200"/>
      <c r="H96" s="200"/>
      <c r="I96" s="200"/>
      <c r="J96" s="200"/>
    </row>
    <row r="97" spans="1:10" s="22" customFormat="1">
      <c r="A97" s="47"/>
      <c r="G97" s="200"/>
      <c r="H97" s="200"/>
      <c r="I97" s="200"/>
      <c r="J97" s="200"/>
    </row>
    <row r="98" spans="1:10" s="22" customFormat="1">
      <c r="A98" s="47"/>
      <c r="G98" s="200"/>
      <c r="H98" s="200"/>
      <c r="I98" s="200"/>
      <c r="J98" s="200"/>
    </row>
    <row r="99" spans="1:10" s="22" customFormat="1">
      <c r="A99" s="47"/>
      <c r="G99" s="200"/>
      <c r="H99" s="200"/>
      <c r="I99" s="200"/>
      <c r="J99" s="200"/>
    </row>
    <row r="100" spans="1:10" s="22" customFormat="1">
      <c r="A100" s="47"/>
      <c r="G100" s="200"/>
      <c r="H100" s="200"/>
      <c r="I100" s="200"/>
      <c r="J100" s="200"/>
    </row>
    <row r="101" spans="1:10" s="22" customFormat="1">
      <c r="A101" s="47"/>
      <c r="G101" s="200"/>
      <c r="H101" s="200"/>
      <c r="I101" s="200"/>
      <c r="J101" s="200"/>
    </row>
    <row r="102" spans="1:10" s="22" customFormat="1">
      <c r="A102" s="47"/>
      <c r="G102" s="200"/>
      <c r="H102" s="200"/>
      <c r="I102" s="200"/>
      <c r="J102" s="200"/>
    </row>
    <row r="103" spans="1:10" s="22" customFormat="1">
      <c r="A103" s="47"/>
      <c r="G103" s="200"/>
      <c r="H103" s="200"/>
      <c r="I103" s="200"/>
      <c r="J103" s="200"/>
    </row>
    <row r="104" spans="1:10" s="22" customFormat="1">
      <c r="A104" s="47"/>
      <c r="G104" s="200"/>
      <c r="H104" s="200"/>
      <c r="I104" s="200"/>
      <c r="J104" s="200"/>
    </row>
    <row r="105" spans="1:10" s="22" customFormat="1">
      <c r="A105" s="47"/>
      <c r="G105" s="200"/>
      <c r="H105" s="200"/>
      <c r="I105" s="200"/>
      <c r="J105" s="200"/>
    </row>
    <row r="106" spans="1:10" s="22" customFormat="1">
      <c r="A106" s="47"/>
      <c r="G106" s="200"/>
      <c r="H106" s="200"/>
      <c r="I106" s="200"/>
      <c r="J106" s="200"/>
    </row>
    <row r="107" spans="1:10" s="22" customFormat="1">
      <c r="A107" s="47"/>
      <c r="G107" s="200"/>
      <c r="H107" s="200"/>
      <c r="I107" s="200"/>
      <c r="J107" s="200"/>
    </row>
    <row r="108" spans="1:10" s="22" customFormat="1">
      <c r="A108" s="47"/>
      <c r="G108" s="200"/>
      <c r="H108" s="200"/>
      <c r="I108" s="200"/>
      <c r="J108" s="200"/>
    </row>
    <row r="109" spans="1:10" s="22" customFormat="1">
      <c r="A109" s="47"/>
      <c r="G109" s="200"/>
      <c r="H109" s="200"/>
      <c r="I109" s="200"/>
      <c r="J109" s="200"/>
    </row>
    <row r="110" spans="1:10" s="22" customFormat="1">
      <c r="A110" s="47"/>
      <c r="G110" s="200"/>
      <c r="H110" s="200"/>
      <c r="I110" s="200"/>
      <c r="J110" s="200"/>
    </row>
    <row r="111" spans="1:10" s="22" customFormat="1">
      <c r="A111" s="47"/>
      <c r="G111" s="200"/>
      <c r="H111" s="200"/>
      <c r="I111" s="200"/>
      <c r="J111" s="200"/>
    </row>
    <row r="112" spans="1:10" s="22" customFormat="1">
      <c r="A112" s="47"/>
      <c r="G112" s="200"/>
      <c r="H112" s="200"/>
      <c r="I112" s="200"/>
      <c r="J112" s="200"/>
    </row>
    <row r="113" spans="1:10" s="22" customFormat="1">
      <c r="A113" s="47"/>
      <c r="G113" s="200"/>
      <c r="H113" s="200"/>
      <c r="I113" s="200"/>
      <c r="J113" s="200"/>
    </row>
    <row r="114" spans="1:10" s="22" customFormat="1">
      <c r="A114" s="47"/>
      <c r="G114" s="200"/>
      <c r="H114" s="200"/>
      <c r="I114" s="200"/>
      <c r="J114" s="200"/>
    </row>
    <row r="115" spans="1:10" s="22" customFormat="1">
      <c r="A115" s="47"/>
      <c r="G115" s="200"/>
      <c r="H115" s="200"/>
      <c r="I115" s="200"/>
      <c r="J115" s="200"/>
    </row>
    <row r="116" spans="1:10" s="22" customFormat="1">
      <c r="A116" s="47"/>
      <c r="G116" s="200"/>
      <c r="H116" s="200"/>
      <c r="I116" s="200"/>
      <c r="J116" s="200"/>
    </row>
    <row r="117" spans="1:10" s="22" customFormat="1">
      <c r="A117" s="47"/>
      <c r="G117" s="200"/>
      <c r="H117" s="200"/>
      <c r="I117" s="200"/>
      <c r="J117" s="200"/>
    </row>
    <row r="118" spans="1:10" s="22" customFormat="1">
      <c r="A118" s="47"/>
      <c r="G118" s="200"/>
      <c r="H118" s="200"/>
      <c r="I118" s="200"/>
      <c r="J118" s="200"/>
    </row>
    <row r="119" spans="1:10" s="22" customFormat="1">
      <c r="A119" s="47"/>
      <c r="G119" s="200"/>
      <c r="H119" s="200"/>
      <c r="I119" s="200"/>
      <c r="J119" s="200"/>
    </row>
    <row r="120" spans="1:10" s="22" customFormat="1">
      <c r="A120" s="47"/>
      <c r="G120" s="200"/>
      <c r="H120" s="200"/>
      <c r="I120" s="200"/>
      <c r="J120" s="200"/>
    </row>
    <row r="121" spans="1:10" s="22" customFormat="1">
      <c r="A121" s="47"/>
      <c r="G121" s="200"/>
      <c r="H121" s="200"/>
      <c r="I121" s="200"/>
      <c r="J121" s="200"/>
    </row>
    <row r="122" spans="1:10" s="22" customFormat="1">
      <c r="A122" s="47"/>
      <c r="G122" s="200"/>
      <c r="H122" s="200"/>
      <c r="I122" s="200"/>
      <c r="J122" s="200"/>
    </row>
    <row r="123" spans="1:10" s="22" customFormat="1">
      <c r="A123" s="47"/>
      <c r="G123" s="200"/>
      <c r="H123" s="200"/>
      <c r="I123" s="200"/>
      <c r="J123" s="200"/>
    </row>
    <row r="124" spans="1:10" s="22" customFormat="1">
      <c r="A124" s="47"/>
      <c r="G124" s="200"/>
      <c r="H124" s="200"/>
      <c r="I124" s="200"/>
      <c r="J124" s="200"/>
    </row>
    <row r="125" spans="1:10" s="22" customFormat="1">
      <c r="A125" s="47"/>
      <c r="G125" s="200"/>
      <c r="H125" s="200"/>
      <c r="I125" s="200"/>
      <c r="J125" s="200"/>
    </row>
    <row r="126" spans="1:10" s="22" customFormat="1">
      <c r="A126" s="47"/>
      <c r="G126" s="200"/>
      <c r="H126" s="200"/>
      <c r="I126" s="200"/>
      <c r="J126" s="200"/>
    </row>
    <row r="127" spans="1:10" s="22" customFormat="1">
      <c r="A127" s="47"/>
      <c r="G127" s="200"/>
      <c r="H127" s="200"/>
      <c r="I127" s="200"/>
      <c r="J127" s="200"/>
    </row>
    <row r="128" spans="1:10" s="22" customFormat="1">
      <c r="A128" s="47"/>
      <c r="G128" s="200"/>
      <c r="H128" s="200"/>
      <c r="I128" s="200"/>
      <c r="J128" s="200"/>
    </row>
    <row r="129" spans="1:10" s="22" customFormat="1">
      <c r="A129" s="47"/>
      <c r="G129" s="200"/>
      <c r="H129" s="200"/>
      <c r="I129" s="200"/>
      <c r="J129" s="200"/>
    </row>
    <row r="130" spans="1:10" s="22" customFormat="1">
      <c r="A130" s="47"/>
      <c r="G130" s="200"/>
      <c r="H130" s="200"/>
      <c r="I130" s="200"/>
      <c r="J130" s="200"/>
    </row>
    <row r="131" spans="1:10" s="22" customFormat="1">
      <c r="A131" s="47"/>
      <c r="G131" s="200"/>
      <c r="H131" s="200"/>
      <c r="I131" s="200"/>
      <c r="J131" s="200"/>
    </row>
    <row r="132" spans="1:10" s="22" customFormat="1">
      <c r="A132" s="47"/>
      <c r="G132" s="200"/>
      <c r="H132" s="200"/>
      <c r="I132" s="200"/>
      <c r="J132" s="200"/>
    </row>
    <row r="133" spans="1:10" s="22" customFormat="1">
      <c r="A133" s="47"/>
      <c r="G133" s="200"/>
      <c r="H133" s="200"/>
      <c r="I133" s="200"/>
      <c r="J133" s="200"/>
    </row>
    <row r="134" spans="1:10" s="22" customFormat="1">
      <c r="A134" s="47"/>
      <c r="G134" s="200"/>
      <c r="H134" s="200"/>
      <c r="I134" s="200"/>
      <c r="J134" s="200"/>
    </row>
    <row r="135" spans="1:10" s="22" customFormat="1">
      <c r="A135" s="47"/>
      <c r="G135" s="200"/>
      <c r="H135" s="200"/>
      <c r="I135" s="200"/>
      <c r="J135" s="200"/>
    </row>
    <row r="136" spans="1:10" s="22" customFormat="1">
      <c r="A136" s="47"/>
      <c r="G136" s="200"/>
      <c r="H136" s="200"/>
      <c r="I136" s="200"/>
      <c r="J136" s="200"/>
    </row>
    <row r="137" spans="1:10" s="22" customFormat="1">
      <c r="A137" s="47"/>
      <c r="G137" s="200"/>
      <c r="H137" s="200"/>
      <c r="I137" s="200"/>
      <c r="J137" s="200"/>
    </row>
    <row r="138" spans="1:10" s="22" customFormat="1">
      <c r="A138" s="47"/>
      <c r="G138" s="200"/>
      <c r="H138" s="200"/>
      <c r="I138" s="200"/>
      <c r="J138" s="200"/>
    </row>
    <row r="139" spans="1:10" s="22" customFormat="1">
      <c r="A139" s="47"/>
      <c r="G139" s="200"/>
      <c r="H139" s="200"/>
      <c r="I139" s="200"/>
      <c r="J139" s="200"/>
    </row>
    <row r="140" spans="1:10" s="22" customFormat="1">
      <c r="A140" s="47"/>
      <c r="G140" s="200"/>
      <c r="H140" s="200"/>
      <c r="I140" s="200"/>
      <c r="J140" s="200"/>
    </row>
    <row r="141" spans="1:10" s="22" customFormat="1">
      <c r="A141" s="47"/>
      <c r="G141" s="200"/>
      <c r="H141" s="200"/>
      <c r="I141" s="200"/>
      <c r="J141" s="200"/>
    </row>
    <row r="142" spans="1:10" s="22" customFormat="1">
      <c r="A142" s="47"/>
      <c r="G142" s="200"/>
      <c r="H142" s="200"/>
      <c r="I142" s="200"/>
      <c r="J142" s="200"/>
    </row>
    <row r="143" spans="1:10" s="22" customFormat="1">
      <c r="A143" s="47"/>
      <c r="G143" s="200"/>
      <c r="H143" s="200"/>
      <c r="I143" s="200"/>
      <c r="J143" s="200"/>
    </row>
    <row r="144" spans="1:10" s="22" customFormat="1">
      <c r="A144" s="47"/>
      <c r="G144" s="200"/>
      <c r="H144" s="200"/>
      <c r="I144" s="200"/>
      <c r="J144" s="200"/>
    </row>
    <row r="145" spans="1:10" s="22" customFormat="1">
      <c r="A145" s="47"/>
      <c r="G145" s="200"/>
      <c r="H145" s="200"/>
      <c r="I145" s="200"/>
      <c r="J145" s="200"/>
    </row>
    <row r="146" spans="1:10" s="22" customFormat="1">
      <c r="A146" s="47"/>
      <c r="G146" s="200"/>
      <c r="H146" s="200"/>
      <c r="I146" s="200"/>
      <c r="J146" s="200"/>
    </row>
    <row r="147" spans="1:10" s="22" customFormat="1">
      <c r="A147" s="47"/>
      <c r="G147" s="200"/>
      <c r="H147" s="200"/>
      <c r="I147" s="200"/>
      <c r="J147" s="200"/>
    </row>
    <row r="148" spans="1:10" s="22" customFormat="1">
      <c r="A148" s="47"/>
      <c r="G148" s="200"/>
      <c r="H148" s="200"/>
      <c r="I148" s="200"/>
      <c r="J148" s="200"/>
    </row>
    <row r="149" spans="1:10" s="22" customFormat="1">
      <c r="A149" s="47"/>
      <c r="G149" s="200"/>
      <c r="H149" s="200"/>
      <c r="I149" s="200"/>
      <c r="J149" s="200"/>
    </row>
    <row r="150" spans="1:10" s="22" customFormat="1">
      <c r="A150" s="47"/>
      <c r="G150" s="200"/>
      <c r="H150" s="200"/>
      <c r="I150" s="200"/>
      <c r="J150" s="200"/>
    </row>
    <row r="151" spans="1:10" s="22" customFormat="1">
      <c r="A151" s="47"/>
      <c r="G151" s="200"/>
      <c r="H151" s="200"/>
      <c r="I151" s="200"/>
      <c r="J151" s="200"/>
    </row>
    <row r="152" spans="1:10" s="22" customFormat="1">
      <c r="A152" s="47"/>
      <c r="G152" s="200"/>
      <c r="H152" s="200"/>
      <c r="I152" s="200"/>
      <c r="J152" s="200"/>
    </row>
    <row r="153" spans="1:10" s="22" customFormat="1">
      <c r="A153" s="47"/>
      <c r="G153" s="200"/>
      <c r="H153" s="200"/>
      <c r="I153" s="200"/>
      <c r="J153" s="200"/>
    </row>
    <row r="154" spans="1:10" s="22" customFormat="1">
      <c r="A154" s="47"/>
      <c r="G154" s="200"/>
      <c r="H154" s="200"/>
      <c r="I154" s="200"/>
      <c r="J154" s="200"/>
    </row>
    <row r="155" spans="1:10" s="22" customFormat="1">
      <c r="A155" s="47"/>
      <c r="G155" s="200"/>
      <c r="H155" s="200"/>
      <c r="I155" s="200"/>
      <c r="J155" s="200"/>
    </row>
    <row r="156" spans="1:10" s="22" customFormat="1">
      <c r="A156" s="47"/>
      <c r="G156" s="200"/>
      <c r="H156" s="200"/>
      <c r="I156" s="200"/>
      <c r="J156" s="200"/>
    </row>
    <row r="157" spans="1:10" s="22" customFormat="1">
      <c r="A157" s="47"/>
      <c r="G157" s="200"/>
      <c r="H157" s="200"/>
      <c r="I157" s="200"/>
      <c r="J157" s="200"/>
    </row>
    <row r="158" spans="1:10" s="22" customFormat="1">
      <c r="A158" s="47"/>
      <c r="G158" s="200"/>
      <c r="H158" s="200"/>
      <c r="I158" s="200"/>
      <c r="J158" s="200"/>
    </row>
    <row r="159" spans="1:10" s="22" customFormat="1">
      <c r="A159" s="47"/>
      <c r="G159" s="200"/>
      <c r="H159" s="200"/>
      <c r="I159" s="200"/>
      <c r="J159" s="200"/>
    </row>
    <row r="160" spans="1:10" s="22" customFormat="1">
      <c r="A160" s="47"/>
      <c r="G160" s="200"/>
      <c r="H160" s="200"/>
      <c r="I160" s="200"/>
      <c r="J160" s="200"/>
    </row>
    <row r="161" spans="1:10" s="22" customFormat="1">
      <c r="A161" s="47"/>
      <c r="G161" s="200"/>
      <c r="H161" s="200"/>
      <c r="I161" s="200"/>
      <c r="J161" s="200"/>
    </row>
    <row r="162" spans="1:10" s="22" customFormat="1">
      <c r="A162" s="47"/>
      <c r="G162" s="200"/>
      <c r="H162" s="200"/>
      <c r="I162" s="200"/>
      <c r="J162" s="200"/>
    </row>
    <row r="163" spans="1:10" s="22" customFormat="1">
      <c r="A163" s="47"/>
      <c r="G163" s="200"/>
      <c r="H163" s="200"/>
      <c r="I163" s="200"/>
      <c r="J163" s="200"/>
    </row>
    <row r="164" spans="1:10" s="22" customFormat="1">
      <c r="A164" s="47"/>
      <c r="G164" s="200"/>
      <c r="H164" s="200"/>
      <c r="I164" s="200"/>
      <c r="J164" s="200"/>
    </row>
    <row r="165" spans="1:10" s="22" customFormat="1">
      <c r="A165" s="47"/>
      <c r="G165" s="200"/>
      <c r="H165" s="200"/>
      <c r="I165" s="200"/>
      <c r="J165" s="200"/>
    </row>
    <row r="166" spans="1:10" s="22" customFormat="1">
      <c r="A166" s="47"/>
      <c r="G166" s="200"/>
      <c r="H166" s="200"/>
      <c r="I166" s="200"/>
      <c r="J166" s="200"/>
    </row>
    <row r="167" spans="1:10" s="22" customFormat="1">
      <c r="A167" s="47"/>
      <c r="G167" s="200"/>
      <c r="H167" s="200"/>
      <c r="I167" s="200"/>
      <c r="J167" s="200"/>
    </row>
    <row r="168" spans="1:10" s="22" customFormat="1">
      <c r="A168" s="47"/>
      <c r="G168" s="200"/>
      <c r="H168" s="200"/>
      <c r="I168" s="200"/>
      <c r="J168" s="200"/>
    </row>
    <row r="169" spans="1:10" s="22" customFormat="1">
      <c r="A169" s="47"/>
      <c r="G169" s="200"/>
      <c r="H169" s="200"/>
      <c r="I169" s="200"/>
      <c r="J169" s="200"/>
    </row>
    <row r="170" spans="1:10" s="22" customFormat="1">
      <c r="A170" s="47"/>
      <c r="G170" s="200"/>
      <c r="H170" s="200"/>
      <c r="I170" s="200"/>
      <c r="J170" s="200"/>
    </row>
    <row r="171" spans="1:10" s="22" customFormat="1">
      <c r="A171" s="47"/>
      <c r="G171" s="200"/>
      <c r="H171" s="200"/>
      <c r="I171" s="200"/>
      <c r="J171" s="200"/>
    </row>
    <row r="172" spans="1:10" s="22" customFormat="1">
      <c r="A172" s="47"/>
      <c r="G172" s="200"/>
      <c r="H172" s="200"/>
      <c r="I172" s="200"/>
      <c r="J172" s="200"/>
    </row>
    <row r="173" spans="1:10" s="22" customFormat="1">
      <c r="A173" s="47"/>
      <c r="G173" s="200"/>
      <c r="H173" s="200"/>
      <c r="I173" s="200"/>
      <c r="J173" s="200"/>
    </row>
    <row r="174" spans="1:10" s="22" customFormat="1">
      <c r="A174" s="47"/>
      <c r="G174" s="200"/>
      <c r="H174" s="200"/>
      <c r="I174" s="200"/>
      <c r="J174" s="200"/>
    </row>
    <row r="175" spans="1:10" s="22" customFormat="1">
      <c r="A175" s="47"/>
      <c r="G175" s="200"/>
      <c r="H175" s="200"/>
      <c r="I175" s="200"/>
      <c r="J175" s="200"/>
    </row>
    <row r="176" spans="1:10" s="22" customFormat="1">
      <c r="A176" s="47"/>
      <c r="G176" s="200"/>
      <c r="H176" s="200"/>
      <c r="I176" s="200"/>
      <c r="J176" s="200"/>
    </row>
    <row r="177" spans="1:10" s="22" customFormat="1">
      <c r="A177" s="47"/>
      <c r="G177" s="200"/>
      <c r="H177" s="200"/>
      <c r="I177" s="200"/>
      <c r="J177" s="200"/>
    </row>
    <row r="178" spans="1:10" s="22" customFormat="1">
      <c r="A178" s="47"/>
      <c r="G178" s="200"/>
      <c r="H178" s="200"/>
      <c r="I178" s="200"/>
      <c r="J178" s="200"/>
    </row>
    <row r="179" spans="1:10" s="22" customFormat="1">
      <c r="A179" s="47"/>
      <c r="G179" s="200"/>
      <c r="H179" s="200"/>
      <c r="I179" s="200"/>
      <c r="J179" s="200"/>
    </row>
    <row r="180" spans="1:10" s="22" customFormat="1">
      <c r="A180" s="47"/>
      <c r="G180" s="200"/>
      <c r="H180" s="200"/>
      <c r="I180" s="200"/>
      <c r="J180" s="200"/>
    </row>
    <row r="181" spans="1:10" s="22" customFormat="1">
      <c r="A181" s="47"/>
      <c r="G181" s="200"/>
      <c r="H181" s="200"/>
      <c r="I181" s="200"/>
      <c r="J181" s="200"/>
    </row>
    <row r="182" spans="1:10" s="22" customFormat="1">
      <c r="A182" s="47"/>
      <c r="G182" s="200"/>
      <c r="H182" s="200"/>
      <c r="I182" s="200"/>
      <c r="J182" s="200"/>
    </row>
    <row r="183" spans="1:10" s="22" customFormat="1">
      <c r="A183" s="47"/>
      <c r="G183" s="200"/>
      <c r="H183" s="200"/>
      <c r="I183" s="200"/>
      <c r="J183" s="200"/>
    </row>
    <row r="184" spans="1:10" s="22" customFormat="1">
      <c r="A184" s="47"/>
      <c r="G184" s="200"/>
      <c r="H184" s="200"/>
      <c r="I184" s="200"/>
      <c r="J184" s="200"/>
    </row>
    <row r="185" spans="1:10" s="22" customFormat="1">
      <c r="A185" s="47"/>
      <c r="G185" s="200"/>
      <c r="H185" s="200"/>
      <c r="I185" s="200"/>
      <c r="J185" s="200"/>
    </row>
    <row r="186" spans="1:10" s="22" customFormat="1">
      <c r="A186" s="47"/>
      <c r="G186" s="200"/>
      <c r="H186" s="200"/>
      <c r="I186" s="200"/>
      <c r="J186" s="200"/>
    </row>
    <row r="187" spans="1:10" s="22" customFormat="1">
      <c r="A187" s="47"/>
      <c r="G187" s="200"/>
      <c r="H187" s="200"/>
      <c r="I187" s="200"/>
      <c r="J187" s="200"/>
    </row>
    <row r="188" spans="1:10" s="22" customFormat="1">
      <c r="A188" s="47"/>
      <c r="G188" s="200"/>
      <c r="H188" s="200"/>
      <c r="I188" s="200"/>
      <c r="J188" s="200"/>
    </row>
    <row r="189" spans="1:10" s="22" customFormat="1">
      <c r="A189" s="47"/>
      <c r="G189" s="200"/>
      <c r="H189" s="200"/>
      <c r="I189" s="200"/>
      <c r="J189" s="200"/>
    </row>
    <row r="190" spans="1:10" s="22" customFormat="1">
      <c r="A190" s="47"/>
      <c r="G190" s="200"/>
      <c r="H190" s="200"/>
      <c r="I190" s="200"/>
      <c r="J190" s="200"/>
    </row>
    <row r="191" spans="1:10" s="22" customFormat="1">
      <c r="A191" s="47"/>
      <c r="G191" s="200"/>
      <c r="H191" s="200"/>
      <c r="I191" s="200"/>
      <c r="J191" s="200"/>
    </row>
    <row r="192" spans="1:10" s="22" customFormat="1">
      <c r="A192" s="47"/>
      <c r="G192" s="200"/>
      <c r="H192" s="200"/>
      <c r="I192" s="200"/>
      <c r="J192" s="200"/>
    </row>
    <row r="193" spans="1:10" s="22" customFormat="1">
      <c r="A193" s="47"/>
      <c r="G193" s="200"/>
      <c r="H193" s="200"/>
      <c r="I193" s="200"/>
      <c r="J193" s="200"/>
    </row>
    <row r="194" spans="1:10" s="22" customFormat="1">
      <c r="A194" s="47"/>
      <c r="G194" s="200"/>
      <c r="H194" s="200"/>
      <c r="I194" s="200"/>
      <c r="J194" s="200"/>
    </row>
    <row r="195" spans="1:10" s="22" customFormat="1">
      <c r="A195" s="47"/>
      <c r="G195" s="200"/>
      <c r="H195" s="200"/>
      <c r="I195" s="200"/>
      <c r="J195" s="200"/>
    </row>
    <row r="196" spans="1:10" s="22" customFormat="1">
      <c r="A196" s="47"/>
      <c r="G196" s="200"/>
      <c r="H196" s="200"/>
      <c r="I196" s="200"/>
      <c r="J196" s="200"/>
    </row>
    <row r="197" spans="1:10" s="22" customFormat="1">
      <c r="A197" s="47"/>
      <c r="G197" s="200"/>
      <c r="H197" s="200"/>
      <c r="I197" s="200"/>
      <c r="J197" s="200"/>
    </row>
    <row r="198" spans="1:10" s="22" customFormat="1">
      <c r="A198" s="47"/>
      <c r="G198" s="200"/>
      <c r="H198" s="200"/>
      <c r="I198" s="200"/>
      <c r="J198" s="200"/>
    </row>
    <row r="199" spans="1:10" s="22" customFormat="1">
      <c r="A199" s="47"/>
      <c r="G199" s="200"/>
      <c r="H199" s="200"/>
      <c r="I199" s="200"/>
      <c r="J199" s="200"/>
    </row>
    <row r="200" spans="1:10" s="22" customFormat="1">
      <c r="A200" s="47"/>
      <c r="G200" s="200"/>
      <c r="H200" s="200"/>
      <c r="I200" s="200"/>
      <c r="J200" s="200"/>
    </row>
    <row r="201" spans="1:10" s="22" customFormat="1">
      <c r="A201" s="47"/>
      <c r="G201" s="200"/>
      <c r="H201" s="200"/>
      <c r="I201" s="200"/>
      <c r="J201" s="200"/>
    </row>
    <row r="202" spans="1:10" s="22" customFormat="1">
      <c r="A202" s="47"/>
      <c r="G202" s="200"/>
      <c r="H202" s="200"/>
      <c r="I202" s="200"/>
      <c r="J202" s="200"/>
    </row>
    <row r="203" spans="1:10" s="22" customFormat="1">
      <c r="A203" s="47"/>
      <c r="G203" s="200"/>
      <c r="H203" s="200"/>
      <c r="I203" s="200"/>
      <c r="J203" s="200"/>
    </row>
    <row r="204" spans="1:10" s="22" customFormat="1">
      <c r="A204" s="47"/>
      <c r="G204" s="200"/>
      <c r="H204" s="200"/>
      <c r="I204" s="200"/>
      <c r="J204" s="200"/>
    </row>
    <row r="205" spans="1:10" s="22" customFormat="1">
      <c r="A205" s="47"/>
      <c r="G205" s="200"/>
      <c r="H205" s="200"/>
      <c r="I205" s="200"/>
      <c r="J205" s="200"/>
    </row>
    <row r="206" spans="1:10" s="22" customFormat="1">
      <c r="A206" s="47"/>
      <c r="G206" s="200"/>
      <c r="H206" s="200"/>
      <c r="I206" s="200"/>
      <c r="J206" s="200"/>
    </row>
    <row r="207" spans="1:10" s="22" customFormat="1">
      <c r="A207" s="47"/>
      <c r="G207" s="200"/>
      <c r="H207" s="200"/>
      <c r="I207" s="200"/>
      <c r="J207" s="200"/>
    </row>
    <row r="208" spans="1:10" s="22" customFormat="1">
      <c r="A208" s="47"/>
      <c r="G208" s="200"/>
      <c r="H208" s="200"/>
      <c r="I208" s="200"/>
      <c r="J208" s="200"/>
    </row>
    <row r="209" spans="1:10" s="22" customFormat="1">
      <c r="A209" s="47"/>
      <c r="G209" s="200"/>
      <c r="H209" s="200"/>
      <c r="I209" s="200"/>
      <c r="J209" s="200"/>
    </row>
    <row r="210" spans="1:10" s="22" customFormat="1">
      <c r="A210" s="47"/>
      <c r="G210" s="200"/>
      <c r="H210" s="200"/>
      <c r="I210" s="200"/>
      <c r="J210" s="200"/>
    </row>
    <row r="211" spans="1:10" s="22" customFormat="1">
      <c r="A211" s="47"/>
      <c r="G211" s="200"/>
      <c r="H211" s="200"/>
      <c r="I211" s="200"/>
      <c r="J211" s="200"/>
    </row>
    <row r="212" spans="1:10" s="22" customFormat="1">
      <c r="A212" s="47"/>
      <c r="G212" s="200"/>
      <c r="H212" s="200"/>
      <c r="I212" s="200"/>
      <c r="J212" s="200"/>
    </row>
    <row r="213" spans="1:10" s="22" customFormat="1">
      <c r="A213" s="47"/>
      <c r="G213" s="200"/>
      <c r="H213" s="200"/>
      <c r="I213" s="200"/>
      <c r="J213" s="200"/>
    </row>
    <row r="214" spans="1:10" s="22" customFormat="1">
      <c r="A214" s="47"/>
      <c r="G214" s="200"/>
      <c r="H214" s="200"/>
      <c r="I214" s="200"/>
      <c r="J214" s="200"/>
    </row>
    <row r="215" spans="1:10" s="22" customFormat="1">
      <c r="A215" s="47"/>
      <c r="G215" s="200"/>
      <c r="H215" s="200"/>
      <c r="I215" s="200"/>
      <c r="J215" s="200"/>
    </row>
    <row r="216" spans="1:10" s="22" customFormat="1">
      <c r="A216" s="47"/>
      <c r="G216" s="200"/>
      <c r="H216" s="200"/>
      <c r="I216" s="200"/>
      <c r="J216" s="200"/>
    </row>
    <row r="217" spans="1:10" s="22" customFormat="1">
      <c r="A217" s="47"/>
      <c r="G217" s="200"/>
      <c r="H217" s="200"/>
      <c r="I217" s="200"/>
      <c r="J217" s="200"/>
    </row>
    <row r="218" spans="1:10" s="22" customFormat="1">
      <c r="A218" s="47"/>
      <c r="G218" s="200"/>
      <c r="H218" s="200"/>
      <c r="I218" s="200"/>
      <c r="J218" s="200"/>
    </row>
    <row r="219" spans="1:10" s="22" customFormat="1">
      <c r="A219" s="47"/>
      <c r="G219" s="200"/>
      <c r="H219" s="200"/>
      <c r="I219" s="200"/>
      <c r="J219" s="200"/>
    </row>
    <row r="220" spans="1:10" s="22" customFormat="1">
      <c r="A220" s="47"/>
      <c r="G220" s="200"/>
      <c r="H220" s="200"/>
      <c r="I220" s="200"/>
      <c r="J220" s="200"/>
    </row>
    <row r="221" spans="1:10" s="22" customFormat="1">
      <c r="A221" s="47"/>
      <c r="G221" s="200"/>
      <c r="H221" s="200"/>
      <c r="I221" s="200"/>
      <c r="J221" s="200"/>
    </row>
    <row r="222" spans="1:10" s="22" customFormat="1">
      <c r="A222" s="47"/>
      <c r="G222" s="200"/>
      <c r="H222" s="200"/>
      <c r="I222" s="200"/>
      <c r="J222" s="200"/>
    </row>
    <row r="223" spans="1:10" s="22" customFormat="1">
      <c r="A223" s="47"/>
      <c r="G223" s="200"/>
      <c r="H223" s="200"/>
      <c r="I223" s="200"/>
      <c r="J223" s="200"/>
    </row>
    <row r="224" spans="1:10" s="22" customFormat="1">
      <c r="A224" s="47"/>
      <c r="G224" s="200"/>
      <c r="H224" s="200"/>
      <c r="I224" s="200"/>
      <c r="J224" s="200"/>
    </row>
    <row r="225" spans="1:10" s="22" customFormat="1">
      <c r="A225" s="47"/>
      <c r="G225" s="200"/>
      <c r="H225" s="200"/>
      <c r="I225" s="200"/>
      <c r="J225" s="200"/>
    </row>
    <row r="226" spans="1:10" s="22" customFormat="1">
      <c r="A226" s="47"/>
      <c r="G226" s="200"/>
      <c r="H226" s="200"/>
      <c r="I226" s="200"/>
      <c r="J226" s="200"/>
    </row>
    <row r="227" spans="1:10" s="22" customFormat="1">
      <c r="A227" s="47"/>
      <c r="G227" s="200"/>
      <c r="H227" s="200"/>
      <c r="I227" s="200"/>
      <c r="J227" s="200"/>
    </row>
    <row r="228" spans="1:10" s="22" customFormat="1">
      <c r="A228" s="47"/>
      <c r="G228" s="200"/>
      <c r="H228" s="200"/>
      <c r="I228" s="200"/>
      <c r="J228" s="200"/>
    </row>
    <row r="229" spans="1:10" s="22" customFormat="1">
      <c r="A229" s="47"/>
      <c r="G229" s="200"/>
      <c r="H229" s="200"/>
      <c r="I229" s="200"/>
      <c r="J229" s="200"/>
    </row>
    <row r="230" spans="1:10" s="22" customFormat="1">
      <c r="A230" s="47"/>
      <c r="G230" s="200"/>
      <c r="H230" s="200"/>
      <c r="I230" s="200"/>
      <c r="J230" s="200"/>
    </row>
    <row r="231" spans="1:10" s="22" customFormat="1">
      <c r="A231" s="47"/>
      <c r="G231" s="200"/>
      <c r="H231" s="200"/>
      <c r="I231" s="200"/>
      <c r="J231" s="200"/>
    </row>
    <row r="232" spans="1:10" s="22" customFormat="1">
      <c r="A232" s="47"/>
      <c r="G232" s="200"/>
      <c r="H232" s="200"/>
      <c r="I232" s="200"/>
      <c r="J232" s="200"/>
    </row>
    <row r="233" spans="1:10" s="22" customFormat="1">
      <c r="A233" s="47"/>
      <c r="G233" s="200"/>
      <c r="H233" s="200"/>
      <c r="I233" s="200"/>
      <c r="J233" s="200"/>
    </row>
    <row r="234" spans="1:10" s="22" customFormat="1">
      <c r="A234" s="47"/>
      <c r="G234" s="200"/>
      <c r="H234" s="200"/>
      <c r="I234" s="200"/>
      <c r="J234" s="200"/>
    </row>
    <row r="235" spans="1:10" s="22" customFormat="1">
      <c r="A235" s="47"/>
      <c r="G235" s="200"/>
      <c r="H235" s="200"/>
      <c r="I235" s="200"/>
      <c r="J235" s="200"/>
    </row>
    <row r="236" spans="1:10" s="22" customFormat="1">
      <c r="A236" s="47"/>
      <c r="G236" s="200"/>
      <c r="H236" s="200"/>
      <c r="I236" s="200"/>
      <c r="J236" s="200"/>
    </row>
    <row r="237" spans="1:10" s="22" customFormat="1">
      <c r="A237" s="47"/>
      <c r="G237" s="200"/>
      <c r="H237" s="200"/>
      <c r="I237" s="200"/>
      <c r="J237" s="200"/>
    </row>
    <row r="238" spans="1:10" s="22" customFormat="1">
      <c r="A238" s="47"/>
      <c r="G238" s="200"/>
      <c r="H238" s="200"/>
      <c r="I238" s="200"/>
      <c r="J238" s="200"/>
    </row>
    <row r="239" spans="1:10" s="22" customFormat="1">
      <c r="A239" s="47"/>
      <c r="G239" s="200"/>
      <c r="H239" s="200"/>
      <c r="I239" s="200"/>
      <c r="J239" s="200"/>
    </row>
    <row r="240" spans="1:10" s="22" customFormat="1">
      <c r="A240" s="47"/>
      <c r="G240" s="200"/>
      <c r="H240" s="200"/>
      <c r="I240" s="200"/>
      <c r="J240" s="200"/>
    </row>
    <row r="241" spans="1:10" s="22" customFormat="1">
      <c r="A241" s="47"/>
      <c r="G241" s="200"/>
      <c r="H241" s="200"/>
      <c r="I241" s="200"/>
      <c r="J241" s="200"/>
    </row>
    <row r="242" spans="1:10" s="22" customFormat="1">
      <c r="A242" s="47"/>
      <c r="G242" s="200"/>
      <c r="H242" s="200"/>
      <c r="I242" s="200"/>
      <c r="J242" s="200"/>
    </row>
    <row r="243" spans="1:10" s="22" customFormat="1">
      <c r="A243" s="47"/>
      <c r="G243" s="200"/>
      <c r="H243" s="200"/>
      <c r="I243" s="200"/>
      <c r="J243" s="200"/>
    </row>
    <row r="244" spans="1:10" s="22" customFormat="1">
      <c r="A244" s="47"/>
      <c r="G244" s="200"/>
      <c r="H244" s="200"/>
      <c r="I244" s="200"/>
      <c r="J244" s="200"/>
    </row>
    <row r="245" spans="1:10" s="22" customFormat="1">
      <c r="A245" s="47"/>
      <c r="G245" s="200"/>
      <c r="H245" s="200"/>
      <c r="I245" s="200"/>
      <c r="J245" s="200"/>
    </row>
    <row r="246" spans="1:10" s="22" customFormat="1">
      <c r="A246" s="47"/>
      <c r="G246" s="200"/>
      <c r="H246" s="200"/>
      <c r="I246" s="200"/>
      <c r="J246" s="200"/>
    </row>
    <row r="247" spans="1:10" s="22" customFormat="1">
      <c r="A247" s="47"/>
      <c r="G247" s="200"/>
      <c r="H247" s="200"/>
      <c r="I247" s="200"/>
      <c r="J247" s="200"/>
    </row>
    <row r="248" spans="1:10" s="22" customFormat="1">
      <c r="A248" s="47"/>
      <c r="G248" s="200"/>
      <c r="H248" s="200"/>
      <c r="I248" s="200"/>
      <c r="J248" s="200"/>
    </row>
    <row r="249" spans="1:10" s="22" customFormat="1">
      <c r="A249" s="47"/>
      <c r="G249" s="200"/>
      <c r="H249" s="200"/>
      <c r="I249" s="200"/>
      <c r="J249" s="200"/>
    </row>
    <row r="250" spans="1:10" s="22" customFormat="1">
      <c r="A250" s="47"/>
      <c r="G250" s="200"/>
      <c r="H250" s="200"/>
      <c r="I250" s="200"/>
      <c r="J250" s="200"/>
    </row>
    <row r="251" spans="1:10" s="22" customFormat="1">
      <c r="A251" s="47"/>
      <c r="G251" s="200"/>
      <c r="H251" s="200"/>
      <c r="I251" s="200"/>
      <c r="J251" s="200"/>
    </row>
    <row r="252" spans="1:10" s="22" customFormat="1">
      <c r="A252" s="47"/>
      <c r="G252" s="200"/>
      <c r="H252" s="200"/>
      <c r="I252" s="200"/>
      <c r="J252" s="200"/>
    </row>
    <row r="253" spans="1:10" s="22" customFormat="1">
      <c r="A253" s="47"/>
      <c r="G253" s="200"/>
      <c r="H253" s="200"/>
      <c r="I253" s="200"/>
      <c r="J253" s="200"/>
    </row>
    <row r="254" spans="1:10" s="22" customFormat="1">
      <c r="A254" s="47"/>
      <c r="G254" s="200"/>
      <c r="H254" s="200"/>
      <c r="I254" s="200"/>
      <c r="J254" s="200"/>
    </row>
    <row r="255" spans="1:10" s="22" customFormat="1">
      <c r="A255" s="47"/>
      <c r="G255" s="200"/>
      <c r="H255" s="200"/>
      <c r="I255" s="200"/>
      <c r="J255" s="200"/>
    </row>
    <row r="256" spans="1:10" s="22" customFormat="1">
      <c r="A256" s="47"/>
      <c r="G256" s="200"/>
      <c r="H256" s="200"/>
      <c r="I256" s="200"/>
      <c r="J256" s="200"/>
    </row>
  </sheetData>
  <sheetProtection password="C6FB" sheet="1" formatCells="0" formatColumns="0" formatRows="0"/>
  <mergeCells count="46">
    <mergeCell ref="B16:F16"/>
    <mergeCell ref="B17:F17"/>
    <mergeCell ref="A2:B2"/>
    <mergeCell ref="F2:J4"/>
    <mergeCell ref="A3:B3"/>
    <mergeCell ref="A5:B5"/>
    <mergeCell ref="G5:H5"/>
    <mergeCell ref="F6:J6"/>
    <mergeCell ref="F8:J8"/>
    <mergeCell ref="F9:J9"/>
    <mergeCell ref="A4:B4"/>
    <mergeCell ref="A6:B7"/>
    <mergeCell ref="F7:J7"/>
    <mergeCell ref="F11:J11"/>
    <mergeCell ref="B15:F15"/>
    <mergeCell ref="B23:F23"/>
    <mergeCell ref="G23:I23"/>
    <mergeCell ref="B18:F18"/>
    <mergeCell ref="B19:F19"/>
    <mergeCell ref="B20:F20"/>
    <mergeCell ref="B21:F21"/>
    <mergeCell ref="A22:F22"/>
    <mergeCell ref="G22:I22"/>
    <mergeCell ref="A53:J53"/>
    <mergeCell ref="A24:F24"/>
    <mergeCell ref="B25:F25"/>
    <mergeCell ref="B26:F26"/>
    <mergeCell ref="B27:F27"/>
    <mergeCell ref="A32:J32"/>
    <mergeCell ref="A30:J30"/>
    <mergeCell ref="C87:F87"/>
    <mergeCell ref="H87:J87"/>
    <mergeCell ref="A34:A35"/>
    <mergeCell ref="B34:B35"/>
    <mergeCell ref="E34:E35"/>
    <mergeCell ref="G34:J34"/>
    <mergeCell ref="A37:J37"/>
    <mergeCell ref="A69:J69"/>
    <mergeCell ref="C34:C35"/>
    <mergeCell ref="C86:F86"/>
    <mergeCell ref="F34:F35"/>
    <mergeCell ref="H86:J86"/>
    <mergeCell ref="D34:D35"/>
    <mergeCell ref="A67:J67"/>
    <mergeCell ref="A60:J60"/>
    <mergeCell ref="A73:J73"/>
  </mergeCells>
  <phoneticPr fontId="3" type="noConversion"/>
  <pageMargins left="0" right="0" top="0" bottom="0" header="0" footer="0"/>
  <pageSetup paperSize="9" scale="50" orientation="portrait" r:id="rId1"/>
  <headerFooter alignWithMargins="0">
    <oddHeader xml:space="preserve">&amp;C&amp;"Times New Roman,обычный"&amp;14
&amp;R&amp;"Times New Roman,обычный"&amp;14 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P331"/>
  <sheetViews>
    <sheetView view="pageBreakPreview" topLeftCell="A4" zoomScale="80" zoomScaleNormal="65" zoomScaleSheetLayoutView="80" workbookViewId="0">
      <selection activeCell="I13" sqref="I13:I16"/>
    </sheetView>
  </sheetViews>
  <sheetFormatPr defaultRowHeight="18.75"/>
  <cols>
    <col min="1" max="1" width="48.42578125" style="2" customWidth="1"/>
    <col min="2" max="3" width="14.85546875" style="22" customWidth="1"/>
    <col min="4" max="4" width="16.42578125" style="22" customWidth="1"/>
    <col min="5" max="5" width="15" style="22" customWidth="1"/>
    <col min="6" max="6" width="13" style="2" customWidth="1"/>
    <col min="7" max="7" width="13.85546875" style="2" customWidth="1"/>
    <col min="8" max="9" width="13.140625" style="2" customWidth="1"/>
    <col min="10" max="10" width="21" style="2" customWidth="1"/>
    <col min="11" max="11" width="14.28515625" style="2" customWidth="1"/>
    <col min="12" max="16384" width="9.140625" style="2"/>
  </cols>
  <sheetData>
    <row r="1" spans="1:14">
      <c r="A1" s="292" t="s">
        <v>373</v>
      </c>
      <c r="B1" s="292"/>
      <c r="C1" s="292"/>
      <c r="D1" s="292"/>
      <c r="E1" s="292"/>
      <c r="F1" s="292"/>
      <c r="G1" s="292"/>
      <c r="H1" s="292"/>
      <c r="I1" s="292"/>
      <c r="J1" s="292"/>
    </row>
    <row r="2" spans="1:14" ht="27">
      <c r="A2" s="157"/>
      <c r="B2" s="158"/>
      <c r="C2" s="242"/>
      <c r="D2" s="242"/>
      <c r="E2" s="242"/>
      <c r="F2" s="157"/>
      <c r="G2" s="157"/>
      <c r="H2" s="157"/>
      <c r="I2" s="157"/>
      <c r="J2" s="159"/>
    </row>
    <row r="3" spans="1:14" ht="36" customHeight="1">
      <c r="A3" s="259" t="s">
        <v>273</v>
      </c>
      <c r="B3" s="260" t="s">
        <v>18</v>
      </c>
      <c r="C3" s="260" t="s">
        <v>32</v>
      </c>
      <c r="D3" s="297" t="s">
        <v>40</v>
      </c>
      <c r="E3" s="296" t="s">
        <v>183</v>
      </c>
      <c r="F3" s="260" t="s">
        <v>368</v>
      </c>
      <c r="G3" s="260"/>
      <c r="H3" s="260"/>
      <c r="I3" s="260"/>
      <c r="J3" s="260" t="s">
        <v>251</v>
      </c>
    </row>
    <row r="4" spans="1:14" ht="37.5">
      <c r="A4" s="259"/>
      <c r="B4" s="260"/>
      <c r="C4" s="260"/>
      <c r="D4" s="297"/>
      <c r="E4" s="296"/>
      <c r="F4" s="160" t="s">
        <v>369</v>
      </c>
      <c r="G4" s="160" t="s">
        <v>370</v>
      </c>
      <c r="H4" s="160" t="s">
        <v>371</v>
      </c>
      <c r="I4" s="160" t="s">
        <v>87</v>
      </c>
      <c r="J4" s="260"/>
    </row>
    <row r="5" spans="1:14" ht="18" customHeight="1">
      <c r="A5" s="94">
        <v>1</v>
      </c>
      <c r="B5" s="95">
        <v>2</v>
      </c>
      <c r="C5" s="225">
        <v>3</v>
      </c>
      <c r="D5" s="225">
        <v>4</v>
      </c>
      <c r="E5" s="225">
        <v>5</v>
      </c>
      <c r="F5" s="95">
        <v>6</v>
      </c>
      <c r="G5" s="95">
        <v>7</v>
      </c>
      <c r="H5" s="95">
        <v>8</v>
      </c>
      <c r="I5" s="95">
        <v>9</v>
      </c>
      <c r="J5" s="95">
        <v>10</v>
      </c>
    </row>
    <row r="6" spans="1:14" s="5" customFormat="1" ht="20.100000000000001" customHeight="1">
      <c r="A6" s="264" t="s">
        <v>280</v>
      </c>
      <c r="B6" s="265"/>
      <c r="C6" s="265"/>
      <c r="D6" s="265"/>
      <c r="E6" s="265"/>
      <c r="F6" s="265"/>
      <c r="G6" s="265"/>
      <c r="H6" s="265"/>
      <c r="I6" s="265"/>
      <c r="J6" s="266"/>
    </row>
    <row r="7" spans="1:14" s="5" customFormat="1" ht="42" customHeight="1">
      <c r="A7" s="71" t="s">
        <v>123</v>
      </c>
      <c r="B7" s="137">
        <v>1000</v>
      </c>
      <c r="C7" s="147">
        <f t="shared" ref="C7:E7" si="0">C8</f>
        <v>2810</v>
      </c>
      <c r="D7" s="147">
        <f t="shared" si="0"/>
        <v>5300</v>
      </c>
      <c r="E7" s="147">
        <f t="shared" si="0"/>
        <v>5099</v>
      </c>
      <c r="F7" s="147">
        <f>F8</f>
        <v>1320</v>
      </c>
      <c r="G7" s="147">
        <f t="shared" ref="G7:I7" si="1">G8</f>
        <v>2640</v>
      </c>
      <c r="H7" s="147">
        <f>H8</f>
        <v>4000</v>
      </c>
      <c r="I7" s="147">
        <f t="shared" si="1"/>
        <v>5300</v>
      </c>
      <c r="J7" s="162"/>
    </row>
    <row r="8" spans="1:14" s="5" customFormat="1" ht="42" customHeight="1">
      <c r="A8" s="175" t="s">
        <v>407</v>
      </c>
      <c r="B8" s="176" t="s">
        <v>392</v>
      </c>
      <c r="C8" s="145">
        <v>2810</v>
      </c>
      <c r="D8" s="145">
        <v>5300</v>
      </c>
      <c r="E8" s="145">
        <v>5099</v>
      </c>
      <c r="F8" s="156">
        <v>1320</v>
      </c>
      <c r="G8" s="156">
        <v>2640</v>
      </c>
      <c r="H8" s="156">
        <v>4000</v>
      </c>
      <c r="I8" s="156">
        <v>5300</v>
      </c>
      <c r="J8" s="162"/>
    </row>
    <row r="9" spans="1:14" ht="35.25" customHeight="1">
      <c r="A9" s="71" t="s">
        <v>140</v>
      </c>
      <c r="B9" s="137">
        <v>1010</v>
      </c>
      <c r="C9" s="147">
        <f t="shared" ref="C9:E9" si="2">SUM(C10:C17)</f>
        <v>733</v>
      </c>
      <c r="D9" s="147">
        <f t="shared" si="2"/>
        <v>2405</v>
      </c>
      <c r="E9" s="147">
        <f t="shared" si="2"/>
        <v>4096</v>
      </c>
      <c r="F9" s="147">
        <f t="shared" ref="F9:I9" si="3">SUM(F10:F17)</f>
        <v>567</v>
      </c>
      <c r="G9" s="147">
        <f t="shared" si="3"/>
        <v>1135</v>
      </c>
      <c r="H9" s="147">
        <f>SUM(H10:H17)</f>
        <v>1700</v>
      </c>
      <c r="I9" s="147">
        <f t="shared" si="3"/>
        <v>2267</v>
      </c>
      <c r="J9" s="121"/>
    </row>
    <row r="10" spans="1:14" s="1" customFormat="1" ht="20.100000000000001" customHeight="1">
      <c r="A10" s="71" t="s">
        <v>308</v>
      </c>
      <c r="B10" s="138">
        <v>1011</v>
      </c>
      <c r="C10" s="145"/>
      <c r="D10" s="145"/>
      <c r="E10" s="145"/>
      <c r="F10" s="145"/>
      <c r="G10" s="145"/>
      <c r="H10" s="145"/>
      <c r="I10" s="145"/>
      <c r="J10" s="121"/>
    </row>
    <row r="11" spans="1:14" s="1" customFormat="1" ht="20.100000000000001" customHeight="1">
      <c r="A11" s="71" t="s">
        <v>69</v>
      </c>
      <c r="B11" s="138">
        <v>1012</v>
      </c>
      <c r="C11" s="145"/>
      <c r="D11" s="145"/>
      <c r="E11" s="145"/>
      <c r="F11" s="145"/>
      <c r="G11" s="145"/>
      <c r="H11" s="145"/>
      <c r="I11" s="145"/>
      <c r="J11" s="121"/>
    </row>
    <row r="12" spans="1:14" s="1" customFormat="1" ht="20.100000000000001" customHeight="1">
      <c r="A12" s="71" t="s">
        <v>68</v>
      </c>
      <c r="B12" s="138">
        <v>1013</v>
      </c>
      <c r="C12" s="145"/>
      <c r="D12" s="145"/>
      <c r="E12" s="145"/>
      <c r="F12" s="145"/>
      <c r="G12" s="145"/>
      <c r="H12" s="145"/>
      <c r="I12" s="145"/>
      <c r="J12" s="121"/>
    </row>
    <row r="13" spans="1:14" s="1" customFormat="1" ht="20.100000000000001" customHeight="1">
      <c r="A13" s="71" t="s">
        <v>43</v>
      </c>
      <c r="B13" s="138">
        <v>1014</v>
      </c>
      <c r="C13" s="145">
        <v>518</v>
      </c>
      <c r="D13" s="145">
        <v>1760</v>
      </c>
      <c r="E13" s="145">
        <v>1600</v>
      </c>
      <c r="F13" s="156">
        <v>410</v>
      </c>
      <c r="G13" s="156">
        <v>821</v>
      </c>
      <c r="H13" s="156">
        <v>1231</v>
      </c>
      <c r="I13" s="156">
        <v>1641</v>
      </c>
      <c r="J13" s="179"/>
      <c r="K13" s="178" t="e">
        <f>#REF!/1000</f>
        <v>#REF!</v>
      </c>
      <c r="L13" s="178" t="e">
        <f>#REF!/1000</f>
        <v>#REF!</v>
      </c>
      <c r="M13" s="178" t="e">
        <f>#REF!/1000</f>
        <v>#REF!</v>
      </c>
      <c r="N13" s="178" t="e">
        <f>#REF!/1000</f>
        <v>#REF!</v>
      </c>
    </row>
    <row r="14" spans="1:14" s="1" customFormat="1" ht="20.100000000000001" customHeight="1">
      <c r="A14" s="71" t="s">
        <v>44</v>
      </c>
      <c r="B14" s="138">
        <v>1015</v>
      </c>
      <c r="C14" s="145">
        <v>185</v>
      </c>
      <c r="D14" s="145">
        <v>358</v>
      </c>
      <c r="E14" s="145">
        <v>268</v>
      </c>
      <c r="F14" s="156">
        <v>85</v>
      </c>
      <c r="G14" s="156">
        <v>170</v>
      </c>
      <c r="H14" s="156">
        <v>254</v>
      </c>
      <c r="I14" s="156">
        <v>339</v>
      </c>
      <c r="J14" s="121"/>
      <c r="K14" s="178" t="e">
        <f>#REF!/1000</f>
        <v>#REF!</v>
      </c>
      <c r="L14" s="178" t="e">
        <f>#REF!/1000</f>
        <v>#REF!</v>
      </c>
      <c r="M14" s="178" t="e">
        <f>#REF!/1000</f>
        <v>#REF!</v>
      </c>
      <c r="N14" s="178" t="e">
        <f>#REF!/1000</f>
        <v>#REF!</v>
      </c>
    </row>
    <row r="15" spans="1:14" s="1" customFormat="1" ht="93.75">
      <c r="A15" s="71" t="s">
        <v>264</v>
      </c>
      <c r="B15" s="138">
        <v>1016</v>
      </c>
      <c r="C15" s="145"/>
      <c r="D15" s="145">
        <v>47</v>
      </c>
      <c r="E15" s="145">
        <v>227</v>
      </c>
      <c r="F15" s="145">
        <v>12</v>
      </c>
      <c r="G15" s="145">
        <v>24</v>
      </c>
      <c r="H15" s="145">
        <v>35</v>
      </c>
      <c r="I15" s="145">
        <f>H15+F15</f>
        <v>47</v>
      </c>
      <c r="J15" s="121"/>
    </row>
    <row r="16" spans="1:14" s="1" customFormat="1" ht="37.5">
      <c r="A16" s="71" t="s">
        <v>67</v>
      </c>
      <c r="B16" s="138">
        <v>1017</v>
      </c>
      <c r="C16" s="145"/>
      <c r="D16" s="145">
        <v>240</v>
      </c>
      <c r="E16" s="145">
        <v>1528</v>
      </c>
      <c r="F16" s="145">
        <v>60</v>
      </c>
      <c r="G16" s="145">
        <v>120</v>
      </c>
      <c r="H16" s="145">
        <v>180</v>
      </c>
      <c r="I16" s="145">
        <f>H16+F16</f>
        <v>240</v>
      </c>
      <c r="J16" s="121"/>
    </row>
    <row r="17" spans="1:14" s="1" customFormat="1" ht="20.100000000000001" customHeight="1">
      <c r="A17" s="71" t="s">
        <v>434</v>
      </c>
      <c r="B17" s="138">
        <v>1018</v>
      </c>
      <c r="C17" s="145">
        <v>30</v>
      </c>
      <c r="D17" s="145"/>
      <c r="E17" s="145">
        <v>473</v>
      </c>
      <c r="F17" s="145"/>
      <c r="G17" s="145"/>
      <c r="H17" s="145"/>
      <c r="I17" s="145"/>
      <c r="J17" s="121"/>
    </row>
    <row r="18" spans="1:14" s="5" customFormat="1" ht="20.100000000000001" customHeight="1">
      <c r="A18" s="136" t="s">
        <v>24</v>
      </c>
      <c r="B18" s="169">
        <v>1020</v>
      </c>
      <c r="C18" s="154">
        <f t="shared" ref="C18:I18" si="4">C7-C9</f>
        <v>2077</v>
      </c>
      <c r="D18" s="154">
        <f t="shared" si="4"/>
        <v>2895</v>
      </c>
      <c r="E18" s="154">
        <f t="shared" si="4"/>
        <v>1003</v>
      </c>
      <c r="F18" s="154">
        <f t="shared" si="4"/>
        <v>753</v>
      </c>
      <c r="G18" s="154">
        <f t="shared" si="4"/>
        <v>1505</v>
      </c>
      <c r="H18" s="154">
        <f t="shared" si="4"/>
        <v>2300</v>
      </c>
      <c r="I18" s="154">
        <f t="shared" si="4"/>
        <v>3033</v>
      </c>
      <c r="J18" s="122"/>
    </row>
    <row r="19" spans="1:14" ht="37.5">
      <c r="A19" s="71" t="s">
        <v>435</v>
      </c>
      <c r="B19" s="137">
        <v>1030</v>
      </c>
      <c r="C19" s="145"/>
      <c r="D19" s="145"/>
      <c r="E19" s="145">
        <v>1995</v>
      </c>
      <c r="F19" s="145"/>
      <c r="G19" s="145"/>
      <c r="H19" s="145"/>
      <c r="I19" s="145"/>
      <c r="J19" s="121"/>
    </row>
    <row r="20" spans="1:14" ht="20.100000000000001" customHeight="1">
      <c r="A20" s="71" t="s">
        <v>235</v>
      </c>
      <c r="B20" s="137">
        <v>1031</v>
      </c>
      <c r="C20" s="145"/>
      <c r="D20" s="145"/>
      <c r="E20" s="145"/>
      <c r="F20" s="145"/>
      <c r="G20" s="145"/>
      <c r="H20" s="145"/>
      <c r="I20" s="145"/>
      <c r="J20" s="121"/>
    </row>
    <row r="21" spans="1:14" ht="20.100000000000001" customHeight="1">
      <c r="A21" s="71" t="s">
        <v>242</v>
      </c>
      <c r="B21" s="137">
        <v>1040</v>
      </c>
      <c r="C21" s="147">
        <f t="shared" ref="C21:I21" si="5">SUM(C22:C41)+C43</f>
        <v>1874</v>
      </c>
      <c r="D21" s="147">
        <f t="shared" si="5"/>
        <v>2248</v>
      </c>
      <c r="E21" s="147">
        <f t="shared" si="5"/>
        <v>2962</v>
      </c>
      <c r="F21" s="147">
        <f t="shared" si="5"/>
        <v>597</v>
      </c>
      <c r="G21" s="147">
        <f t="shared" si="5"/>
        <v>1194</v>
      </c>
      <c r="H21" s="147">
        <f t="shared" si="5"/>
        <v>1790</v>
      </c>
      <c r="I21" s="147">
        <f t="shared" si="5"/>
        <v>2387</v>
      </c>
      <c r="J21" s="121"/>
    </row>
    <row r="22" spans="1:14" ht="37.5">
      <c r="A22" s="71" t="s">
        <v>122</v>
      </c>
      <c r="B22" s="137">
        <v>1041</v>
      </c>
      <c r="C22" s="145"/>
      <c r="D22" s="145"/>
      <c r="E22" s="145"/>
      <c r="F22" s="145"/>
      <c r="G22" s="145"/>
      <c r="H22" s="145"/>
      <c r="I22" s="145"/>
      <c r="J22" s="121"/>
    </row>
    <row r="23" spans="1:14" ht="20.100000000000001" customHeight="1">
      <c r="A23" s="71" t="s">
        <v>225</v>
      </c>
      <c r="B23" s="137">
        <v>1042</v>
      </c>
      <c r="C23" s="145"/>
      <c r="D23" s="145"/>
      <c r="E23" s="145"/>
      <c r="F23" s="145"/>
      <c r="G23" s="145"/>
      <c r="H23" s="145"/>
      <c r="I23" s="145"/>
      <c r="J23" s="121"/>
    </row>
    <row r="24" spans="1:14" ht="20.100000000000001" customHeight="1">
      <c r="A24" s="71" t="s">
        <v>66</v>
      </c>
      <c r="B24" s="137">
        <v>1043</v>
      </c>
      <c r="C24" s="145"/>
      <c r="D24" s="145"/>
      <c r="E24" s="145"/>
      <c r="F24" s="145"/>
      <c r="G24" s="145"/>
      <c r="H24" s="145"/>
      <c r="I24" s="145"/>
      <c r="J24" s="121"/>
    </row>
    <row r="25" spans="1:14" ht="20.100000000000001" customHeight="1">
      <c r="A25" s="71" t="s">
        <v>22</v>
      </c>
      <c r="B25" s="137">
        <v>1044</v>
      </c>
      <c r="C25" s="145"/>
      <c r="D25" s="145"/>
      <c r="E25" s="145"/>
      <c r="F25" s="145"/>
      <c r="G25" s="145"/>
      <c r="H25" s="145"/>
      <c r="I25" s="145"/>
      <c r="J25" s="121"/>
    </row>
    <row r="26" spans="1:14" ht="20.100000000000001" customHeight="1">
      <c r="A26" s="71" t="s">
        <v>23</v>
      </c>
      <c r="B26" s="137">
        <v>1045</v>
      </c>
      <c r="C26" s="145"/>
      <c r="D26" s="145"/>
      <c r="E26" s="145"/>
      <c r="F26" s="145"/>
      <c r="G26" s="145"/>
      <c r="H26" s="145"/>
      <c r="I26" s="145"/>
      <c r="J26" s="121"/>
    </row>
    <row r="27" spans="1:14" s="1" customFormat="1" ht="20.100000000000001" customHeight="1">
      <c r="A27" s="71" t="s">
        <v>41</v>
      </c>
      <c r="B27" s="137">
        <v>1046</v>
      </c>
      <c r="C27" s="145"/>
      <c r="D27" s="145"/>
      <c r="E27" s="145"/>
      <c r="F27" s="145"/>
      <c r="G27" s="145"/>
      <c r="H27" s="145"/>
      <c r="I27" s="145"/>
      <c r="J27" s="121"/>
    </row>
    <row r="28" spans="1:14" s="1" customFormat="1" ht="20.100000000000001" customHeight="1">
      <c r="A28" s="71" t="s">
        <v>42</v>
      </c>
      <c r="B28" s="137">
        <v>1047</v>
      </c>
      <c r="C28" s="145"/>
      <c r="D28" s="145"/>
      <c r="E28" s="145"/>
      <c r="F28" s="145"/>
      <c r="G28" s="145"/>
      <c r="H28" s="145"/>
      <c r="I28" s="145"/>
      <c r="J28" s="121"/>
    </row>
    <row r="29" spans="1:14" s="1" customFormat="1" ht="20.100000000000001" customHeight="1">
      <c r="A29" s="71" t="s">
        <v>43</v>
      </c>
      <c r="B29" s="137">
        <v>1048</v>
      </c>
      <c r="C29" s="145">
        <v>1233</v>
      </c>
      <c r="D29" s="145">
        <v>1465</v>
      </c>
      <c r="E29" s="145">
        <v>1882</v>
      </c>
      <c r="F29" s="156">
        <v>468</v>
      </c>
      <c r="G29" s="156">
        <v>936</v>
      </c>
      <c r="H29" s="156">
        <v>1404</v>
      </c>
      <c r="I29" s="156">
        <v>1872</v>
      </c>
      <c r="J29" s="121"/>
      <c r="K29" s="178" t="e">
        <f>#REF!/1000</f>
        <v>#REF!</v>
      </c>
      <c r="L29" s="178" t="e">
        <f>#REF!/1000</f>
        <v>#REF!</v>
      </c>
      <c r="M29" s="178" t="e">
        <f>#REF!/1000</f>
        <v>#REF!</v>
      </c>
      <c r="N29" s="178" t="e">
        <f>#REF!/1000</f>
        <v>#REF!</v>
      </c>
    </row>
    <row r="30" spans="1:14" s="1" customFormat="1" ht="20.100000000000001" customHeight="1">
      <c r="A30" s="71" t="s">
        <v>44</v>
      </c>
      <c r="B30" s="137">
        <v>1049</v>
      </c>
      <c r="C30" s="145">
        <v>266</v>
      </c>
      <c r="D30" s="145">
        <v>322</v>
      </c>
      <c r="E30" s="145">
        <v>360</v>
      </c>
      <c r="F30" s="156">
        <v>103</v>
      </c>
      <c r="G30" s="156">
        <v>206</v>
      </c>
      <c r="H30" s="156">
        <v>309</v>
      </c>
      <c r="I30" s="156">
        <v>412</v>
      </c>
      <c r="J30" s="121"/>
      <c r="K30" s="178" t="e">
        <f>#REF!/1000</f>
        <v>#REF!</v>
      </c>
      <c r="L30" s="178" t="e">
        <f>#REF!/1000</f>
        <v>#REF!</v>
      </c>
      <c r="M30" s="178" t="e">
        <f>#REF!/1000</f>
        <v>#REF!</v>
      </c>
      <c r="N30" s="178" t="e">
        <f>#REF!/1000</f>
        <v>#REF!</v>
      </c>
    </row>
    <row r="31" spans="1:14" s="1" customFormat="1" ht="56.25">
      <c r="A31" s="71" t="s">
        <v>45</v>
      </c>
      <c r="B31" s="137">
        <v>1050</v>
      </c>
      <c r="C31" s="145"/>
      <c r="D31" s="145"/>
      <c r="E31" s="145"/>
      <c r="F31" s="145"/>
      <c r="G31" s="145"/>
      <c r="H31" s="145"/>
      <c r="I31" s="145"/>
      <c r="J31" s="121"/>
    </row>
    <row r="32" spans="1:14" s="1" customFormat="1" ht="56.25">
      <c r="A32" s="71" t="s">
        <v>46</v>
      </c>
      <c r="B32" s="137">
        <v>1051</v>
      </c>
      <c r="C32" s="145"/>
      <c r="D32" s="145"/>
      <c r="E32" s="145"/>
      <c r="F32" s="145"/>
      <c r="G32" s="145"/>
      <c r="H32" s="145"/>
      <c r="I32" s="145"/>
      <c r="J32" s="121"/>
    </row>
    <row r="33" spans="1:10" s="1" customFormat="1" ht="37.5">
      <c r="A33" s="71" t="s">
        <v>47</v>
      </c>
      <c r="B33" s="137">
        <v>1052</v>
      </c>
      <c r="C33" s="145"/>
      <c r="D33" s="145"/>
      <c r="E33" s="145"/>
      <c r="F33" s="145"/>
      <c r="G33" s="145"/>
      <c r="H33" s="145"/>
      <c r="I33" s="145"/>
      <c r="J33" s="121"/>
    </row>
    <row r="34" spans="1:10" s="1" customFormat="1" ht="37.5">
      <c r="A34" s="71" t="s">
        <v>48</v>
      </c>
      <c r="B34" s="137">
        <v>1053</v>
      </c>
      <c r="C34" s="145"/>
      <c r="D34" s="145"/>
      <c r="E34" s="145"/>
      <c r="F34" s="145"/>
      <c r="G34" s="145"/>
      <c r="H34" s="145"/>
      <c r="I34" s="145"/>
      <c r="J34" s="121"/>
    </row>
    <row r="35" spans="1:10" s="1" customFormat="1" ht="20.100000000000001" customHeight="1">
      <c r="A35" s="71" t="s">
        <v>49</v>
      </c>
      <c r="B35" s="137">
        <v>1054</v>
      </c>
      <c r="C35" s="145"/>
      <c r="D35" s="145"/>
      <c r="E35" s="145"/>
      <c r="F35" s="145"/>
      <c r="G35" s="145"/>
      <c r="H35" s="145"/>
      <c r="I35" s="145"/>
      <c r="J35" s="121"/>
    </row>
    <row r="36" spans="1:10" s="1" customFormat="1" ht="20.100000000000001" customHeight="1">
      <c r="A36" s="71" t="s">
        <v>70</v>
      </c>
      <c r="B36" s="137">
        <v>1055</v>
      </c>
      <c r="C36" s="145"/>
      <c r="D36" s="145"/>
      <c r="E36" s="145"/>
      <c r="F36" s="145"/>
      <c r="G36" s="145"/>
      <c r="H36" s="145"/>
      <c r="I36" s="145"/>
      <c r="J36" s="121"/>
    </row>
    <row r="37" spans="1:10" s="1" customFormat="1" ht="20.100000000000001" customHeight="1">
      <c r="A37" s="71" t="s">
        <v>50</v>
      </c>
      <c r="B37" s="137">
        <v>1056</v>
      </c>
      <c r="C37" s="145"/>
      <c r="D37" s="145"/>
      <c r="E37" s="145"/>
      <c r="F37" s="145"/>
      <c r="G37" s="145"/>
      <c r="H37" s="145"/>
      <c r="I37" s="145"/>
      <c r="J37" s="121"/>
    </row>
    <row r="38" spans="1:10" s="1" customFormat="1" ht="20.100000000000001" customHeight="1">
      <c r="A38" s="71" t="s">
        <v>51</v>
      </c>
      <c r="B38" s="137">
        <v>1057</v>
      </c>
      <c r="C38" s="145"/>
      <c r="D38" s="145"/>
      <c r="E38" s="145"/>
      <c r="F38" s="145"/>
      <c r="G38" s="145"/>
      <c r="H38" s="145"/>
      <c r="I38" s="145"/>
      <c r="J38" s="121"/>
    </row>
    <row r="39" spans="1:10" s="1" customFormat="1" ht="37.5">
      <c r="A39" s="71" t="s">
        <v>52</v>
      </c>
      <c r="B39" s="137">
        <v>1058</v>
      </c>
      <c r="C39" s="145"/>
      <c r="D39" s="145"/>
      <c r="E39" s="145"/>
      <c r="F39" s="145"/>
      <c r="G39" s="145"/>
      <c r="H39" s="145"/>
      <c r="I39" s="145"/>
      <c r="J39" s="121"/>
    </row>
    <row r="40" spans="1:10" s="1" customFormat="1" ht="37.5">
      <c r="A40" s="71" t="s">
        <v>53</v>
      </c>
      <c r="B40" s="137">
        <v>1059</v>
      </c>
      <c r="C40" s="145"/>
      <c r="D40" s="145"/>
      <c r="E40" s="145"/>
      <c r="F40" s="145"/>
      <c r="G40" s="145"/>
      <c r="H40" s="145"/>
      <c r="I40" s="145"/>
      <c r="J40" s="121"/>
    </row>
    <row r="41" spans="1:10" s="1" customFormat="1" ht="75">
      <c r="A41" s="71" t="s">
        <v>83</v>
      </c>
      <c r="B41" s="137">
        <v>1060</v>
      </c>
      <c r="C41" s="145"/>
      <c r="D41" s="145"/>
      <c r="E41" s="145"/>
      <c r="F41" s="145"/>
      <c r="G41" s="145"/>
      <c r="H41" s="145"/>
      <c r="I41" s="145"/>
      <c r="J41" s="121"/>
    </row>
    <row r="42" spans="1:10" s="1" customFormat="1" ht="20.100000000000001" customHeight="1">
      <c r="A42" s="71" t="s">
        <v>54</v>
      </c>
      <c r="B42" s="137">
        <v>1061</v>
      </c>
      <c r="C42" s="145"/>
      <c r="D42" s="145"/>
      <c r="E42" s="145"/>
      <c r="F42" s="145"/>
      <c r="G42" s="145"/>
      <c r="H42" s="145"/>
      <c r="I42" s="145"/>
      <c r="J42" s="121"/>
    </row>
    <row r="43" spans="1:10" s="1" customFormat="1" ht="37.5">
      <c r="A43" s="230" t="s">
        <v>126</v>
      </c>
      <c r="B43" s="240">
        <v>1062</v>
      </c>
      <c r="C43" s="145">
        <f t="shared" ref="C43:E43" si="6">SUM(C44:C49)</f>
        <v>375</v>
      </c>
      <c r="D43" s="145">
        <f t="shared" si="6"/>
        <v>461</v>
      </c>
      <c r="E43" s="145">
        <f t="shared" si="6"/>
        <v>720</v>
      </c>
      <c r="F43" s="145">
        <f>SUM(F44:F49)</f>
        <v>26</v>
      </c>
      <c r="G43" s="145">
        <f t="shared" ref="G43:I43" si="7">SUM(G44:G49)</f>
        <v>52</v>
      </c>
      <c r="H43" s="145">
        <f t="shared" si="7"/>
        <v>77</v>
      </c>
      <c r="I43" s="145">
        <f t="shared" si="7"/>
        <v>103</v>
      </c>
      <c r="J43" s="121"/>
    </row>
    <row r="44" spans="1:10" s="1" customFormat="1">
      <c r="A44" s="230" t="s">
        <v>400</v>
      </c>
      <c r="B44" s="240" t="s">
        <v>399</v>
      </c>
      <c r="C44" s="240">
        <v>19</v>
      </c>
      <c r="D44" s="240">
        <v>28</v>
      </c>
      <c r="E44" s="145">
        <v>43</v>
      </c>
      <c r="F44" s="145">
        <v>7</v>
      </c>
      <c r="G44" s="145">
        <v>14</v>
      </c>
      <c r="H44" s="145">
        <v>21</v>
      </c>
      <c r="I44" s="145">
        <f>F44+H44</f>
        <v>28</v>
      </c>
      <c r="J44" s="121"/>
    </row>
    <row r="45" spans="1:10" s="1" customFormat="1">
      <c r="A45" s="230" t="s">
        <v>401</v>
      </c>
      <c r="B45" s="240" t="s">
        <v>402</v>
      </c>
      <c r="C45" s="240">
        <v>12</v>
      </c>
      <c r="D45" s="240">
        <v>28</v>
      </c>
      <c r="E45" s="145">
        <v>44</v>
      </c>
      <c r="F45" s="145">
        <v>7</v>
      </c>
      <c r="G45" s="145">
        <v>14</v>
      </c>
      <c r="H45" s="145">
        <v>21</v>
      </c>
      <c r="I45" s="145">
        <f>F45+H45</f>
        <v>28</v>
      </c>
      <c r="J45" s="121"/>
    </row>
    <row r="46" spans="1:10" s="1" customFormat="1">
      <c r="A46" s="230" t="s">
        <v>428</v>
      </c>
      <c r="B46" s="240" t="s">
        <v>404</v>
      </c>
      <c r="C46" s="240"/>
      <c r="D46" s="240"/>
      <c r="E46" s="145">
        <v>54</v>
      </c>
      <c r="F46" s="145">
        <v>7</v>
      </c>
      <c r="G46" s="145">
        <v>14</v>
      </c>
      <c r="H46" s="145">
        <v>21</v>
      </c>
      <c r="I46" s="145">
        <f>F46+H46</f>
        <v>28</v>
      </c>
      <c r="J46" s="190"/>
    </row>
    <row r="47" spans="1:10" s="1" customFormat="1">
      <c r="A47" s="230" t="s">
        <v>429</v>
      </c>
      <c r="B47" s="240" t="s">
        <v>430</v>
      </c>
      <c r="C47" s="240"/>
      <c r="D47" s="240"/>
      <c r="E47" s="145">
        <v>42</v>
      </c>
      <c r="F47" s="145"/>
      <c r="G47" s="145"/>
      <c r="H47" s="145"/>
      <c r="I47" s="145"/>
      <c r="J47" s="190"/>
    </row>
    <row r="48" spans="1:10" s="1" customFormat="1">
      <c r="A48" s="230" t="s">
        <v>403</v>
      </c>
      <c r="B48" s="240" t="s">
        <v>431</v>
      </c>
      <c r="C48" s="240">
        <v>344</v>
      </c>
      <c r="D48" s="240">
        <v>405</v>
      </c>
      <c r="E48" s="145">
        <v>490</v>
      </c>
      <c r="F48" s="145"/>
      <c r="G48" s="156"/>
      <c r="H48" s="156"/>
      <c r="I48" s="156"/>
      <c r="J48" s="121"/>
    </row>
    <row r="49" spans="1:10" s="1" customFormat="1">
      <c r="A49" s="230" t="s">
        <v>432</v>
      </c>
      <c r="B49" s="240" t="s">
        <v>433</v>
      </c>
      <c r="C49" s="230"/>
      <c r="D49" s="230"/>
      <c r="E49" s="145">
        <v>47</v>
      </c>
      <c r="F49" s="145">
        <v>5</v>
      </c>
      <c r="G49" s="145">
        <v>10</v>
      </c>
      <c r="H49" s="145">
        <v>14</v>
      </c>
      <c r="I49" s="145">
        <f>F49+H49</f>
        <v>19</v>
      </c>
      <c r="J49" s="190"/>
    </row>
    <row r="50" spans="1:10" ht="20.100000000000001" customHeight="1">
      <c r="A50" s="71" t="s">
        <v>243</v>
      </c>
      <c r="B50" s="137">
        <v>1070</v>
      </c>
      <c r="C50" s="147">
        <f t="shared" ref="C50:I50" si="8">SUM(C51:C56)</f>
        <v>0</v>
      </c>
      <c r="D50" s="147">
        <f t="shared" si="8"/>
        <v>0</v>
      </c>
      <c r="E50" s="147">
        <f t="shared" si="8"/>
        <v>0</v>
      </c>
      <c r="F50" s="147">
        <f t="shared" si="8"/>
        <v>0</v>
      </c>
      <c r="G50" s="147">
        <f t="shared" si="8"/>
        <v>0</v>
      </c>
      <c r="H50" s="147">
        <f t="shared" si="8"/>
        <v>0</v>
      </c>
      <c r="I50" s="147">
        <f t="shared" si="8"/>
        <v>0</v>
      </c>
      <c r="J50" s="121"/>
    </row>
    <row r="51" spans="1:10" s="1" customFormat="1" ht="20.100000000000001" customHeight="1">
      <c r="A51" s="71" t="s">
        <v>203</v>
      </c>
      <c r="B51" s="137">
        <v>1071</v>
      </c>
      <c r="C51" s="145"/>
      <c r="D51" s="145"/>
      <c r="E51" s="145"/>
      <c r="F51" s="145"/>
      <c r="G51" s="145"/>
      <c r="H51" s="145"/>
      <c r="I51" s="145"/>
      <c r="J51" s="121"/>
    </row>
    <row r="52" spans="1:10" s="1" customFormat="1" ht="20.100000000000001" customHeight="1">
      <c r="A52" s="71" t="s">
        <v>204</v>
      </c>
      <c r="B52" s="137">
        <v>1072</v>
      </c>
      <c r="C52" s="145"/>
      <c r="D52" s="145"/>
      <c r="E52" s="145"/>
      <c r="F52" s="145"/>
      <c r="G52" s="145"/>
      <c r="H52" s="145"/>
      <c r="I52" s="145"/>
      <c r="J52" s="121"/>
    </row>
    <row r="53" spans="1:10" s="1" customFormat="1" ht="20.100000000000001" customHeight="1">
      <c r="A53" s="71" t="s">
        <v>43</v>
      </c>
      <c r="B53" s="137">
        <v>1073</v>
      </c>
      <c r="C53" s="145"/>
      <c r="D53" s="145"/>
      <c r="E53" s="145"/>
      <c r="F53" s="145"/>
      <c r="G53" s="145"/>
      <c r="H53" s="145"/>
      <c r="I53" s="145"/>
      <c r="J53" s="121"/>
    </row>
    <row r="54" spans="1:10" s="1" customFormat="1" ht="37.5">
      <c r="A54" s="71" t="s">
        <v>67</v>
      </c>
      <c r="B54" s="137">
        <v>1074</v>
      </c>
      <c r="C54" s="145"/>
      <c r="D54" s="145"/>
      <c r="E54" s="145"/>
      <c r="F54" s="145"/>
      <c r="G54" s="145"/>
      <c r="H54" s="145"/>
      <c r="I54" s="145"/>
      <c r="J54" s="121"/>
    </row>
    <row r="55" spans="1:10" s="1" customFormat="1" ht="20.100000000000001" customHeight="1">
      <c r="A55" s="71" t="s">
        <v>86</v>
      </c>
      <c r="B55" s="137">
        <v>1075</v>
      </c>
      <c r="C55" s="145"/>
      <c r="D55" s="145"/>
      <c r="E55" s="145"/>
      <c r="F55" s="145"/>
      <c r="G55" s="145"/>
      <c r="H55" s="145"/>
      <c r="I55" s="145"/>
      <c r="J55" s="121"/>
    </row>
    <row r="56" spans="1:10" s="1" customFormat="1" ht="20.100000000000001" customHeight="1">
      <c r="A56" s="71" t="s">
        <v>139</v>
      </c>
      <c r="B56" s="137">
        <v>1076</v>
      </c>
      <c r="C56" s="145"/>
      <c r="D56" s="145"/>
      <c r="E56" s="145"/>
      <c r="F56" s="145"/>
      <c r="G56" s="145"/>
      <c r="H56" s="145"/>
      <c r="I56" s="145"/>
      <c r="J56" s="121"/>
    </row>
    <row r="57" spans="1:10" s="1" customFormat="1" ht="20.100000000000001" customHeight="1">
      <c r="A57" s="71" t="s">
        <v>44</v>
      </c>
      <c r="B57" s="143" t="s">
        <v>393</v>
      </c>
      <c r="C57" s="145"/>
      <c r="D57" s="145"/>
      <c r="E57" s="145"/>
      <c r="F57" s="145"/>
      <c r="G57" s="145"/>
      <c r="H57" s="145"/>
      <c r="I57" s="145"/>
      <c r="J57" s="121"/>
    </row>
    <row r="58" spans="1:10" s="1" customFormat="1" ht="37.5">
      <c r="A58" s="170" t="s">
        <v>88</v>
      </c>
      <c r="B58" s="137">
        <v>1080</v>
      </c>
      <c r="C58" s="147">
        <f t="shared" ref="C58:I58" si="9">SUM(C59:C63)</f>
        <v>0</v>
      </c>
      <c r="D58" s="147">
        <f t="shared" si="9"/>
        <v>0</v>
      </c>
      <c r="E58" s="147">
        <f t="shared" si="9"/>
        <v>0</v>
      </c>
      <c r="F58" s="147">
        <f t="shared" si="9"/>
        <v>0</v>
      </c>
      <c r="G58" s="147">
        <f t="shared" si="9"/>
        <v>0</v>
      </c>
      <c r="H58" s="147">
        <f t="shared" si="9"/>
        <v>0</v>
      </c>
      <c r="I58" s="147">
        <f t="shared" si="9"/>
        <v>0</v>
      </c>
      <c r="J58" s="121"/>
    </row>
    <row r="59" spans="1:10" s="1" customFormat="1" ht="20.100000000000001" customHeight="1">
      <c r="A59" s="71" t="s">
        <v>77</v>
      </c>
      <c r="B59" s="137">
        <v>1081</v>
      </c>
      <c r="C59" s="145"/>
      <c r="D59" s="145"/>
      <c r="E59" s="145"/>
      <c r="F59" s="145"/>
      <c r="G59" s="145"/>
      <c r="H59" s="145"/>
      <c r="I59" s="145"/>
      <c r="J59" s="121"/>
    </row>
    <row r="60" spans="1:10" s="1" customFormat="1" ht="37.5">
      <c r="A60" s="71" t="s">
        <v>55</v>
      </c>
      <c r="B60" s="137">
        <v>1082</v>
      </c>
      <c r="C60" s="145"/>
      <c r="D60" s="145"/>
      <c r="E60" s="145"/>
      <c r="F60" s="145"/>
      <c r="G60" s="145"/>
      <c r="H60" s="145"/>
      <c r="I60" s="145"/>
      <c r="J60" s="121"/>
    </row>
    <row r="61" spans="1:10" s="1" customFormat="1" ht="37.5">
      <c r="A61" s="71" t="s">
        <v>65</v>
      </c>
      <c r="B61" s="137">
        <v>1083</v>
      </c>
      <c r="C61" s="145"/>
      <c r="D61" s="145"/>
      <c r="E61" s="145"/>
      <c r="F61" s="145"/>
      <c r="G61" s="145"/>
      <c r="H61" s="145"/>
      <c r="I61" s="145"/>
      <c r="J61" s="121"/>
    </row>
    <row r="62" spans="1:10" s="1" customFormat="1" ht="20.100000000000001" customHeight="1">
      <c r="A62" s="71" t="s">
        <v>235</v>
      </c>
      <c r="B62" s="137">
        <v>1084</v>
      </c>
      <c r="C62" s="145"/>
      <c r="D62" s="145"/>
      <c r="E62" s="145"/>
      <c r="F62" s="145"/>
      <c r="G62" s="145"/>
      <c r="H62" s="145"/>
      <c r="I62" s="145"/>
      <c r="J62" s="121"/>
    </row>
    <row r="63" spans="1:10" s="1" customFormat="1" ht="20.100000000000001" customHeight="1">
      <c r="A63" s="71" t="s">
        <v>265</v>
      </c>
      <c r="B63" s="137">
        <v>1085</v>
      </c>
      <c r="C63" s="145"/>
      <c r="D63" s="145"/>
      <c r="E63" s="145"/>
      <c r="F63" s="145"/>
      <c r="G63" s="145"/>
      <c r="H63" s="145"/>
      <c r="I63" s="145"/>
      <c r="J63" s="121"/>
    </row>
    <row r="64" spans="1:10" s="5" customFormat="1" ht="37.5">
      <c r="A64" s="136" t="s">
        <v>4</v>
      </c>
      <c r="B64" s="169">
        <v>1100</v>
      </c>
      <c r="C64" s="147">
        <f t="shared" ref="C64:I64" si="10">C18+C19-C21-C50-C58</f>
        <v>203</v>
      </c>
      <c r="D64" s="147">
        <f t="shared" si="10"/>
        <v>647</v>
      </c>
      <c r="E64" s="147">
        <f t="shared" si="10"/>
        <v>36</v>
      </c>
      <c r="F64" s="147">
        <f t="shared" si="10"/>
        <v>156</v>
      </c>
      <c r="G64" s="147">
        <f t="shared" si="10"/>
        <v>311</v>
      </c>
      <c r="H64" s="147">
        <f t="shared" si="10"/>
        <v>510</v>
      </c>
      <c r="I64" s="147">
        <f t="shared" si="10"/>
        <v>646</v>
      </c>
      <c r="J64" s="122"/>
    </row>
    <row r="65" spans="1:12" ht="37.5">
      <c r="A65" s="71" t="s">
        <v>124</v>
      </c>
      <c r="B65" s="137">
        <v>1110</v>
      </c>
      <c r="C65" s="145"/>
      <c r="D65" s="145"/>
      <c r="E65" s="145"/>
      <c r="F65" s="145"/>
      <c r="G65" s="145"/>
      <c r="H65" s="145"/>
      <c r="I65" s="145"/>
      <c r="J65" s="121"/>
    </row>
    <row r="66" spans="1:12" ht="20.100000000000001" customHeight="1">
      <c r="A66" s="71" t="s">
        <v>125</v>
      </c>
      <c r="B66" s="137">
        <v>1120</v>
      </c>
      <c r="C66" s="145"/>
      <c r="D66" s="145"/>
      <c r="E66" s="145"/>
      <c r="F66" s="145"/>
      <c r="G66" s="145"/>
      <c r="H66" s="145"/>
      <c r="I66" s="145"/>
      <c r="J66" s="121"/>
    </row>
    <row r="67" spans="1:12" ht="37.5">
      <c r="A67" s="71" t="s">
        <v>128</v>
      </c>
      <c r="B67" s="137">
        <v>1130</v>
      </c>
      <c r="C67" s="145"/>
      <c r="D67" s="145"/>
      <c r="E67" s="145"/>
      <c r="F67" s="145"/>
      <c r="G67" s="145"/>
      <c r="H67" s="145"/>
      <c r="I67" s="145"/>
      <c r="J67" s="121"/>
    </row>
    <row r="68" spans="1:12" ht="20.100000000000001" customHeight="1">
      <c r="A68" s="71" t="s">
        <v>127</v>
      </c>
      <c r="B68" s="137">
        <v>1140</v>
      </c>
      <c r="C68" s="145"/>
      <c r="D68" s="145"/>
      <c r="E68" s="145"/>
      <c r="F68" s="145"/>
      <c r="G68" s="145"/>
      <c r="H68" s="145"/>
      <c r="I68" s="145"/>
      <c r="J68" s="121"/>
    </row>
    <row r="69" spans="1:12" ht="37.5">
      <c r="A69" s="71" t="s">
        <v>236</v>
      </c>
      <c r="B69" s="137">
        <v>1150</v>
      </c>
      <c r="C69" s="145"/>
      <c r="D69" s="145"/>
      <c r="E69" s="145"/>
      <c r="F69" s="145"/>
      <c r="G69" s="145"/>
      <c r="H69" s="145"/>
      <c r="I69" s="145"/>
      <c r="J69" s="121"/>
    </row>
    <row r="70" spans="1:12" ht="20.100000000000001" customHeight="1">
      <c r="A70" s="71" t="s">
        <v>235</v>
      </c>
      <c r="B70" s="137">
        <v>1151</v>
      </c>
      <c r="C70" s="145"/>
      <c r="D70" s="145"/>
      <c r="E70" s="145"/>
      <c r="F70" s="145"/>
      <c r="G70" s="145"/>
      <c r="H70" s="145"/>
      <c r="I70" s="145"/>
      <c r="J70" s="121"/>
    </row>
    <row r="71" spans="1:12" ht="37.5">
      <c r="A71" s="71" t="s">
        <v>237</v>
      </c>
      <c r="B71" s="137">
        <v>1160</v>
      </c>
      <c r="C71" s="145"/>
      <c r="D71" s="145"/>
      <c r="E71" s="145"/>
      <c r="F71" s="145"/>
      <c r="G71" s="145"/>
      <c r="H71" s="145"/>
      <c r="I71" s="145"/>
      <c r="J71" s="121"/>
    </row>
    <row r="72" spans="1:12" ht="20.100000000000001" customHeight="1">
      <c r="A72" s="71" t="s">
        <v>235</v>
      </c>
      <c r="B72" s="137">
        <v>1161</v>
      </c>
      <c r="C72" s="145"/>
      <c r="D72" s="145"/>
      <c r="E72" s="145"/>
      <c r="F72" s="145"/>
      <c r="G72" s="145"/>
      <c r="H72" s="145"/>
      <c r="I72" s="145"/>
      <c r="J72" s="121"/>
    </row>
    <row r="73" spans="1:12" s="5" customFormat="1" ht="37.5">
      <c r="A73" s="136" t="s">
        <v>107</v>
      </c>
      <c r="B73" s="169">
        <v>1170</v>
      </c>
      <c r="C73" s="144">
        <f t="shared" ref="C73:I73" si="11">C64+C65+C66+C69-C68-C67-C71</f>
        <v>203</v>
      </c>
      <c r="D73" s="144">
        <f t="shared" si="11"/>
        <v>647</v>
      </c>
      <c r="E73" s="144">
        <f t="shared" si="11"/>
        <v>36</v>
      </c>
      <c r="F73" s="144">
        <f t="shared" si="11"/>
        <v>156</v>
      </c>
      <c r="G73" s="144">
        <f t="shared" si="11"/>
        <v>311</v>
      </c>
      <c r="H73" s="144">
        <f t="shared" si="11"/>
        <v>510</v>
      </c>
      <c r="I73" s="144">
        <f t="shared" si="11"/>
        <v>646</v>
      </c>
      <c r="J73" s="122"/>
    </row>
    <row r="74" spans="1:12" ht="20.100000000000001" customHeight="1">
      <c r="A74" s="71" t="s">
        <v>154</v>
      </c>
      <c r="B74" s="137">
        <v>1180</v>
      </c>
      <c r="C74" s="145">
        <v>37</v>
      </c>
      <c r="D74" s="145">
        <v>116</v>
      </c>
      <c r="E74" s="145">
        <v>7</v>
      </c>
      <c r="F74" s="145"/>
      <c r="G74" s="145"/>
      <c r="H74" s="145"/>
      <c r="I74" s="147">
        <f>ROUND(I73*18%,0)</f>
        <v>116</v>
      </c>
      <c r="J74" s="121"/>
    </row>
    <row r="75" spans="1:12" ht="37.5">
      <c r="A75" s="71" t="s">
        <v>155</v>
      </c>
      <c r="B75" s="137">
        <v>1190</v>
      </c>
      <c r="C75" s="145"/>
      <c r="D75" s="145"/>
      <c r="E75" s="145"/>
      <c r="F75" s="145"/>
      <c r="G75" s="145"/>
      <c r="H75" s="145"/>
      <c r="I75" s="145"/>
      <c r="J75" s="121"/>
    </row>
    <row r="76" spans="1:12" s="5" customFormat="1" ht="52.5" customHeight="1">
      <c r="A76" s="136" t="s">
        <v>108</v>
      </c>
      <c r="B76" s="169">
        <v>1200</v>
      </c>
      <c r="C76" s="144">
        <f t="shared" ref="C76:E76" si="12">C73-C74-C75</f>
        <v>166</v>
      </c>
      <c r="D76" s="144">
        <f t="shared" si="12"/>
        <v>531</v>
      </c>
      <c r="E76" s="144">
        <f t="shared" si="12"/>
        <v>29</v>
      </c>
      <c r="F76" s="144">
        <f t="shared" ref="F76:H76" si="13">F73-F74-F75</f>
        <v>156</v>
      </c>
      <c r="G76" s="144">
        <f t="shared" si="13"/>
        <v>311</v>
      </c>
      <c r="H76" s="144">
        <f t="shared" si="13"/>
        <v>510</v>
      </c>
      <c r="I76" s="144">
        <f>I73-I74-I75</f>
        <v>530</v>
      </c>
      <c r="K76" s="81" t="s">
        <v>408</v>
      </c>
      <c r="L76" s="177">
        <f>I8*10%</f>
        <v>530</v>
      </c>
    </row>
    <row r="77" spans="1:12" ht="20.100000000000001" customHeight="1">
      <c r="A77" s="71" t="s">
        <v>25</v>
      </c>
      <c r="B77" s="143">
        <v>1201</v>
      </c>
      <c r="C77" s="144">
        <f t="shared" ref="C77:E77" si="14">SUMIF(C76,"&gt;0")</f>
        <v>166</v>
      </c>
      <c r="D77" s="144">
        <f t="shared" si="14"/>
        <v>531</v>
      </c>
      <c r="E77" s="144">
        <f t="shared" si="14"/>
        <v>29</v>
      </c>
      <c r="F77" s="144">
        <f t="shared" ref="F77:I77" si="15">SUMIF(F76,"&gt;0")</f>
        <v>156</v>
      </c>
      <c r="G77" s="144">
        <f t="shared" si="15"/>
        <v>311</v>
      </c>
      <c r="H77" s="144">
        <f t="shared" si="15"/>
        <v>510</v>
      </c>
      <c r="I77" s="144">
        <f t="shared" si="15"/>
        <v>530</v>
      </c>
      <c r="J77" s="121"/>
    </row>
    <row r="78" spans="1:12" ht="20.100000000000001" customHeight="1">
      <c r="A78" s="71" t="s">
        <v>26</v>
      </c>
      <c r="B78" s="143">
        <v>1202</v>
      </c>
      <c r="C78" s="144">
        <f t="shared" ref="C78:E78" si="16">SUMIF(C76,"&lt;0")</f>
        <v>0</v>
      </c>
      <c r="D78" s="144">
        <f t="shared" si="16"/>
        <v>0</v>
      </c>
      <c r="E78" s="144">
        <f t="shared" si="16"/>
        <v>0</v>
      </c>
      <c r="F78" s="144">
        <f t="shared" ref="F78:I78" si="17">SUMIF(F76,"&lt;0")</f>
        <v>0</v>
      </c>
      <c r="G78" s="144">
        <f t="shared" si="17"/>
        <v>0</v>
      </c>
      <c r="H78" s="144">
        <f t="shared" si="17"/>
        <v>0</v>
      </c>
      <c r="I78" s="144">
        <f t="shared" si="17"/>
        <v>0</v>
      </c>
      <c r="J78" s="121"/>
    </row>
    <row r="79" spans="1:12" ht="19.5" customHeight="1">
      <c r="A79" s="71" t="s">
        <v>266</v>
      </c>
      <c r="B79" s="137">
        <v>1210</v>
      </c>
      <c r="C79" s="145"/>
      <c r="D79" s="145"/>
      <c r="E79" s="145"/>
      <c r="F79" s="145"/>
      <c r="G79" s="145"/>
      <c r="H79" s="145"/>
      <c r="I79" s="145"/>
      <c r="J79" s="121"/>
    </row>
    <row r="80" spans="1:12" s="5" customFormat="1" ht="20.100000000000001" customHeight="1">
      <c r="A80" s="293" t="s">
        <v>309</v>
      </c>
      <c r="B80" s="294"/>
      <c r="C80" s="294"/>
      <c r="D80" s="294"/>
      <c r="E80" s="294"/>
      <c r="F80" s="294"/>
      <c r="G80" s="294"/>
      <c r="H80" s="294"/>
      <c r="I80" s="294"/>
      <c r="J80" s="295"/>
    </row>
    <row r="81" spans="1:14" ht="42.75" customHeight="1">
      <c r="A81" s="163" t="s">
        <v>287</v>
      </c>
      <c r="B81" s="94">
        <v>1300</v>
      </c>
      <c r="C81" s="164">
        <f t="shared" ref="C81:I81" si="18">C19-C58</f>
        <v>0</v>
      </c>
      <c r="D81" s="164">
        <f t="shared" si="18"/>
        <v>0</v>
      </c>
      <c r="E81" s="164">
        <f t="shared" si="18"/>
        <v>1995</v>
      </c>
      <c r="F81" s="147">
        <f t="shared" si="18"/>
        <v>0</v>
      </c>
      <c r="G81" s="147">
        <f t="shared" si="18"/>
        <v>0</v>
      </c>
      <c r="H81" s="147">
        <f t="shared" si="18"/>
        <v>0</v>
      </c>
      <c r="I81" s="147">
        <f t="shared" si="18"/>
        <v>0</v>
      </c>
      <c r="J81" s="121"/>
    </row>
    <row r="82" spans="1:14" ht="75">
      <c r="A82" s="101" t="s">
        <v>281</v>
      </c>
      <c r="B82" s="94">
        <v>1310</v>
      </c>
      <c r="C82" s="164">
        <f t="shared" ref="C82:I82" si="19">C65+C66-C67-C68</f>
        <v>0</v>
      </c>
      <c r="D82" s="164">
        <f t="shared" si="19"/>
        <v>0</v>
      </c>
      <c r="E82" s="164">
        <f t="shared" si="19"/>
        <v>0</v>
      </c>
      <c r="F82" s="147">
        <f t="shared" si="19"/>
        <v>0</v>
      </c>
      <c r="G82" s="147">
        <f t="shared" si="19"/>
        <v>0</v>
      </c>
      <c r="H82" s="147">
        <f t="shared" si="19"/>
        <v>0</v>
      </c>
      <c r="I82" s="147">
        <f t="shared" si="19"/>
        <v>0</v>
      </c>
      <c r="J82" s="121"/>
    </row>
    <row r="83" spans="1:14" ht="42.75" customHeight="1">
      <c r="A83" s="163" t="s">
        <v>282</v>
      </c>
      <c r="B83" s="94">
        <v>1320</v>
      </c>
      <c r="C83" s="164">
        <f>C69-C71</f>
        <v>0</v>
      </c>
      <c r="D83" s="164">
        <f t="shared" ref="D83:I83" si="20">D69-D71</f>
        <v>0</v>
      </c>
      <c r="E83" s="164">
        <f t="shared" si="20"/>
        <v>0</v>
      </c>
      <c r="F83" s="147">
        <f t="shared" si="20"/>
        <v>0</v>
      </c>
      <c r="G83" s="147">
        <f t="shared" si="20"/>
        <v>0</v>
      </c>
      <c r="H83" s="147">
        <f t="shared" si="20"/>
        <v>0</v>
      </c>
      <c r="I83" s="147">
        <f t="shared" si="20"/>
        <v>0</v>
      </c>
      <c r="J83" s="121"/>
    </row>
    <row r="84" spans="1:14" ht="56.25">
      <c r="A84" s="101" t="s">
        <v>366</v>
      </c>
      <c r="B84" s="161">
        <v>1330</v>
      </c>
      <c r="C84" s="164">
        <f t="shared" ref="C84:I84" si="21">C7+C19+C65+C66+C69</f>
        <v>2810</v>
      </c>
      <c r="D84" s="164">
        <f t="shared" si="21"/>
        <v>5300</v>
      </c>
      <c r="E84" s="164">
        <f t="shared" si="21"/>
        <v>7094</v>
      </c>
      <c r="F84" s="147">
        <f t="shared" si="21"/>
        <v>1320</v>
      </c>
      <c r="G84" s="147">
        <f t="shared" si="21"/>
        <v>2640</v>
      </c>
      <c r="H84" s="147">
        <f t="shared" si="21"/>
        <v>4000</v>
      </c>
      <c r="I84" s="147">
        <f t="shared" si="21"/>
        <v>5300</v>
      </c>
      <c r="J84" s="121"/>
    </row>
    <row r="85" spans="1:14" ht="75">
      <c r="A85" s="101" t="s">
        <v>367</v>
      </c>
      <c r="B85" s="161">
        <v>1340</v>
      </c>
      <c r="C85" s="164">
        <f t="shared" ref="C85:I85" si="22">C9+C21+C50+C58+C67+C68+C71+C74+C75</f>
        <v>2644</v>
      </c>
      <c r="D85" s="164">
        <f t="shared" si="22"/>
        <v>4769</v>
      </c>
      <c r="E85" s="164">
        <f t="shared" si="22"/>
        <v>7065</v>
      </c>
      <c r="F85" s="147">
        <f t="shared" si="22"/>
        <v>1164</v>
      </c>
      <c r="G85" s="147">
        <f t="shared" si="22"/>
        <v>2329</v>
      </c>
      <c r="H85" s="147">
        <f t="shared" si="22"/>
        <v>3490</v>
      </c>
      <c r="I85" s="147">
        <f t="shared" si="22"/>
        <v>4770</v>
      </c>
      <c r="J85" s="121"/>
    </row>
    <row r="86" spans="1:14" ht="20.100000000000001" customHeight="1">
      <c r="A86" s="293" t="s">
        <v>184</v>
      </c>
      <c r="B86" s="294"/>
      <c r="C86" s="294"/>
      <c r="D86" s="294"/>
      <c r="E86" s="294"/>
      <c r="F86" s="294"/>
      <c r="G86" s="294"/>
      <c r="H86" s="294"/>
      <c r="I86" s="294"/>
      <c r="J86" s="295"/>
    </row>
    <row r="87" spans="1:14" ht="37.5">
      <c r="A87" s="101" t="s">
        <v>283</v>
      </c>
      <c r="B87" s="161">
        <v>1400</v>
      </c>
      <c r="C87" s="164">
        <f>C64</f>
        <v>203</v>
      </c>
      <c r="D87" s="164">
        <f t="shared" ref="D87:I87" si="23">D64</f>
        <v>647</v>
      </c>
      <c r="E87" s="164">
        <f t="shared" si="23"/>
        <v>36</v>
      </c>
      <c r="F87" s="147">
        <f t="shared" si="23"/>
        <v>156</v>
      </c>
      <c r="G87" s="147">
        <f t="shared" si="23"/>
        <v>311</v>
      </c>
      <c r="H87" s="147">
        <f t="shared" si="23"/>
        <v>510</v>
      </c>
      <c r="I87" s="147">
        <f t="shared" si="23"/>
        <v>646</v>
      </c>
      <c r="J87" s="121"/>
    </row>
    <row r="88" spans="1:14">
      <c r="A88" s="101" t="s">
        <v>284</v>
      </c>
      <c r="B88" s="161">
        <v>1401</v>
      </c>
      <c r="C88" s="164">
        <f>C99</f>
        <v>0</v>
      </c>
      <c r="D88" s="164">
        <f t="shared" ref="D88:I88" si="24">D99</f>
        <v>240</v>
      </c>
      <c r="E88" s="164">
        <f t="shared" si="24"/>
        <v>1528</v>
      </c>
      <c r="F88" s="147">
        <f t="shared" si="24"/>
        <v>60</v>
      </c>
      <c r="G88" s="147">
        <f t="shared" si="24"/>
        <v>120</v>
      </c>
      <c r="H88" s="147">
        <f t="shared" si="24"/>
        <v>180</v>
      </c>
      <c r="I88" s="147">
        <f t="shared" si="24"/>
        <v>240</v>
      </c>
      <c r="J88" s="121"/>
    </row>
    <row r="89" spans="1:14" ht="37.5">
      <c r="A89" s="101" t="s">
        <v>285</v>
      </c>
      <c r="B89" s="161">
        <v>1402</v>
      </c>
      <c r="C89" s="164">
        <f t="shared" ref="C89:I89" si="25">C20</f>
        <v>0</v>
      </c>
      <c r="D89" s="164">
        <f t="shared" si="25"/>
        <v>0</v>
      </c>
      <c r="E89" s="164">
        <f t="shared" si="25"/>
        <v>0</v>
      </c>
      <c r="F89" s="147">
        <f t="shared" si="25"/>
        <v>0</v>
      </c>
      <c r="G89" s="147">
        <f t="shared" si="25"/>
        <v>0</v>
      </c>
      <c r="H89" s="147">
        <f t="shared" si="25"/>
        <v>0</v>
      </c>
      <c r="I89" s="147">
        <f t="shared" si="25"/>
        <v>0</v>
      </c>
      <c r="J89" s="121"/>
    </row>
    <row r="90" spans="1:14" ht="37.5">
      <c r="A90" s="101" t="s">
        <v>286</v>
      </c>
      <c r="B90" s="161">
        <v>1403</v>
      </c>
      <c r="C90" s="164">
        <f>C62</f>
        <v>0</v>
      </c>
      <c r="D90" s="164">
        <f t="shared" ref="D90:I90" si="26">D62</f>
        <v>0</v>
      </c>
      <c r="E90" s="164">
        <f t="shared" si="26"/>
        <v>0</v>
      </c>
      <c r="F90" s="147">
        <f t="shared" si="26"/>
        <v>0</v>
      </c>
      <c r="G90" s="147">
        <f t="shared" si="26"/>
        <v>0</v>
      </c>
      <c r="H90" s="147">
        <f t="shared" si="26"/>
        <v>0</v>
      </c>
      <c r="I90" s="147">
        <f t="shared" si="26"/>
        <v>0</v>
      </c>
      <c r="J90" s="121"/>
    </row>
    <row r="91" spans="1:14" ht="37.5">
      <c r="A91" s="101" t="s">
        <v>352</v>
      </c>
      <c r="B91" s="161">
        <v>1404</v>
      </c>
      <c r="C91" s="164"/>
      <c r="D91" s="164"/>
      <c r="E91" s="164"/>
      <c r="F91" s="164"/>
      <c r="G91" s="164"/>
      <c r="H91" s="164"/>
      <c r="I91" s="164"/>
      <c r="J91" s="121"/>
    </row>
    <row r="92" spans="1:14" s="5" customFormat="1" ht="20.100000000000001" customHeight="1">
      <c r="A92" s="103" t="s">
        <v>158</v>
      </c>
      <c r="B92" s="165">
        <v>1410</v>
      </c>
      <c r="C92" s="243">
        <f>C87+C88-C89+C90</f>
        <v>203</v>
      </c>
      <c r="D92" s="243">
        <f t="shared" ref="D92:I92" si="27">D87+D88-D89+D90</f>
        <v>887</v>
      </c>
      <c r="E92" s="243">
        <f t="shared" si="27"/>
        <v>1564</v>
      </c>
      <c r="F92" s="154">
        <f t="shared" si="27"/>
        <v>216</v>
      </c>
      <c r="G92" s="154">
        <f t="shared" si="27"/>
        <v>431</v>
      </c>
      <c r="H92" s="154">
        <f t="shared" si="27"/>
        <v>690</v>
      </c>
      <c r="I92" s="154">
        <f t="shared" si="27"/>
        <v>886</v>
      </c>
      <c r="J92" s="122"/>
    </row>
    <row r="93" spans="1:14" ht="20.100000000000001" customHeight="1">
      <c r="A93" s="293" t="s">
        <v>252</v>
      </c>
      <c r="B93" s="294"/>
      <c r="C93" s="294"/>
      <c r="D93" s="294"/>
      <c r="E93" s="294"/>
      <c r="F93" s="294"/>
      <c r="G93" s="294"/>
      <c r="H93" s="294"/>
      <c r="I93" s="294"/>
      <c r="J93" s="295"/>
    </row>
    <row r="94" spans="1:14" ht="20.100000000000001" customHeight="1">
      <c r="A94" s="8" t="s">
        <v>310</v>
      </c>
      <c r="B94" s="73">
        <v>1500</v>
      </c>
      <c r="C94" s="145"/>
      <c r="D94" s="145"/>
      <c r="E94" s="145"/>
      <c r="F94" s="145"/>
      <c r="G94" s="145"/>
      <c r="H94" s="145"/>
      <c r="I94" s="145"/>
      <c r="J94" s="121"/>
    </row>
    <row r="95" spans="1:14" ht="20.100000000000001" customHeight="1">
      <c r="A95" s="8" t="s">
        <v>308</v>
      </c>
      <c r="B95" s="7">
        <v>1501</v>
      </c>
      <c r="C95" s="145"/>
      <c r="D95" s="145"/>
      <c r="E95" s="145"/>
      <c r="F95" s="145"/>
      <c r="G95" s="145"/>
      <c r="H95" s="145"/>
      <c r="I95" s="145"/>
      <c r="J95" s="121"/>
    </row>
    <row r="96" spans="1:14" ht="20.100000000000001" customHeight="1">
      <c r="A96" s="8" t="s">
        <v>29</v>
      </c>
      <c r="B96" s="7">
        <v>1502</v>
      </c>
      <c r="C96" s="145"/>
      <c r="D96" s="145"/>
      <c r="E96" s="145"/>
      <c r="F96" s="145"/>
      <c r="G96" s="145"/>
      <c r="H96" s="145"/>
      <c r="I96" s="145"/>
      <c r="J96" s="121"/>
      <c r="K96" s="180" t="e">
        <f>#REF!/1000</f>
        <v>#REF!</v>
      </c>
      <c r="L96" s="180" t="e">
        <f>#REF!/1000</f>
        <v>#REF!</v>
      </c>
      <c r="M96" s="180" t="e">
        <f>#REF!/1000</f>
        <v>#REF!</v>
      </c>
      <c r="N96" s="180" t="e">
        <f>#REF!/1000</f>
        <v>#REF!</v>
      </c>
    </row>
    <row r="97" spans="1:16" ht="20.100000000000001" customHeight="1">
      <c r="A97" s="8" t="s">
        <v>5</v>
      </c>
      <c r="B97" s="73">
        <v>1510</v>
      </c>
      <c r="C97" s="145">
        <f t="shared" ref="C97:F98" si="28">C13+C29</f>
        <v>1751</v>
      </c>
      <c r="D97" s="145">
        <f t="shared" si="28"/>
        <v>3225</v>
      </c>
      <c r="E97" s="145">
        <f t="shared" si="28"/>
        <v>3482</v>
      </c>
      <c r="F97" s="145">
        <f t="shared" si="28"/>
        <v>878</v>
      </c>
      <c r="G97" s="145">
        <f t="shared" ref="G97" si="29">G13+G29</f>
        <v>1757</v>
      </c>
      <c r="H97" s="145">
        <f t="shared" ref="H97:I97" si="30">H13+H29</f>
        <v>2635</v>
      </c>
      <c r="I97" s="145">
        <f t="shared" si="30"/>
        <v>3513</v>
      </c>
      <c r="J97" s="121"/>
      <c r="K97" s="180" t="e">
        <f>#REF!/1000</f>
        <v>#REF!</v>
      </c>
      <c r="L97" s="180" t="e">
        <f>#REF!/1000</f>
        <v>#REF!</v>
      </c>
      <c r="M97" s="180" t="e">
        <f>#REF!/1000</f>
        <v>#REF!</v>
      </c>
      <c r="N97" s="180" t="e">
        <f>#REF!/1000</f>
        <v>#REF!</v>
      </c>
    </row>
    <row r="98" spans="1:16" ht="20.100000000000001" customHeight="1">
      <c r="A98" s="8" t="s">
        <v>6</v>
      </c>
      <c r="B98" s="73">
        <v>1520</v>
      </c>
      <c r="C98" s="145">
        <f t="shared" si="28"/>
        <v>451</v>
      </c>
      <c r="D98" s="145">
        <f t="shared" si="28"/>
        <v>680</v>
      </c>
      <c r="E98" s="145">
        <f t="shared" si="28"/>
        <v>628</v>
      </c>
      <c r="F98" s="145">
        <f t="shared" si="28"/>
        <v>188</v>
      </c>
      <c r="G98" s="145">
        <f t="shared" ref="G98" si="31">G14+G30</f>
        <v>376</v>
      </c>
      <c r="H98" s="145">
        <f t="shared" ref="H98:I98" si="32">H14+H30</f>
        <v>563</v>
      </c>
      <c r="I98" s="145">
        <f t="shared" si="32"/>
        <v>751</v>
      </c>
      <c r="J98" s="121"/>
      <c r="K98" s="155" t="e">
        <f>ROUND(#REF!,0)</f>
        <v>#REF!</v>
      </c>
      <c r="L98" s="155" t="e">
        <f>ROUND(#REF!,0)</f>
        <v>#REF!</v>
      </c>
      <c r="M98" s="155" t="e">
        <f>ROUND(#REF!,0)</f>
        <v>#REF!</v>
      </c>
      <c r="N98" s="155" t="e">
        <f>ROUND(#REF!,0)</f>
        <v>#REF!</v>
      </c>
      <c r="O98" s="155"/>
      <c r="P98" s="155"/>
    </row>
    <row r="99" spans="1:16" ht="20.100000000000001" customHeight="1">
      <c r="A99" s="8" t="s">
        <v>7</v>
      </c>
      <c r="B99" s="73">
        <v>1530</v>
      </c>
      <c r="C99" s="145">
        <f>C16+C31</f>
        <v>0</v>
      </c>
      <c r="D99" s="145">
        <v>240</v>
      </c>
      <c r="E99" s="145">
        <f t="shared" ref="E99:F99" si="33">E16+E31</f>
        <v>1528</v>
      </c>
      <c r="F99" s="145">
        <f t="shared" si="33"/>
        <v>60</v>
      </c>
      <c r="G99" s="145">
        <f t="shared" ref="G99" si="34">G16+G31</f>
        <v>120</v>
      </c>
      <c r="H99" s="145">
        <f t="shared" ref="H99:I99" si="35">H16+H31</f>
        <v>180</v>
      </c>
      <c r="I99" s="145">
        <f t="shared" si="35"/>
        <v>240</v>
      </c>
      <c r="J99" s="121"/>
      <c r="K99" s="155" t="e">
        <f>K98-F98</f>
        <v>#REF!</v>
      </c>
      <c r="L99" s="155" t="e">
        <f>L98-G98</f>
        <v>#REF!</v>
      </c>
      <c r="M99" s="155" t="e">
        <f>M98-H98</f>
        <v>#REF!</v>
      </c>
      <c r="N99" s="155" t="e">
        <f>N98-I98</f>
        <v>#REF!</v>
      </c>
    </row>
    <row r="100" spans="1:16" ht="20.100000000000001" customHeight="1">
      <c r="A100" s="8" t="s">
        <v>30</v>
      </c>
      <c r="B100" s="73">
        <v>1540</v>
      </c>
      <c r="C100" s="145">
        <f>C85-C74-C97-C98-C99</f>
        <v>405</v>
      </c>
      <c r="D100" s="145">
        <f>D85-D74-D97-D98-D99</f>
        <v>508</v>
      </c>
      <c r="E100" s="145">
        <f>E85-E74-E97-E98-E99</f>
        <v>1420</v>
      </c>
      <c r="F100" s="145">
        <f t="shared" ref="F100" si="36">F85-F74-F97-F98-F99</f>
        <v>38</v>
      </c>
      <c r="G100" s="145">
        <f t="shared" ref="G100" si="37">G85-G74-G97-G98-G99</f>
        <v>76</v>
      </c>
      <c r="H100" s="145">
        <f t="shared" ref="H100:I100" si="38">H85-H74-H97-H98-H99</f>
        <v>112</v>
      </c>
      <c r="I100" s="145">
        <f t="shared" si="38"/>
        <v>150</v>
      </c>
      <c r="J100" s="121"/>
    </row>
    <row r="101" spans="1:16" s="5" customFormat="1" ht="20.100000000000001" customHeight="1">
      <c r="A101" s="9" t="s">
        <v>61</v>
      </c>
      <c r="B101" s="72">
        <v>1550</v>
      </c>
      <c r="C101" s="244">
        <f>SUM(C94,C97:C100)</f>
        <v>2607</v>
      </c>
      <c r="D101" s="244">
        <f t="shared" ref="D101:I101" si="39">SUM(D94,D97:D100)</f>
        <v>4653</v>
      </c>
      <c r="E101" s="244">
        <f t="shared" si="39"/>
        <v>7058</v>
      </c>
      <c r="F101" s="146">
        <f t="shared" si="39"/>
        <v>1164</v>
      </c>
      <c r="G101" s="146">
        <f t="shared" si="39"/>
        <v>2329</v>
      </c>
      <c r="H101" s="146">
        <f t="shared" si="39"/>
        <v>3490</v>
      </c>
      <c r="I101" s="146">
        <f t="shared" si="39"/>
        <v>4654</v>
      </c>
      <c r="J101" s="122"/>
    </row>
    <row r="102" spans="1:16" s="5" customFormat="1" ht="20.100000000000001" customHeight="1">
      <c r="A102" s="113"/>
      <c r="B102" s="117"/>
      <c r="C102" s="245"/>
      <c r="D102" s="245"/>
      <c r="E102" s="245"/>
      <c r="F102" s="118"/>
      <c r="G102" s="118"/>
      <c r="H102" s="118"/>
      <c r="I102" s="118"/>
      <c r="J102" s="119"/>
    </row>
    <row r="103" spans="1:16" s="5" customFormat="1" ht="15.75" customHeight="1">
      <c r="A103" s="113"/>
      <c r="B103" s="117"/>
      <c r="C103" s="245"/>
      <c r="D103" s="245"/>
      <c r="E103" s="245"/>
      <c r="F103" s="118"/>
      <c r="G103" s="118"/>
      <c r="H103" s="118"/>
      <c r="I103" s="118"/>
      <c r="J103" s="119"/>
    </row>
    <row r="104" spans="1:16" ht="16.5" customHeight="1">
      <c r="A104" s="108"/>
      <c r="B104" s="107"/>
      <c r="C104" s="226"/>
      <c r="D104" s="112"/>
      <c r="E104" s="112"/>
      <c r="F104" s="112"/>
      <c r="G104" s="112"/>
      <c r="H104" s="112"/>
      <c r="I104" s="112"/>
      <c r="J104" s="106"/>
    </row>
    <row r="105" spans="1:16" ht="56.25" customHeight="1">
      <c r="A105" s="113" t="s">
        <v>411</v>
      </c>
      <c r="B105" s="114"/>
      <c r="C105" s="272" t="s">
        <v>120</v>
      </c>
      <c r="D105" s="273"/>
      <c r="E105" s="273"/>
      <c r="F105" s="273"/>
      <c r="G105" s="115"/>
      <c r="H105" s="276" t="s">
        <v>412</v>
      </c>
      <c r="I105" s="276"/>
      <c r="J105" s="276"/>
    </row>
    <row r="106" spans="1:16" s="1" customFormat="1" ht="20.100000000000001" customHeight="1">
      <c r="A106" s="93" t="s">
        <v>261</v>
      </c>
      <c r="B106" s="106"/>
      <c r="C106" s="257" t="s">
        <v>85</v>
      </c>
      <c r="D106" s="257"/>
      <c r="E106" s="257"/>
      <c r="F106" s="257"/>
      <c r="G106" s="120"/>
      <c r="H106" s="258" t="s">
        <v>116</v>
      </c>
      <c r="I106" s="258"/>
      <c r="J106" s="258"/>
    </row>
    <row r="107" spans="1:16" ht="20.100000000000001" customHeight="1">
      <c r="A107" s="25"/>
      <c r="C107" s="246"/>
      <c r="D107" s="26"/>
      <c r="E107" s="26"/>
      <c r="F107" s="26"/>
      <c r="G107" s="26"/>
      <c r="H107" s="26"/>
      <c r="I107" s="26"/>
    </row>
    <row r="108" spans="1:16">
      <c r="A108" s="25"/>
      <c r="C108" s="246"/>
      <c r="D108" s="26"/>
      <c r="E108" s="26"/>
      <c r="F108" s="26"/>
      <c r="G108" s="26"/>
      <c r="H108" s="26"/>
      <c r="I108" s="26"/>
    </row>
    <row r="109" spans="1:16">
      <c r="A109" s="25"/>
      <c r="C109" s="246"/>
      <c r="D109" s="26"/>
      <c r="E109" s="26"/>
      <c r="F109" s="26"/>
      <c r="G109" s="26"/>
      <c r="H109" s="26"/>
      <c r="I109" s="26"/>
    </row>
    <row r="110" spans="1:16">
      <c r="A110" s="25"/>
      <c r="C110" s="246"/>
      <c r="D110" s="26"/>
      <c r="E110" s="26"/>
      <c r="F110" s="26"/>
      <c r="G110" s="26"/>
      <c r="H110" s="26"/>
      <c r="I110" s="26"/>
    </row>
    <row r="111" spans="1:16">
      <c r="A111" s="25"/>
      <c r="C111" s="246"/>
      <c r="D111" s="26"/>
      <c r="E111" s="26"/>
      <c r="F111" s="26"/>
      <c r="G111" s="26"/>
      <c r="H111" s="26"/>
      <c r="I111" s="26"/>
    </row>
    <row r="112" spans="1:16">
      <c r="A112" s="25"/>
      <c r="C112" s="246"/>
      <c r="D112" s="26"/>
      <c r="E112" s="26"/>
      <c r="F112" s="26"/>
      <c r="G112" s="26"/>
      <c r="H112" s="26"/>
      <c r="I112" s="26"/>
    </row>
    <row r="113" spans="1:9">
      <c r="A113" s="25"/>
      <c r="C113" s="246"/>
      <c r="D113" s="26"/>
      <c r="E113" s="26"/>
      <c r="F113" s="26"/>
      <c r="G113" s="26"/>
      <c r="H113" s="26"/>
      <c r="I113" s="26"/>
    </row>
    <row r="114" spans="1:9">
      <c r="A114" s="25"/>
      <c r="C114" s="246"/>
      <c r="D114" s="26"/>
      <c r="E114" s="26"/>
      <c r="F114" s="26"/>
      <c r="G114" s="26"/>
      <c r="H114" s="26"/>
      <c r="I114" s="26"/>
    </row>
    <row r="115" spans="1:9">
      <c r="A115" s="25"/>
      <c r="C115" s="246"/>
      <c r="D115" s="26"/>
      <c r="E115" s="26"/>
      <c r="F115" s="26"/>
      <c r="G115" s="26"/>
      <c r="H115" s="26"/>
      <c r="I115" s="26"/>
    </row>
    <row r="116" spans="1:9">
      <c r="A116" s="25"/>
      <c r="C116" s="246"/>
      <c r="D116" s="26"/>
      <c r="E116" s="26"/>
      <c r="F116" s="26"/>
      <c r="G116" s="26"/>
      <c r="H116" s="26"/>
      <c r="I116" s="26"/>
    </row>
    <row r="117" spans="1:9">
      <c r="A117" s="25"/>
      <c r="C117" s="246"/>
      <c r="D117" s="26"/>
      <c r="E117" s="26"/>
      <c r="F117" s="26"/>
      <c r="G117" s="26"/>
      <c r="H117" s="26"/>
      <c r="I117" s="26"/>
    </row>
    <row r="118" spans="1:9">
      <c r="A118" s="25"/>
      <c r="C118" s="246"/>
      <c r="D118" s="26"/>
      <c r="E118" s="26"/>
      <c r="F118" s="26"/>
      <c r="G118" s="26"/>
      <c r="H118" s="26"/>
      <c r="I118" s="26"/>
    </row>
    <row r="119" spans="1:9">
      <c r="A119" s="25"/>
      <c r="C119" s="246"/>
      <c r="D119" s="26"/>
      <c r="E119" s="26"/>
      <c r="F119" s="26"/>
      <c r="G119" s="26"/>
      <c r="H119" s="26"/>
      <c r="I119" s="26"/>
    </row>
    <row r="120" spans="1:9">
      <c r="A120" s="25"/>
      <c r="C120" s="246"/>
      <c r="D120" s="26"/>
      <c r="E120" s="26"/>
      <c r="F120" s="26"/>
      <c r="G120" s="26"/>
      <c r="H120" s="26"/>
      <c r="I120" s="26"/>
    </row>
    <row r="121" spans="1:9">
      <c r="A121" s="25"/>
      <c r="C121" s="246"/>
      <c r="D121" s="26"/>
      <c r="E121" s="26"/>
      <c r="F121" s="26"/>
      <c r="G121" s="26"/>
      <c r="H121" s="26"/>
      <c r="I121" s="26"/>
    </row>
    <row r="122" spans="1:9">
      <c r="A122" s="25"/>
      <c r="C122" s="246"/>
      <c r="D122" s="26"/>
      <c r="E122" s="26"/>
      <c r="F122" s="26"/>
      <c r="G122" s="26"/>
      <c r="H122" s="26"/>
      <c r="I122" s="26"/>
    </row>
    <row r="123" spans="1:9">
      <c r="A123" s="25"/>
      <c r="C123" s="246"/>
      <c r="D123" s="26"/>
      <c r="E123" s="26"/>
      <c r="F123" s="26"/>
      <c r="G123" s="26"/>
      <c r="H123" s="26"/>
      <c r="I123" s="26"/>
    </row>
    <row r="124" spans="1:9">
      <c r="A124" s="25"/>
      <c r="C124" s="246"/>
      <c r="D124" s="26"/>
      <c r="E124" s="26"/>
      <c r="F124" s="26"/>
      <c r="G124" s="26"/>
      <c r="H124" s="26"/>
      <c r="I124" s="26"/>
    </row>
    <row r="125" spans="1:9">
      <c r="A125" s="25"/>
      <c r="C125" s="246"/>
      <c r="D125" s="26"/>
      <c r="E125" s="26"/>
      <c r="F125" s="26"/>
      <c r="G125" s="26"/>
      <c r="H125" s="26"/>
      <c r="I125" s="26"/>
    </row>
    <row r="126" spans="1:9">
      <c r="A126" s="25"/>
      <c r="C126" s="246"/>
      <c r="D126" s="26"/>
      <c r="E126" s="26"/>
      <c r="F126" s="26"/>
      <c r="G126" s="26"/>
      <c r="H126" s="26"/>
      <c r="I126" s="26"/>
    </row>
    <row r="127" spans="1:9">
      <c r="A127" s="25"/>
      <c r="C127" s="246"/>
      <c r="D127" s="26"/>
      <c r="E127" s="26"/>
      <c r="F127" s="26"/>
      <c r="G127" s="26"/>
      <c r="H127" s="26"/>
      <c r="I127" s="26"/>
    </row>
    <row r="128" spans="1:9">
      <c r="A128" s="25"/>
      <c r="C128" s="246"/>
      <c r="D128" s="26"/>
      <c r="E128" s="26"/>
      <c r="F128" s="26"/>
      <c r="G128" s="26"/>
      <c r="H128" s="26"/>
      <c r="I128" s="26"/>
    </row>
    <row r="129" spans="1:9">
      <c r="A129" s="25"/>
      <c r="C129" s="246"/>
      <c r="D129" s="26"/>
      <c r="E129" s="26"/>
      <c r="F129" s="26"/>
      <c r="G129" s="26"/>
      <c r="H129" s="26"/>
      <c r="I129" s="26"/>
    </row>
    <row r="130" spans="1:9">
      <c r="A130" s="25"/>
      <c r="C130" s="246"/>
      <c r="D130" s="26"/>
      <c r="E130" s="26"/>
      <c r="F130" s="26"/>
      <c r="G130" s="26"/>
      <c r="H130" s="26"/>
      <c r="I130" s="26"/>
    </row>
    <row r="131" spans="1:9">
      <c r="A131" s="25"/>
      <c r="C131" s="246"/>
      <c r="D131" s="26"/>
      <c r="E131" s="26"/>
      <c r="F131" s="26"/>
      <c r="G131" s="26"/>
      <c r="H131" s="26"/>
      <c r="I131" s="26"/>
    </row>
    <row r="132" spans="1:9">
      <c r="A132" s="25"/>
      <c r="C132" s="246"/>
      <c r="D132" s="26"/>
      <c r="E132" s="26"/>
      <c r="F132" s="26"/>
      <c r="G132" s="26"/>
      <c r="H132" s="26"/>
      <c r="I132" s="26"/>
    </row>
    <row r="133" spans="1:9">
      <c r="A133" s="25"/>
      <c r="C133" s="246"/>
      <c r="D133" s="26"/>
      <c r="E133" s="26"/>
      <c r="F133" s="26"/>
      <c r="G133" s="26"/>
      <c r="H133" s="26"/>
      <c r="I133" s="26"/>
    </row>
    <row r="134" spans="1:9">
      <c r="A134" s="25"/>
      <c r="C134" s="246"/>
      <c r="D134" s="26"/>
      <c r="E134" s="26"/>
      <c r="F134" s="26"/>
      <c r="G134" s="26"/>
      <c r="H134" s="26"/>
      <c r="I134" s="26"/>
    </row>
    <row r="135" spans="1:9">
      <c r="A135" s="25"/>
      <c r="C135" s="246"/>
      <c r="D135" s="26"/>
      <c r="E135" s="26"/>
      <c r="F135" s="26"/>
      <c r="G135" s="26"/>
      <c r="H135" s="26"/>
      <c r="I135" s="26"/>
    </row>
    <row r="136" spans="1:9">
      <c r="A136" s="25"/>
      <c r="C136" s="246"/>
      <c r="D136" s="26"/>
      <c r="E136" s="26"/>
      <c r="F136" s="26"/>
      <c r="G136" s="26"/>
      <c r="H136" s="26"/>
      <c r="I136" s="26"/>
    </row>
    <row r="137" spans="1:9">
      <c r="A137" s="25"/>
      <c r="C137" s="246"/>
      <c r="D137" s="26"/>
      <c r="E137" s="26"/>
      <c r="F137" s="26"/>
      <c r="G137" s="26"/>
      <c r="H137" s="26"/>
      <c r="I137" s="26"/>
    </row>
    <row r="138" spans="1:9">
      <c r="A138" s="25"/>
      <c r="C138" s="246"/>
      <c r="D138" s="26"/>
      <c r="E138" s="26"/>
      <c r="F138" s="26"/>
      <c r="G138" s="26"/>
      <c r="H138" s="26"/>
      <c r="I138" s="26"/>
    </row>
    <row r="139" spans="1:9">
      <c r="A139" s="25"/>
      <c r="C139" s="246"/>
      <c r="D139" s="26"/>
      <c r="E139" s="26"/>
      <c r="F139" s="26"/>
      <c r="G139" s="26"/>
      <c r="H139" s="26"/>
      <c r="I139" s="26"/>
    </row>
    <row r="140" spans="1:9">
      <c r="A140" s="25"/>
      <c r="C140" s="246"/>
      <c r="D140" s="26"/>
      <c r="E140" s="26"/>
      <c r="F140" s="26"/>
      <c r="G140" s="26"/>
      <c r="H140" s="26"/>
      <c r="I140" s="26"/>
    </row>
    <row r="141" spans="1:9">
      <c r="A141" s="25"/>
      <c r="C141" s="246"/>
      <c r="D141" s="26"/>
      <c r="E141" s="26"/>
      <c r="F141" s="26"/>
      <c r="G141" s="26"/>
      <c r="H141" s="26"/>
      <c r="I141" s="26"/>
    </row>
    <row r="142" spans="1:9">
      <c r="A142" s="25"/>
      <c r="C142" s="246"/>
      <c r="D142" s="26"/>
      <c r="E142" s="26"/>
      <c r="F142" s="26"/>
      <c r="G142" s="26"/>
      <c r="H142" s="26"/>
      <c r="I142" s="26"/>
    </row>
    <row r="143" spans="1:9">
      <c r="A143" s="25"/>
      <c r="C143" s="246"/>
      <c r="D143" s="26"/>
      <c r="E143" s="26"/>
      <c r="F143" s="26"/>
      <c r="G143" s="26"/>
      <c r="H143" s="26"/>
      <c r="I143" s="26"/>
    </row>
    <row r="144" spans="1:9">
      <c r="A144" s="25"/>
      <c r="C144" s="246"/>
      <c r="D144" s="26"/>
      <c r="E144" s="26"/>
      <c r="F144" s="26"/>
      <c r="G144" s="26"/>
      <c r="H144" s="26"/>
      <c r="I144" s="26"/>
    </row>
    <row r="145" spans="1:9">
      <c r="A145" s="25"/>
      <c r="C145" s="246"/>
      <c r="D145" s="26"/>
      <c r="E145" s="26"/>
      <c r="F145" s="26"/>
      <c r="G145" s="26"/>
      <c r="H145" s="26"/>
      <c r="I145" s="26"/>
    </row>
    <row r="146" spans="1:9">
      <c r="A146" s="25"/>
      <c r="C146" s="246"/>
      <c r="D146" s="26"/>
      <c r="E146" s="26"/>
      <c r="F146" s="26"/>
      <c r="G146" s="26"/>
      <c r="H146" s="26"/>
      <c r="I146" s="26"/>
    </row>
    <row r="147" spans="1:9">
      <c r="A147" s="25"/>
      <c r="C147" s="246"/>
      <c r="D147" s="26"/>
      <c r="E147" s="26"/>
      <c r="F147" s="26"/>
      <c r="G147" s="26"/>
      <c r="H147" s="26"/>
      <c r="I147" s="26"/>
    </row>
    <row r="148" spans="1:9">
      <c r="A148" s="25"/>
      <c r="C148" s="246"/>
      <c r="D148" s="26"/>
      <c r="E148" s="26"/>
      <c r="F148" s="26"/>
      <c r="G148" s="26"/>
      <c r="H148" s="26"/>
      <c r="I148" s="26"/>
    </row>
    <row r="149" spans="1:9">
      <c r="A149" s="25"/>
      <c r="C149" s="246"/>
      <c r="D149" s="26"/>
      <c r="E149" s="26"/>
      <c r="F149" s="26"/>
      <c r="G149" s="26"/>
      <c r="H149" s="26"/>
      <c r="I149" s="26"/>
    </row>
    <row r="150" spans="1:9">
      <c r="A150" s="25"/>
      <c r="C150" s="246"/>
      <c r="D150" s="26"/>
      <c r="E150" s="26"/>
      <c r="F150" s="26"/>
      <c r="G150" s="26"/>
      <c r="H150" s="26"/>
      <c r="I150" s="26"/>
    </row>
    <row r="151" spans="1:9">
      <c r="A151" s="25"/>
      <c r="C151" s="246"/>
      <c r="D151" s="26"/>
      <c r="E151" s="26"/>
      <c r="F151" s="26"/>
      <c r="G151" s="26"/>
      <c r="H151" s="26"/>
      <c r="I151" s="26"/>
    </row>
    <row r="152" spans="1:9">
      <c r="A152" s="25"/>
      <c r="C152" s="246"/>
      <c r="D152" s="26"/>
      <c r="E152" s="26"/>
      <c r="F152" s="26"/>
      <c r="G152" s="26"/>
      <c r="H152" s="26"/>
      <c r="I152" s="26"/>
    </row>
    <row r="153" spans="1:9">
      <c r="A153" s="25"/>
      <c r="C153" s="246"/>
      <c r="D153" s="26"/>
      <c r="E153" s="26"/>
      <c r="F153" s="26"/>
      <c r="G153" s="26"/>
      <c r="H153" s="26"/>
      <c r="I153" s="26"/>
    </row>
    <row r="154" spans="1:9">
      <c r="A154" s="25"/>
      <c r="C154" s="246"/>
      <c r="D154" s="26"/>
      <c r="E154" s="26"/>
      <c r="F154" s="26"/>
      <c r="G154" s="26"/>
      <c r="H154" s="26"/>
      <c r="I154" s="26"/>
    </row>
    <row r="155" spans="1:9">
      <c r="A155" s="25"/>
      <c r="C155" s="246"/>
      <c r="D155" s="26"/>
      <c r="E155" s="26"/>
      <c r="F155" s="26"/>
      <c r="G155" s="26"/>
      <c r="H155" s="26"/>
      <c r="I155" s="26"/>
    </row>
    <row r="156" spans="1:9">
      <c r="A156" s="25"/>
      <c r="C156" s="246"/>
      <c r="D156" s="26"/>
      <c r="E156" s="26"/>
      <c r="F156" s="26"/>
      <c r="G156" s="26"/>
      <c r="H156" s="26"/>
      <c r="I156" s="26"/>
    </row>
    <row r="157" spans="1:9">
      <c r="A157" s="25"/>
      <c r="C157" s="246"/>
      <c r="D157" s="26"/>
      <c r="E157" s="26"/>
      <c r="F157" s="26"/>
      <c r="G157" s="26"/>
      <c r="H157" s="26"/>
      <c r="I157" s="26"/>
    </row>
    <row r="158" spans="1:9">
      <c r="A158" s="25"/>
      <c r="C158" s="246"/>
      <c r="D158" s="26"/>
      <c r="E158" s="26"/>
      <c r="F158" s="26"/>
      <c r="G158" s="26"/>
      <c r="H158" s="26"/>
      <c r="I158" s="26"/>
    </row>
    <row r="159" spans="1:9">
      <c r="A159" s="25"/>
      <c r="C159" s="246"/>
      <c r="D159" s="26"/>
      <c r="E159" s="26"/>
      <c r="F159" s="26"/>
      <c r="G159" s="26"/>
      <c r="H159" s="26"/>
      <c r="I159" s="26"/>
    </row>
    <row r="160" spans="1:9">
      <c r="A160" s="25"/>
      <c r="C160" s="246"/>
      <c r="D160" s="26"/>
      <c r="E160" s="26"/>
      <c r="F160" s="26"/>
      <c r="G160" s="26"/>
      <c r="H160" s="26"/>
      <c r="I160" s="26"/>
    </row>
    <row r="161" spans="1:9">
      <c r="A161" s="25"/>
      <c r="C161" s="246"/>
      <c r="D161" s="26"/>
      <c r="E161" s="26"/>
      <c r="F161" s="26"/>
      <c r="G161" s="26"/>
      <c r="H161" s="26"/>
      <c r="I161" s="26"/>
    </row>
    <row r="162" spans="1:9">
      <c r="A162" s="25"/>
      <c r="C162" s="246"/>
      <c r="D162" s="26"/>
      <c r="E162" s="26"/>
      <c r="F162" s="26"/>
      <c r="G162" s="26"/>
      <c r="H162" s="26"/>
      <c r="I162" s="26"/>
    </row>
    <row r="163" spans="1:9">
      <c r="A163" s="25"/>
      <c r="C163" s="246"/>
      <c r="D163" s="26"/>
      <c r="E163" s="26"/>
      <c r="F163" s="26"/>
      <c r="G163" s="26"/>
      <c r="H163" s="26"/>
      <c r="I163" s="26"/>
    </row>
    <row r="164" spans="1:9">
      <c r="A164" s="25"/>
      <c r="C164" s="246"/>
      <c r="D164" s="26"/>
      <c r="E164" s="26"/>
      <c r="F164" s="26"/>
      <c r="G164" s="26"/>
      <c r="H164" s="26"/>
      <c r="I164" s="26"/>
    </row>
    <row r="165" spans="1:9">
      <c r="A165" s="47"/>
    </row>
    <row r="166" spans="1:9">
      <c r="A166" s="47"/>
    </row>
    <row r="167" spans="1:9">
      <c r="A167" s="47"/>
    </row>
    <row r="168" spans="1:9">
      <c r="A168" s="47"/>
    </row>
    <row r="169" spans="1:9">
      <c r="A169" s="47"/>
    </row>
    <row r="170" spans="1:9">
      <c r="A170" s="47"/>
    </row>
    <row r="171" spans="1:9">
      <c r="A171" s="47"/>
    </row>
    <row r="172" spans="1:9">
      <c r="A172" s="47"/>
    </row>
    <row r="173" spans="1:9">
      <c r="A173" s="47"/>
    </row>
    <row r="174" spans="1:9">
      <c r="A174" s="47"/>
    </row>
    <row r="175" spans="1:9">
      <c r="A175" s="47"/>
    </row>
    <row r="176" spans="1:9">
      <c r="A176" s="47"/>
    </row>
    <row r="177" spans="1:1">
      <c r="A177" s="47"/>
    </row>
    <row r="178" spans="1:1">
      <c r="A178" s="47"/>
    </row>
    <row r="179" spans="1:1">
      <c r="A179" s="47"/>
    </row>
    <row r="180" spans="1:1">
      <c r="A180" s="47"/>
    </row>
    <row r="181" spans="1:1">
      <c r="A181" s="47"/>
    </row>
    <row r="182" spans="1:1">
      <c r="A182" s="47"/>
    </row>
    <row r="183" spans="1:1">
      <c r="A183" s="47"/>
    </row>
    <row r="184" spans="1:1">
      <c r="A184" s="47"/>
    </row>
    <row r="185" spans="1:1">
      <c r="A185" s="47"/>
    </row>
    <row r="186" spans="1:1">
      <c r="A186" s="47"/>
    </row>
    <row r="187" spans="1:1">
      <c r="A187" s="47"/>
    </row>
    <row r="188" spans="1:1">
      <c r="A188" s="47"/>
    </row>
    <row r="189" spans="1:1">
      <c r="A189" s="47"/>
    </row>
    <row r="190" spans="1:1">
      <c r="A190" s="47"/>
    </row>
    <row r="191" spans="1:1">
      <c r="A191" s="47"/>
    </row>
    <row r="192" spans="1:1">
      <c r="A192" s="47"/>
    </row>
    <row r="193" spans="1:1">
      <c r="A193" s="47"/>
    </row>
    <row r="194" spans="1:1">
      <c r="A194" s="47"/>
    </row>
    <row r="195" spans="1:1">
      <c r="A195" s="47"/>
    </row>
    <row r="196" spans="1:1">
      <c r="A196" s="47"/>
    </row>
    <row r="197" spans="1:1">
      <c r="A197" s="47"/>
    </row>
    <row r="198" spans="1:1">
      <c r="A198" s="47"/>
    </row>
    <row r="199" spans="1:1">
      <c r="A199" s="47"/>
    </row>
    <row r="200" spans="1:1">
      <c r="A200" s="47"/>
    </row>
    <row r="201" spans="1:1">
      <c r="A201" s="47"/>
    </row>
    <row r="202" spans="1:1">
      <c r="A202" s="47"/>
    </row>
    <row r="203" spans="1:1">
      <c r="A203" s="47"/>
    </row>
    <row r="204" spans="1:1">
      <c r="A204" s="47"/>
    </row>
    <row r="205" spans="1:1">
      <c r="A205" s="47"/>
    </row>
    <row r="206" spans="1:1">
      <c r="A206" s="47"/>
    </row>
    <row r="207" spans="1:1">
      <c r="A207" s="47"/>
    </row>
    <row r="208" spans="1:1">
      <c r="A208" s="47"/>
    </row>
    <row r="209" spans="1:1">
      <c r="A209" s="47"/>
    </row>
    <row r="210" spans="1:1">
      <c r="A210" s="47"/>
    </row>
    <row r="211" spans="1:1">
      <c r="A211" s="47"/>
    </row>
    <row r="212" spans="1:1">
      <c r="A212" s="47"/>
    </row>
    <row r="213" spans="1:1">
      <c r="A213" s="47"/>
    </row>
    <row r="214" spans="1:1">
      <c r="A214" s="47"/>
    </row>
    <row r="215" spans="1:1">
      <c r="A215" s="47"/>
    </row>
    <row r="216" spans="1:1">
      <c r="A216" s="47"/>
    </row>
    <row r="217" spans="1:1">
      <c r="A217" s="47"/>
    </row>
    <row r="218" spans="1:1">
      <c r="A218" s="47"/>
    </row>
    <row r="219" spans="1:1">
      <c r="A219" s="47"/>
    </row>
    <row r="220" spans="1:1">
      <c r="A220" s="47"/>
    </row>
    <row r="221" spans="1:1">
      <c r="A221" s="47"/>
    </row>
    <row r="222" spans="1:1">
      <c r="A222" s="47"/>
    </row>
    <row r="223" spans="1:1">
      <c r="A223" s="47"/>
    </row>
    <row r="224" spans="1:1">
      <c r="A224" s="47"/>
    </row>
    <row r="225" spans="1:1">
      <c r="A225" s="47"/>
    </row>
    <row r="226" spans="1:1">
      <c r="A226" s="47"/>
    </row>
    <row r="227" spans="1:1">
      <c r="A227" s="47"/>
    </row>
    <row r="228" spans="1:1">
      <c r="A228" s="47"/>
    </row>
    <row r="229" spans="1:1">
      <c r="A229" s="47"/>
    </row>
    <row r="230" spans="1:1">
      <c r="A230" s="47"/>
    </row>
    <row r="231" spans="1:1">
      <c r="A231" s="47"/>
    </row>
    <row r="232" spans="1:1">
      <c r="A232" s="47"/>
    </row>
    <row r="233" spans="1:1">
      <c r="A233" s="47"/>
    </row>
    <row r="234" spans="1:1">
      <c r="A234" s="47"/>
    </row>
    <row r="235" spans="1:1">
      <c r="A235" s="47"/>
    </row>
    <row r="236" spans="1:1">
      <c r="A236" s="47"/>
    </row>
    <row r="237" spans="1:1">
      <c r="A237" s="47"/>
    </row>
    <row r="238" spans="1:1">
      <c r="A238" s="47"/>
    </row>
    <row r="239" spans="1:1">
      <c r="A239" s="47"/>
    </row>
    <row r="240" spans="1:1">
      <c r="A240" s="47"/>
    </row>
    <row r="241" spans="1:1">
      <c r="A241" s="47"/>
    </row>
    <row r="242" spans="1:1">
      <c r="A242" s="47"/>
    </row>
    <row r="243" spans="1:1">
      <c r="A243" s="47"/>
    </row>
    <row r="244" spans="1:1">
      <c r="A244" s="47"/>
    </row>
    <row r="245" spans="1:1">
      <c r="A245" s="47"/>
    </row>
    <row r="246" spans="1:1">
      <c r="A246" s="47"/>
    </row>
    <row r="247" spans="1:1">
      <c r="A247" s="47"/>
    </row>
    <row r="248" spans="1:1">
      <c r="A248" s="47"/>
    </row>
    <row r="249" spans="1:1">
      <c r="A249" s="47"/>
    </row>
    <row r="250" spans="1:1">
      <c r="A250" s="47"/>
    </row>
    <row r="251" spans="1:1">
      <c r="A251" s="47"/>
    </row>
    <row r="252" spans="1:1">
      <c r="A252" s="47"/>
    </row>
    <row r="253" spans="1:1">
      <c r="A253" s="47"/>
    </row>
    <row r="254" spans="1:1">
      <c r="A254" s="47"/>
    </row>
    <row r="255" spans="1:1">
      <c r="A255" s="47"/>
    </row>
    <row r="256" spans="1:1">
      <c r="A256" s="47"/>
    </row>
    <row r="257" spans="1:1">
      <c r="A257" s="47"/>
    </row>
    <row r="258" spans="1:1">
      <c r="A258" s="47"/>
    </row>
    <row r="259" spans="1:1">
      <c r="A259" s="47"/>
    </row>
    <row r="260" spans="1:1">
      <c r="A260" s="47"/>
    </row>
    <row r="261" spans="1:1">
      <c r="A261" s="47"/>
    </row>
    <row r="262" spans="1:1">
      <c r="A262" s="47"/>
    </row>
    <row r="263" spans="1:1">
      <c r="A263" s="47"/>
    </row>
    <row r="264" spans="1:1">
      <c r="A264" s="47"/>
    </row>
    <row r="265" spans="1:1">
      <c r="A265" s="47"/>
    </row>
    <row r="266" spans="1:1">
      <c r="A266" s="47"/>
    </row>
    <row r="267" spans="1:1">
      <c r="A267" s="47"/>
    </row>
    <row r="268" spans="1:1">
      <c r="A268" s="47"/>
    </row>
    <row r="269" spans="1:1">
      <c r="A269" s="47"/>
    </row>
    <row r="270" spans="1:1">
      <c r="A270" s="47"/>
    </row>
    <row r="271" spans="1:1">
      <c r="A271" s="47"/>
    </row>
    <row r="272" spans="1:1">
      <c r="A272" s="47"/>
    </row>
    <row r="273" spans="1:1">
      <c r="A273" s="47"/>
    </row>
    <row r="274" spans="1:1">
      <c r="A274" s="47"/>
    </row>
    <row r="275" spans="1:1">
      <c r="A275" s="47"/>
    </row>
    <row r="276" spans="1:1">
      <c r="A276" s="47"/>
    </row>
    <row r="277" spans="1:1">
      <c r="A277" s="47"/>
    </row>
    <row r="278" spans="1:1">
      <c r="A278" s="47"/>
    </row>
    <row r="279" spans="1:1">
      <c r="A279" s="47"/>
    </row>
    <row r="280" spans="1:1">
      <c r="A280" s="47"/>
    </row>
    <row r="281" spans="1:1">
      <c r="A281" s="47"/>
    </row>
    <row r="282" spans="1:1">
      <c r="A282" s="47"/>
    </row>
    <row r="283" spans="1:1">
      <c r="A283" s="47"/>
    </row>
    <row r="284" spans="1:1">
      <c r="A284" s="47"/>
    </row>
    <row r="285" spans="1:1">
      <c r="A285" s="47"/>
    </row>
    <row r="286" spans="1:1">
      <c r="A286" s="47"/>
    </row>
    <row r="287" spans="1:1">
      <c r="A287" s="47"/>
    </row>
    <row r="288" spans="1:1">
      <c r="A288" s="47"/>
    </row>
    <row r="289" spans="1:1">
      <c r="A289" s="47"/>
    </row>
    <row r="290" spans="1:1">
      <c r="A290" s="47"/>
    </row>
    <row r="291" spans="1:1">
      <c r="A291" s="47"/>
    </row>
    <row r="292" spans="1:1">
      <c r="A292" s="47"/>
    </row>
    <row r="293" spans="1:1">
      <c r="A293" s="47"/>
    </row>
    <row r="294" spans="1:1">
      <c r="A294" s="47"/>
    </row>
    <row r="295" spans="1:1">
      <c r="A295" s="47"/>
    </row>
    <row r="296" spans="1:1">
      <c r="A296" s="47"/>
    </row>
    <row r="297" spans="1:1">
      <c r="A297" s="47"/>
    </row>
    <row r="298" spans="1:1">
      <c r="A298" s="47"/>
    </row>
    <row r="299" spans="1:1">
      <c r="A299" s="47"/>
    </row>
    <row r="300" spans="1:1">
      <c r="A300" s="47"/>
    </row>
    <row r="301" spans="1:1">
      <c r="A301" s="47"/>
    </row>
    <row r="302" spans="1:1">
      <c r="A302" s="47"/>
    </row>
    <row r="303" spans="1:1">
      <c r="A303" s="47"/>
    </row>
    <row r="304" spans="1:1">
      <c r="A304" s="47"/>
    </row>
    <row r="305" spans="1:1">
      <c r="A305" s="47"/>
    </row>
    <row r="306" spans="1:1">
      <c r="A306" s="47"/>
    </row>
    <row r="307" spans="1:1">
      <c r="A307" s="47"/>
    </row>
    <row r="308" spans="1:1">
      <c r="A308" s="47"/>
    </row>
    <row r="309" spans="1:1">
      <c r="A309" s="47"/>
    </row>
    <row r="310" spans="1:1">
      <c r="A310" s="47"/>
    </row>
    <row r="311" spans="1:1">
      <c r="A311" s="47"/>
    </row>
    <row r="312" spans="1:1">
      <c r="A312" s="47"/>
    </row>
    <row r="313" spans="1:1">
      <c r="A313" s="47"/>
    </row>
    <row r="314" spans="1:1">
      <c r="A314" s="47"/>
    </row>
    <row r="315" spans="1:1">
      <c r="A315" s="47"/>
    </row>
    <row r="316" spans="1:1">
      <c r="A316" s="47"/>
    </row>
    <row r="317" spans="1:1">
      <c r="A317" s="47"/>
    </row>
    <row r="318" spans="1:1">
      <c r="A318" s="47"/>
    </row>
    <row r="319" spans="1:1">
      <c r="A319" s="47"/>
    </row>
    <row r="320" spans="1:1">
      <c r="A320" s="47"/>
    </row>
    <row r="321" spans="1:1">
      <c r="A321" s="47"/>
    </row>
    <row r="322" spans="1:1">
      <c r="A322" s="47"/>
    </row>
    <row r="323" spans="1:1">
      <c r="A323" s="47"/>
    </row>
    <row r="324" spans="1:1">
      <c r="A324" s="47"/>
    </row>
    <row r="325" spans="1:1">
      <c r="A325" s="47"/>
    </row>
    <row r="326" spans="1:1">
      <c r="A326" s="47"/>
    </row>
    <row r="327" spans="1:1">
      <c r="A327" s="47"/>
    </row>
    <row r="328" spans="1:1">
      <c r="A328" s="47"/>
    </row>
    <row r="329" spans="1:1">
      <c r="A329" s="47"/>
    </row>
    <row r="330" spans="1:1">
      <c r="A330" s="47"/>
    </row>
    <row r="331" spans="1:1">
      <c r="A331" s="47"/>
    </row>
  </sheetData>
  <sheetProtection formatCells="0" formatColumns="0" formatRows="0" insertRows="0" deleteRows="0"/>
  <mergeCells count="16">
    <mergeCell ref="C105:F105"/>
    <mergeCell ref="H105:J105"/>
    <mergeCell ref="H106:J106"/>
    <mergeCell ref="C106:F106"/>
    <mergeCell ref="A1:J1"/>
    <mergeCell ref="J3:J4"/>
    <mergeCell ref="A6:J6"/>
    <mergeCell ref="A80:J80"/>
    <mergeCell ref="A86:J86"/>
    <mergeCell ref="B3:B4"/>
    <mergeCell ref="A3:A4"/>
    <mergeCell ref="C3:C4"/>
    <mergeCell ref="F3:I3"/>
    <mergeCell ref="A93:J93"/>
    <mergeCell ref="E3:E4"/>
    <mergeCell ref="D3:D4"/>
  </mergeCells>
  <phoneticPr fontId="0" type="noConversion"/>
  <pageMargins left="0" right="0" top="0" bottom="0" header="0" footer="0"/>
  <pageSetup paperSize="9" scale="54" fitToHeight="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Q191"/>
  <sheetViews>
    <sheetView view="pageBreakPreview" zoomScale="70" zoomScaleNormal="65" zoomScaleSheetLayoutView="70" workbookViewId="0">
      <pane ySplit="5" topLeftCell="A6" activePane="bottomLeft" state="frozen"/>
      <selection pane="bottomLeft" activeCell="C16" sqref="C16"/>
    </sheetView>
  </sheetViews>
  <sheetFormatPr defaultColWidth="77.85546875" defaultRowHeight="18.75" outlineLevelRow="1"/>
  <cols>
    <col min="1" max="1" width="61.28515625" style="42" customWidth="1"/>
    <col min="2" max="2" width="15.28515625" style="45" customWidth="1"/>
    <col min="3" max="3" width="13" style="45" customWidth="1"/>
    <col min="4" max="4" width="14.85546875" style="45" customWidth="1"/>
    <col min="5" max="5" width="13.42578125" style="45" customWidth="1"/>
    <col min="6" max="6" width="13.7109375" style="42" customWidth="1"/>
    <col min="7" max="7" width="13.28515625" style="42" customWidth="1"/>
    <col min="8" max="8" width="13" style="42" customWidth="1"/>
    <col min="9" max="9" width="11.7109375" style="42" customWidth="1"/>
    <col min="10" max="10" width="10" style="235" customWidth="1"/>
    <col min="11" max="11" width="9.5703125" style="235" customWidth="1"/>
    <col min="12" max="17" width="9.140625" style="235" customWidth="1"/>
    <col min="18" max="254" width="9.140625" style="42" customWidth="1"/>
    <col min="255" max="16384" width="77.85546875" style="42"/>
  </cols>
  <sheetData>
    <row r="1" spans="1:17">
      <c r="A1" s="303" t="s">
        <v>372</v>
      </c>
      <c r="B1" s="303"/>
      <c r="C1" s="303"/>
      <c r="D1" s="303"/>
      <c r="E1" s="303"/>
      <c r="F1" s="303"/>
      <c r="G1" s="303"/>
      <c r="H1" s="303"/>
      <c r="I1" s="303"/>
    </row>
    <row r="2" spans="1:17" outlineLevel="1">
      <c r="A2" s="41"/>
      <c r="B2" s="50"/>
      <c r="C2" s="41"/>
      <c r="D2" s="41"/>
      <c r="E2" s="41"/>
      <c r="F2" s="41"/>
      <c r="G2" s="41"/>
      <c r="H2" s="41"/>
      <c r="I2" s="41"/>
    </row>
    <row r="3" spans="1:17" ht="38.25" customHeight="1">
      <c r="A3" s="304" t="s">
        <v>273</v>
      </c>
      <c r="B3" s="305" t="s">
        <v>18</v>
      </c>
      <c r="C3" s="305" t="s">
        <v>32</v>
      </c>
      <c r="D3" s="305" t="s">
        <v>40</v>
      </c>
      <c r="E3" s="306" t="s">
        <v>183</v>
      </c>
      <c r="F3" s="307" t="s">
        <v>368</v>
      </c>
      <c r="G3" s="307"/>
      <c r="H3" s="307"/>
      <c r="I3" s="307"/>
    </row>
    <row r="4" spans="1:17" ht="50.25" customHeight="1">
      <c r="A4" s="304"/>
      <c r="B4" s="305"/>
      <c r="C4" s="305"/>
      <c r="D4" s="305"/>
      <c r="E4" s="306"/>
      <c r="F4" s="11" t="s">
        <v>369</v>
      </c>
      <c r="G4" s="11" t="s">
        <v>370</v>
      </c>
      <c r="H4" s="11" t="s">
        <v>371</v>
      </c>
      <c r="I4" s="11" t="s">
        <v>87</v>
      </c>
    </row>
    <row r="5" spans="1:17" ht="18" customHeight="1">
      <c r="A5" s="48">
        <v>1</v>
      </c>
      <c r="B5" s="49">
        <v>2</v>
      </c>
      <c r="C5" s="227">
        <v>3</v>
      </c>
      <c r="D5" s="227">
        <v>4</v>
      </c>
      <c r="E5" s="227">
        <v>5</v>
      </c>
      <c r="F5" s="7">
        <v>6</v>
      </c>
      <c r="G5" s="7">
        <v>7</v>
      </c>
      <c r="H5" s="7">
        <v>8</v>
      </c>
      <c r="I5" s="7">
        <v>9</v>
      </c>
    </row>
    <row r="6" spans="1:17" ht="24.95" customHeight="1">
      <c r="A6" s="298" t="s">
        <v>167</v>
      </c>
      <c r="B6" s="299"/>
      <c r="C6" s="299"/>
      <c r="D6" s="299"/>
      <c r="E6" s="299"/>
      <c r="F6" s="299"/>
      <c r="G6" s="299"/>
      <c r="H6" s="299"/>
      <c r="I6" s="300"/>
    </row>
    <row r="7" spans="1:17" ht="42.75" customHeight="1">
      <c r="A7" s="55" t="s">
        <v>63</v>
      </c>
      <c r="B7" s="7">
        <v>2000</v>
      </c>
      <c r="C7" s="145">
        <v>151</v>
      </c>
      <c r="D7" s="145">
        <v>181</v>
      </c>
      <c r="E7" s="145">
        <v>354</v>
      </c>
      <c r="F7" s="173">
        <f>E17</f>
        <v>390</v>
      </c>
      <c r="G7" s="173">
        <f>E17</f>
        <v>390</v>
      </c>
      <c r="H7" s="173">
        <f>E17</f>
        <v>390</v>
      </c>
      <c r="I7" s="173">
        <f>E17</f>
        <v>390</v>
      </c>
    </row>
    <row r="8" spans="1:17" ht="37.5">
      <c r="A8" s="43" t="s">
        <v>224</v>
      </c>
      <c r="B8" s="7">
        <v>2010</v>
      </c>
      <c r="C8" s="149">
        <f>C9+C10</f>
        <v>110</v>
      </c>
      <c r="D8" s="149">
        <f t="shared" ref="D8:I8" si="0">D9+D10</f>
        <v>351</v>
      </c>
      <c r="E8" s="149">
        <f t="shared" si="0"/>
        <v>19</v>
      </c>
      <c r="F8" s="144">
        <f t="shared" si="0"/>
        <v>103</v>
      </c>
      <c r="G8" s="144">
        <f t="shared" si="0"/>
        <v>205</v>
      </c>
      <c r="H8" s="144">
        <f t="shared" si="0"/>
        <v>337</v>
      </c>
      <c r="I8" s="144">
        <f t="shared" si="0"/>
        <v>350</v>
      </c>
    </row>
    <row r="9" spans="1:17" ht="42.75" customHeight="1">
      <c r="A9" s="8" t="s">
        <v>374</v>
      </c>
      <c r="B9" s="7">
        <v>2011</v>
      </c>
      <c r="C9" s="145">
        <v>25</v>
      </c>
      <c r="D9" s="145">
        <v>80</v>
      </c>
      <c r="E9" s="145">
        <v>4</v>
      </c>
      <c r="F9" s="145">
        <f>ROUND('I. Фін результат'!F77*15%,0)</f>
        <v>23</v>
      </c>
      <c r="G9" s="145">
        <f>ROUND('I. Фін результат'!G77*15%,0)</f>
        <v>47</v>
      </c>
      <c r="H9" s="145">
        <f>ROUND('I. Фін результат'!H77*15%,0)</f>
        <v>77</v>
      </c>
      <c r="I9" s="156">
        <f>ROUND('I. Фін результат'!I77*15%,0)</f>
        <v>80</v>
      </c>
    </row>
    <row r="10" spans="1:17" ht="93.75">
      <c r="A10" s="8" t="s">
        <v>375</v>
      </c>
      <c r="B10" s="7">
        <v>2012</v>
      </c>
      <c r="C10" s="156">
        <v>85</v>
      </c>
      <c r="D10" s="145">
        <v>271</v>
      </c>
      <c r="E10" s="145">
        <v>15</v>
      </c>
      <c r="F10" s="145">
        <f>ROUND(('I. Фін результат'!F77-'ІІ. Розр. з бюджетом'!F9)*60%,0)</f>
        <v>80</v>
      </c>
      <c r="G10" s="145">
        <f>ROUND(('I. Фін результат'!G77-'ІІ. Розр. з бюджетом'!G9)*60%,0)</f>
        <v>158</v>
      </c>
      <c r="H10" s="145">
        <f>ROUND(('I. Фін результат'!H77-'ІІ. Розр. з бюджетом'!H9)*60%,0)</f>
        <v>260</v>
      </c>
      <c r="I10" s="156">
        <f>ROUND(('I. Фін результат'!I77-'ІІ. Розр. з бюджетом'!I9)*60%,0)</f>
        <v>270</v>
      </c>
    </row>
    <row r="11" spans="1:17" ht="20.100000000000001" customHeight="1">
      <c r="A11" s="8" t="s">
        <v>210</v>
      </c>
      <c r="B11" s="7">
        <v>2020</v>
      </c>
      <c r="C11" s="145"/>
      <c r="D11" s="145"/>
      <c r="E11" s="145"/>
      <c r="F11" s="145"/>
      <c r="G11" s="145"/>
      <c r="H11" s="145"/>
      <c r="I11" s="145"/>
    </row>
    <row r="12" spans="1:17" s="44" customFormat="1" ht="20.100000000000001" customHeight="1">
      <c r="A12" s="43" t="s">
        <v>76</v>
      </c>
      <c r="B12" s="7">
        <v>2030</v>
      </c>
      <c r="C12" s="145"/>
      <c r="D12" s="145"/>
      <c r="E12" s="145"/>
      <c r="F12" s="145"/>
      <c r="G12" s="145"/>
      <c r="H12" s="145"/>
      <c r="I12" s="145"/>
      <c r="J12" s="236"/>
      <c r="K12" s="236"/>
      <c r="L12" s="236"/>
      <c r="M12" s="236"/>
      <c r="N12" s="236"/>
      <c r="O12" s="236"/>
      <c r="P12" s="236"/>
      <c r="Q12" s="236"/>
    </row>
    <row r="13" spans="1:17" ht="37.5">
      <c r="A13" s="43" t="s">
        <v>147</v>
      </c>
      <c r="B13" s="7">
        <v>2031</v>
      </c>
      <c r="C13" s="145"/>
      <c r="D13" s="145"/>
      <c r="E13" s="145"/>
      <c r="F13" s="145"/>
      <c r="G13" s="145"/>
      <c r="H13" s="145"/>
      <c r="I13" s="145"/>
    </row>
    <row r="14" spans="1:17" ht="20.100000000000001" customHeight="1">
      <c r="A14" s="43" t="s">
        <v>27</v>
      </c>
      <c r="B14" s="7">
        <v>2040</v>
      </c>
      <c r="C14" s="145"/>
      <c r="D14" s="145"/>
      <c r="E14" s="145"/>
      <c r="F14" s="145"/>
      <c r="G14" s="145"/>
      <c r="H14" s="145"/>
      <c r="I14" s="145"/>
    </row>
    <row r="15" spans="1:17" ht="20.100000000000001" customHeight="1">
      <c r="A15" s="139" t="s">
        <v>130</v>
      </c>
      <c r="B15" s="7">
        <v>2050</v>
      </c>
      <c r="C15" s="145">
        <v>-147</v>
      </c>
      <c r="D15" s="145"/>
      <c r="E15" s="145">
        <v>-26</v>
      </c>
      <c r="F15" s="145"/>
      <c r="G15" s="145"/>
      <c r="H15" s="145"/>
      <c r="I15" s="145"/>
    </row>
    <row r="16" spans="1:17" ht="20.100000000000001" customHeight="1">
      <c r="A16" s="139" t="s">
        <v>131</v>
      </c>
      <c r="B16" s="7">
        <v>2060</v>
      </c>
      <c r="C16" s="145"/>
      <c r="D16" s="145"/>
      <c r="E16" s="145"/>
      <c r="F16" s="145"/>
      <c r="G16" s="145"/>
      <c r="H16" s="145"/>
      <c r="I16" s="145"/>
    </row>
    <row r="17" spans="1:17" ht="42.75" customHeight="1">
      <c r="A17" s="55" t="s">
        <v>64</v>
      </c>
      <c r="B17" s="91">
        <v>2070</v>
      </c>
      <c r="C17" s="247">
        <f>'I. Фін результат'!C76+'ІІ. Розр. з бюджетом'!C7-('ІІ. Розр. з бюджетом'!C8+'ІІ. Розр. з бюджетом'!C11+'ІІ. Розр. з бюджетом'!C12+'ІІ. Розр. з бюджетом'!C14+'ІІ. Розр. з бюджетом'!C15+'ІІ. Розр. з бюджетом'!C16)</f>
        <v>354</v>
      </c>
      <c r="D17" s="247">
        <f>'I. Фін результат'!D76+'ІІ. Розр. з бюджетом'!D7-('ІІ. Розр. з бюджетом'!D8+'ІІ. Розр. з бюджетом'!D11+'ІІ. Розр. з бюджетом'!D12+'ІІ. Розр. з бюджетом'!D14+'ІІ. Розр. з бюджетом'!D15+'ІІ. Розр. з бюджетом'!D16)</f>
        <v>361</v>
      </c>
      <c r="E17" s="247">
        <f>'I. Фін результат'!E76+'ІІ. Розр. з бюджетом'!E7-('ІІ. Розр. з бюджетом'!E8+'ІІ. Розр. з бюджетом'!E11+'ІІ. Розр. з бюджетом'!E12+'ІІ. Розр. з бюджетом'!E14+'ІІ. Розр. з бюджетом'!E15+'ІІ. Розр. з бюджетом'!E16)</f>
        <v>390</v>
      </c>
      <c r="F17" s="174">
        <f>'I. Фін результат'!F76+'ІІ. Розр. з бюджетом'!F7-('ІІ. Розр. з бюджетом'!F8+'ІІ. Розр. з бюджетом'!F11+'ІІ. Розр. з бюджетом'!F12+'ІІ. Розр. з бюджетом'!F14+'ІІ. Розр. з бюджетом'!F15+'ІІ. Розр. з бюджетом'!F16)</f>
        <v>443</v>
      </c>
      <c r="G17" s="174">
        <f>'I. Фін результат'!G76+'ІІ. Розр. з бюджетом'!G7-('ІІ. Розр. з бюджетом'!G8+'ІІ. Розр. з бюджетом'!G11+'ІІ. Розр. з бюджетом'!G12+'ІІ. Розр. з бюджетом'!G14+'ІІ. Розр. з бюджетом'!G15+'ІІ. Розр. з бюджетом'!G16)</f>
        <v>496</v>
      </c>
      <c r="H17" s="174">
        <f>'I. Фін результат'!H76+'ІІ. Розр. з бюджетом'!H7-('ІІ. Розр. з бюджетом'!H8+'ІІ. Розр. з бюджетом'!H11+'ІІ. Розр. з бюджетом'!H12+'ІІ. Розр. з бюджетом'!H14+'ІІ. Розр. з бюджетом'!H15+'ІІ. Розр. з бюджетом'!H16)</f>
        <v>563</v>
      </c>
      <c r="I17" s="174">
        <f>'I. Фін результат'!I76+'ІІ. Розр. з бюджетом'!I7-('ІІ. Розр. з бюджетом'!I8+'ІІ. Розр. з бюджетом'!I11+'ІІ. Розр. з бюджетом'!I12+'ІІ. Розр. з бюджетом'!I14+'ІІ. Розр. з бюджетом'!I15+'ІІ. Розр. з бюджетом'!I16)</f>
        <v>570</v>
      </c>
      <c r="J17" s="235">
        <v>354</v>
      </c>
      <c r="K17" s="235">
        <v>390</v>
      </c>
    </row>
    <row r="18" spans="1:17" ht="20.100000000000001" customHeight="1">
      <c r="A18" s="298" t="s">
        <v>168</v>
      </c>
      <c r="B18" s="299"/>
      <c r="C18" s="299"/>
      <c r="D18" s="299"/>
      <c r="E18" s="299"/>
      <c r="F18" s="299"/>
      <c r="G18" s="299"/>
      <c r="H18" s="299"/>
      <c r="I18" s="300"/>
    </row>
    <row r="19" spans="1:17" ht="37.5">
      <c r="A19" s="139" t="s">
        <v>224</v>
      </c>
      <c r="B19" s="138">
        <v>2100</v>
      </c>
      <c r="C19" s="149">
        <f t="shared" ref="C19:I19" si="1">SUM(C20:C21)</f>
        <v>110</v>
      </c>
      <c r="D19" s="149">
        <f t="shared" si="1"/>
        <v>351</v>
      </c>
      <c r="E19" s="149">
        <f t="shared" si="1"/>
        <v>19</v>
      </c>
      <c r="F19" s="144">
        <f t="shared" si="1"/>
        <v>103</v>
      </c>
      <c r="G19" s="144">
        <f t="shared" si="1"/>
        <v>205</v>
      </c>
      <c r="H19" s="144">
        <f t="shared" si="1"/>
        <v>337</v>
      </c>
      <c r="I19" s="144">
        <f t="shared" si="1"/>
        <v>350</v>
      </c>
    </row>
    <row r="20" spans="1:17" ht="42.75" customHeight="1">
      <c r="A20" s="71" t="s">
        <v>374</v>
      </c>
      <c r="B20" s="138">
        <v>2101</v>
      </c>
      <c r="C20" s="149">
        <f>C9</f>
        <v>25</v>
      </c>
      <c r="D20" s="149">
        <f t="shared" ref="D20:I20" si="2">D9</f>
        <v>80</v>
      </c>
      <c r="E20" s="149">
        <f t="shared" si="2"/>
        <v>4</v>
      </c>
      <c r="F20" s="144">
        <f t="shared" si="2"/>
        <v>23</v>
      </c>
      <c r="G20" s="144">
        <f t="shared" si="2"/>
        <v>47</v>
      </c>
      <c r="H20" s="144">
        <f t="shared" si="2"/>
        <v>77</v>
      </c>
      <c r="I20" s="144">
        <f t="shared" si="2"/>
        <v>80</v>
      </c>
    </row>
    <row r="21" spans="1:17" ht="93.75">
      <c r="A21" s="71" t="s">
        <v>375</v>
      </c>
      <c r="B21" s="138">
        <v>2102</v>
      </c>
      <c r="C21" s="149">
        <f>C10</f>
        <v>85</v>
      </c>
      <c r="D21" s="149">
        <f t="shared" ref="D21:I21" si="3">D10</f>
        <v>271</v>
      </c>
      <c r="E21" s="149">
        <f t="shared" si="3"/>
        <v>15</v>
      </c>
      <c r="F21" s="144">
        <f t="shared" si="3"/>
        <v>80</v>
      </c>
      <c r="G21" s="144">
        <f t="shared" si="3"/>
        <v>158</v>
      </c>
      <c r="H21" s="144">
        <f t="shared" si="3"/>
        <v>260</v>
      </c>
      <c r="I21" s="144">
        <f t="shared" si="3"/>
        <v>270</v>
      </c>
    </row>
    <row r="22" spans="1:17" s="44" customFormat="1" ht="20.100000000000001" customHeight="1">
      <c r="A22" s="139" t="s">
        <v>170</v>
      </c>
      <c r="B22" s="140">
        <v>2110</v>
      </c>
      <c r="C22" s="149">
        <f>'I. Фін результат'!C74</f>
        <v>37</v>
      </c>
      <c r="D22" s="149">
        <f>'I. Фін результат'!D74</f>
        <v>116</v>
      </c>
      <c r="E22" s="149">
        <f>'I. Фін результат'!E74</f>
        <v>7</v>
      </c>
      <c r="F22" s="144">
        <f>'I. Фін результат'!F74</f>
        <v>0</v>
      </c>
      <c r="G22" s="144">
        <f>'I. Фін результат'!G74</f>
        <v>0</v>
      </c>
      <c r="H22" s="144">
        <f>'I. Фін результат'!H74</f>
        <v>0</v>
      </c>
      <c r="I22" s="144">
        <f>'I. Фін результат'!I74</f>
        <v>116</v>
      </c>
      <c r="J22" s="236"/>
      <c r="K22" s="236"/>
      <c r="L22" s="236"/>
      <c r="M22" s="236"/>
      <c r="N22" s="236"/>
      <c r="O22" s="236"/>
      <c r="P22" s="236"/>
      <c r="Q22" s="236"/>
    </row>
    <row r="23" spans="1:17" ht="56.25">
      <c r="A23" s="139" t="s">
        <v>338</v>
      </c>
      <c r="B23" s="140">
        <v>2120</v>
      </c>
      <c r="C23" s="145"/>
      <c r="D23" s="145"/>
      <c r="E23" s="145"/>
      <c r="F23" s="145"/>
      <c r="G23" s="145"/>
      <c r="H23" s="145"/>
      <c r="I23" s="145"/>
    </row>
    <row r="24" spans="1:17" ht="56.25">
      <c r="A24" s="139" t="s">
        <v>339</v>
      </c>
      <c r="B24" s="140">
        <v>2130</v>
      </c>
      <c r="C24" s="145"/>
      <c r="D24" s="145"/>
      <c r="E24" s="145"/>
      <c r="F24" s="145"/>
      <c r="G24" s="145"/>
      <c r="H24" s="145"/>
      <c r="I24" s="145"/>
    </row>
    <row r="25" spans="1:17" s="46" customFormat="1" ht="56.25">
      <c r="A25" s="141" t="s">
        <v>260</v>
      </c>
      <c r="B25" s="142">
        <v>2140</v>
      </c>
      <c r="C25" s="244">
        <f t="shared" ref="C25:I25" si="4">SUM(C26:C30,C33,C34)</f>
        <v>750</v>
      </c>
      <c r="D25" s="244">
        <f t="shared" si="4"/>
        <v>1034</v>
      </c>
      <c r="E25" s="244">
        <f t="shared" si="4"/>
        <v>1048</v>
      </c>
      <c r="F25" s="146" t="e">
        <f t="shared" si="4"/>
        <v>#REF!</v>
      </c>
      <c r="G25" s="146" t="e">
        <f t="shared" si="4"/>
        <v>#REF!</v>
      </c>
      <c r="H25" s="146" t="e">
        <f t="shared" si="4"/>
        <v>#REF!</v>
      </c>
      <c r="I25" s="146" t="e">
        <f t="shared" si="4"/>
        <v>#REF!</v>
      </c>
      <c r="J25" s="235"/>
      <c r="K25" s="237"/>
      <c r="L25" s="237"/>
      <c r="M25" s="237"/>
      <c r="N25" s="237"/>
      <c r="O25" s="237"/>
      <c r="P25" s="237"/>
      <c r="Q25" s="237"/>
    </row>
    <row r="26" spans="1:17" ht="20.100000000000001" customHeight="1">
      <c r="A26" s="139" t="s">
        <v>92</v>
      </c>
      <c r="B26" s="140">
        <v>2141</v>
      </c>
      <c r="C26" s="145"/>
      <c r="D26" s="145"/>
      <c r="E26" s="145"/>
      <c r="F26" s="145"/>
      <c r="G26" s="145"/>
      <c r="H26" s="145"/>
      <c r="I26" s="145"/>
    </row>
    <row r="27" spans="1:17" ht="20.100000000000001" customHeight="1">
      <c r="A27" s="139" t="s">
        <v>119</v>
      </c>
      <c r="B27" s="140">
        <v>2142</v>
      </c>
      <c r="C27" s="145"/>
      <c r="D27" s="145"/>
      <c r="E27" s="145"/>
      <c r="F27" s="145"/>
      <c r="G27" s="145"/>
      <c r="H27" s="145"/>
      <c r="I27" s="145"/>
    </row>
    <row r="28" spans="1:17" ht="20.100000000000001" customHeight="1">
      <c r="A28" s="139" t="s">
        <v>110</v>
      </c>
      <c r="B28" s="140">
        <v>2143</v>
      </c>
      <c r="C28" s="145"/>
      <c r="D28" s="145"/>
      <c r="E28" s="145"/>
      <c r="F28" s="145"/>
      <c r="G28" s="145"/>
      <c r="H28" s="145"/>
      <c r="I28" s="145"/>
    </row>
    <row r="29" spans="1:17" ht="20.100000000000001" customHeight="1">
      <c r="A29" s="139" t="s">
        <v>90</v>
      </c>
      <c r="B29" s="140">
        <v>2144</v>
      </c>
      <c r="C29" s="145">
        <v>375</v>
      </c>
      <c r="D29" s="145">
        <v>581</v>
      </c>
      <c r="E29" s="145">
        <v>517</v>
      </c>
      <c r="F29" s="147" t="e">
        <f>ROUND(#REF!,0)</f>
        <v>#REF!</v>
      </c>
      <c r="G29" s="147" t="e">
        <f>ROUND(#REF!,0)</f>
        <v>#REF!</v>
      </c>
      <c r="H29" s="147" t="e">
        <f>ROUND(#REF!,0)</f>
        <v>#REF!</v>
      </c>
      <c r="I29" s="147" t="e">
        <f>ROUND(#REF!,0)</f>
        <v>#REF!</v>
      </c>
    </row>
    <row r="30" spans="1:17" s="44" customFormat="1" ht="20.100000000000001" customHeight="1">
      <c r="A30" s="139" t="s">
        <v>190</v>
      </c>
      <c r="B30" s="140">
        <v>2145</v>
      </c>
      <c r="C30" s="145"/>
      <c r="D30" s="145"/>
      <c r="E30" s="145"/>
      <c r="F30" s="145"/>
      <c r="G30" s="145"/>
      <c r="H30" s="145"/>
      <c r="I30" s="145"/>
      <c r="J30" s="236"/>
      <c r="K30" s="236"/>
      <c r="L30" s="236"/>
      <c r="M30" s="236"/>
      <c r="N30" s="236"/>
      <c r="O30" s="236"/>
      <c r="P30" s="236"/>
      <c r="Q30" s="236"/>
    </row>
    <row r="31" spans="1:17" ht="56.25">
      <c r="A31" s="139" t="s">
        <v>270</v>
      </c>
      <c r="B31" s="140" t="s">
        <v>238</v>
      </c>
      <c r="C31" s="145"/>
      <c r="D31" s="145"/>
      <c r="E31" s="145"/>
      <c r="F31" s="145"/>
      <c r="G31" s="145"/>
      <c r="H31" s="145"/>
      <c r="I31" s="145"/>
    </row>
    <row r="32" spans="1:17" ht="20.100000000000001" customHeight="1">
      <c r="A32" s="139" t="s">
        <v>28</v>
      </c>
      <c r="B32" s="140" t="s">
        <v>239</v>
      </c>
      <c r="C32" s="145"/>
      <c r="D32" s="145"/>
      <c r="E32" s="145"/>
      <c r="F32" s="145"/>
      <c r="G32" s="145"/>
      <c r="H32" s="145"/>
      <c r="I32" s="145"/>
    </row>
    <row r="33" spans="1:17" s="44" customFormat="1" ht="20.100000000000001" customHeight="1">
      <c r="A33" s="139" t="s">
        <v>405</v>
      </c>
      <c r="B33" s="140">
        <v>2146</v>
      </c>
      <c r="C33" s="145">
        <v>344</v>
      </c>
      <c r="D33" s="145">
        <v>405</v>
      </c>
      <c r="E33" s="145">
        <v>490</v>
      </c>
      <c r="F33" s="156">
        <f>'I. Фін результат'!F48</f>
        <v>0</v>
      </c>
      <c r="G33" s="156">
        <f>'I. Фін результат'!G48</f>
        <v>0</v>
      </c>
      <c r="H33" s="156">
        <f>'I. Фін результат'!H48</f>
        <v>0</v>
      </c>
      <c r="I33" s="156">
        <f>'I. Фін результат'!I48</f>
        <v>0</v>
      </c>
      <c r="J33" s="236"/>
      <c r="K33" s="236"/>
      <c r="L33" s="236"/>
      <c r="M33" s="236"/>
      <c r="N33" s="236"/>
      <c r="O33" s="236"/>
      <c r="P33" s="236"/>
      <c r="Q33" s="236"/>
    </row>
    <row r="34" spans="1:17" ht="20.100000000000001" customHeight="1">
      <c r="A34" s="139" t="s">
        <v>98</v>
      </c>
      <c r="B34" s="140">
        <v>2147</v>
      </c>
      <c r="C34" s="145">
        <v>31</v>
      </c>
      <c r="D34" s="145">
        <v>48</v>
      </c>
      <c r="E34" s="145">
        <v>41</v>
      </c>
      <c r="F34" s="145" t="e">
        <f>F35</f>
        <v>#REF!</v>
      </c>
      <c r="G34" s="145" t="e">
        <f t="shared" ref="G34:I34" si="5">G35</f>
        <v>#REF!</v>
      </c>
      <c r="H34" s="145" t="e">
        <f t="shared" si="5"/>
        <v>#REF!</v>
      </c>
      <c r="I34" s="145" t="e">
        <f t="shared" si="5"/>
        <v>#REF!</v>
      </c>
    </row>
    <row r="35" spans="1:17" ht="20.100000000000001" customHeight="1">
      <c r="A35" s="139" t="s">
        <v>390</v>
      </c>
      <c r="B35" s="140" t="s">
        <v>391</v>
      </c>
      <c r="C35" s="145">
        <v>31</v>
      </c>
      <c r="D35" s="145">
        <v>48</v>
      </c>
      <c r="E35" s="145">
        <v>41</v>
      </c>
      <c r="F35" s="147" t="e">
        <f>ROUND(#REF!,0)</f>
        <v>#REF!</v>
      </c>
      <c r="G35" s="147" t="e">
        <f>ROUND(#REF!,0)</f>
        <v>#REF!</v>
      </c>
      <c r="H35" s="147" t="e">
        <f>ROUND(#REF!,0)</f>
        <v>#REF!</v>
      </c>
      <c r="I35" s="147" t="e">
        <f>ROUND(#REF!,0)</f>
        <v>#REF!</v>
      </c>
    </row>
    <row r="36" spans="1:17" s="44" customFormat="1" ht="37.5">
      <c r="A36" s="139" t="s">
        <v>91</v>
      </c>
      <c r="B36" s="140">
        <v>2150</v>
      </c>
      <c r="C36" s="145">
        <v>451</v>
      </c>
      <c r="D36" s="145">
        <v>680</v>
      </c>
      <c r="E36" s="145">
        <v>628</v>
      </c>
      <c r="F36" s="147">
        <f>'I. Фін результат'!F98</f>
        <v>188</v>
      </c>
      <c r="G36" s="147">
        <f>'I. Фін результат'!G98</f>
        <v>376</v>
      </c>
      <c r="H36" s="147">
        <f>'I. Фін результат'!H98</f>
        <v>563</v>
      </c>
      <c r="I36" s="147">
        <f>'I. Фін результат'!I98</f>
        <v>751</v>
      </c>
      <c r="J36" s="236"/>
      <c r="K36" s="236"/>
      <c r="L36" s="236"/>
      <c r="M36" s="236"/>
      <c r="N36" s="236"/>
      <c r="O36" s="236"/>
      <c r="P36" s="236"/>
      <c r="Q36" s="236"/>
    </row>
    <row r="37" spans="1:17" s="44" customFormat="1" ht="20.100000000000001" customHeight="1">
      <c r="A37" s="141" t="s">
        <v>365</v>
      </c>
      <c r="B37" s="142">
        <v>2200</v>
      </c>
      <c r="C37" s="243">
        <f t="shared" ref="C37:I37" si="6">SUM(C19,C22:C24,C25,C36)</f>
        <v>1348</v>
      </c>
      <c r="D37" s="243">
        <f t="shared" si="6"/>
        <v>2181</v>
      </c>
      <c r="E37" s="243">
        <f t="shared" si="6"/>
        <v>1702</v>
      </c>
      <c r="F37" s="154" t="e">
        <f t="shared" si="6"/>
        <v>#REF!</v>
      </c>
      <c r="G37" s="154" t="e">
        <f t="shared" si="6"/>
        <v>#REF!</v>
      </c>
      <c r="H37" s="154" t="e">
        <f t="shared" si="6"/>
        <v>#REF!</v>
      </c>
      <c r="I37" s="154" t="e">
        <f t="shared" si="6"/>
        <v>#REF!</v>
      </c>
      <c r="J37" s="235"/>
      <c r="K37" s="236"/>
      <c r="L37" s="236"/>
      <c r="M37" s="236"/>
      <c r="N37" s="236"/>
      <c r="O37" s="236"/>
      <c r="P37" s="236"/>
      <c r="Q37" s="236"/>
    </row>
    <row r="38" spans="1:17" s="44" customFormat="1" ht="20.100000000000001" customHeight="1">
      <c r="A38" s="123"/>
      <c r="B38" s="124"/>
      <c r="C38" s="248"/>
      <c r="D38" s="125"/>
      <c r="E38" s="125"/>
      <c r="F38" s="125"/>
      <c r="G38" s="125"/>
      <c r="H38" s="125"/>
      <c r="I38" s="125"/>
      <c r="J38" s="236"/>
      <c r="K38" s="236"/>
      <c r="L38" s="236"/>
      <c r="M38" s="236"/>
      <c r="N38" s="236"/>
      <c r="O38" s="236"/>
      <c r="P38" s="236"/>
      <c r="Q38" s="236"/>
    </row>
    <row r="39" spans="1:17" s="44" customFormat="1" ht="20.100000000000001" customHeight="1">
      <c r="A39" s="123"/>
      <c r="B39" s="124"/>
      <c r="C39" s="248"/>
      <c r="D39" s="125"/>
      <c r="E39" s="125"/>
      <c r="F39" s="125"/>
      <c r="G39" s="125"/>
      <c r="H39" s="125"/>
      <c r="I39" s="125"/>
      <c r="J39" s="236"/>
      <c r="K39" s="236"/>
      <c r="L39" s="236"/>
      <c r="M39" s="236"/>
      <c r="N39" s="236"/>
      <c r="O39" s="236"/>
      <c r="P39" s="236"/>
      <c r="Q39" s="236"/>
    </row>
    <row r="40" spans="1:17" s="2" customFormat="1" ht="20.100000000000001" customHeight="1">
      <c r="A40" s="113" t="s">
        <v>414</v>
      </c>
      <c r="B40" s="114"/>
      <c r="C40" s="301" t="s">
        <v>120</v>
      </c>
      <c r="D40" s="302"/>
      <c r="E40" s="302"/>
      <c r="F40" s="115"/>
      <c r="G40" s="276" t="s">
        <v>412</v>
      </c>
      <c r="H40" s="276"/>
      <c r="I40" s="276"/>
      <c r="J40" s="106"/>
      <c r="K40" s="106"/>
      <c r="L40" s="106"/>
      <c r="M40" s="106"/>
      <c r="N40" s="106"/>
      <c r="O40" s="106"/>
      <c r="P40" s="106"/>
      <c r="Q40" s="106"/>
    </row>
    <row r="41" spans="1:17" s="1" customFormat="1" ht="20.100000000000001" customHeight="1">
      <c r="A41" s="93" t="s">
        <v>304</v>
      </c>
      <c r="B41" s="106"/>
      <c r="C41" s="291" t="s">
        <v>303</v>
      </c>
      <c r="D41" s="291"/>
      <c r="E41" s="291"/>
      <c r="F41" s="116"/>
      <c r="G41" s="258" t="s">
        <v>116</v>
      </c>
      <c r="H41" s="258"/>
      <c r="I41" s="258"/>
      <c r="J41" s="120"/>
      <c r="K41" s="120"/>
      <c r="L41" s="120"/>
      <c r="M41" s="120"/>
      <c r="N41" s="120"/>
      <c r="O41" s="120"/>
      <c r="P41" s="120"/>
      <c r="Q41" s="120"/>
    </row>
    <row r="42" spans="1:17" s="45" customFormat="1">
      <c r="A42" s="58"/>
      <c r="F42" s="42"/>
      <c r="G42" s="42"/>
      <c r="H42" s="42"/>
      <c r="I42" s="42"/>
      <c r="J42" s="235"/>
      <c r="K42" s="235"/>
      <c r="L42" s="124"/>
      <c r="M42" s="124"/>
      <c r="N42" s="124"/>
      <c r="O42" s="124"/>
      <c r="P42" s="124"/>
      <c r="Q42" s="124"/>
    </row>
    <row r="43" spans="1:17" s="45" customFormat="1">
      <c r="A43" s="58"/>
      <c r="F43" s="42"/>
      <c r="G43" s="42"/>
      <c r="H43" s="42"/>
      <c r="I43" s="42"/>
      <c r="J43" s="235"/>
      <c r="K43" s="235"/>
      <c r="L43" s="124"/>
      <c r="M43" s="124"/>
      <c r="N43" s="124"/>
      <c r="O43" s="124"/>
      <c r="P43" s="124"/>
      <c r="Q43" s="124"/>
    </row>
    <row r="44" spans="1:17" s="45" customFormat="1">
      <c r="A44" s="58"/>
      <c r="F44" s="42"/>
      <c r="G44" s="42"/>
      <c r="H44" s="42"/>
      <c r="I44" s="42"/>
      <c r="J44" s="235"/>
      <c r="K44" s="235"/>
      <c r="L44" s="124"/>
      <c r="M44" s="124"/>
      <c r="N44" s="124"/>
      <c r="O44" s="124"/>
      <c r="P44" s="124"/>
      <c r="Q44" s="124"/>
    </row>
    <row r="45" spans="1:17" s="45" customFormat="1">
      <c r="A45" s="58"/>
      <c r="F45" s="42"/>
      <c r="G45" s="42"/>
      <c r="H45" s="42"/>
      <c r="I45" s="42"/>
      <c r="J45" s="235"/>
      <c r="K45" s="235"/>
      <c r="L45" s="124"/>
      <c r="M45" s="124"/>
      <c r="N45" s="124"/>
      <c r="O45" s="124"/>
      <c r="P45" s="124"/>
      <c r="Q45" s="124"/>
    </row>
    <row r="46" spans="1:17" s="45" customFormat="1">
      <c r="A46" s="58"/>
      <c r="F46" s="42"/>
      <c r="G46" s="42"/>
      <c r="H46" s="42"/>
      <c r="I46" s="42"/>
      <c r="J46" s="235"/>
      <c r="K46" s="235"/>
      <c r="L46" s="124"/>
      <c r="M46" s="124"/>
      <c r="N46" s="124"/>
      <c r="O46" s="124"/>
      <c r="P46" s="124"/>
      <c r="Q46" s="124"/>
    </row>
    <row r="47" spans="1:17" s="45" customFormat="1">
      <c r="A47" s="58"/>
      <c r="F47" s="42"/>
      <c r="G47" s="42"/>
      <c r="H47" s="42"/>
      <c r="I47" s="42"/>
      <c r="J47" s="235"/>
      <c r="K47" s="235"/>
      <c r="L47" s="124"/>
      <c r="M47" s="124"/>
      <c r="N47" s="124"/>
      <c r="O47" s="124"/>
      <c r="P47" s="124"/>
      <c r="Q47" s="124"/>
    </row>
    <row r="48" spans="1:17" s="45" customFormat="1">
      <c r="A48" s="58"/>
      <c r="F48" s="42"/>
      <c r="G48" s="42"/>
      <c r="H48" s="42"/>
      <c r="I48" s="42"/>
      <c r="J48" s="235"/>
      <c r="K48" s="235"/>
      <c r="L48" s="124"/>
      <c r="M48" s="124"/>
      <c r="N48" s="124"/>
      <c r="O48" s="124"/>
      <c r="P48" s="124"/>
      <c r="Q48" s="124"/>
    </row>
    <row r="49" spans="1:17" s="45" customFormat="1">
      <c r="A49" s="58"/>
      <c r="F49" s="42"/>
      <c r="G49" s="42"/>
      <c r="H49" s="42"/>
      <c r="I49" s="42"/>
      <c r="J49" s="235"/>
      <c r="K49" s="235"/>
      <c r="L49" s="124"/>
      <c r="M49" s="124"/>
      <c r="N49" s="124"/>
      <c r="O49" s="124"/>
      <c r="P49" s="124"/>
      <c r="Q49" s="124"/>
    </row>
    <row r="50" spans="1:17" s="45" customFormat="1">
      <c r="A50" s="58"/>
      <c r="F50" s="42"/>
      <c r="G50" s="42"/>
      <c r="H50" s="42"/>
      <c r="I50" s="42"/>
      <c r="J50" s="235"/>
      <c r="K50" s="235"/>
      <c r="L50" s="124"/>
      <c r="M50" s="124"/>
      <c r="N50" s="124"/>
      <c r="O50" s="124"/>
      <c r="P50" s="124"/>
      <c r="Q50" s="124"/>
    </row>
    <row r="51" spans="1:17" s="45" customFormat="1">
      <c r="A51" s="58"/>
      <c r="F51" s="42"/>
      <c r="G51" s="42"/>
      <c r="H51" s="42"/>
      <c r="I51" s="42"/>
      <c r="J51" s="235"/>
      <c r="K51" s="235"/>
      <c r="L51" s="124"/>
      <c r="M51" s="124"/>
      <c r="N51" s="124"/>
      <c r="O51" s="124"/>
      <c r="P51" s="124"/>
      <c r="Q51" s="124"/>
    </row>
    <row r="52" spans="1:17" s="45" customFormat="1">
      <c r="A52" s="58"/>
      <c r="F52" s="42"/>
      <c r="G52" s="42"/>
      <c r="H52" s="42"/>
      <c r="I52" s="42"/>
      <c r="J52" s="235"/>
      <c r="K52" s="235"/>
      <c r="L52" s="124"/>
      <c r="M52" s="124"/>
      <c r="N52" s="124"/>
      <c r="O52" s="124"/>
      <c r="P52" s="124"/>
      <c r="Q52" s="124"/>
    </row>
    <row r="53" spans="1:17" s="45" customFormat="1">
      <c r="A53" s="58"/>
      <c r="F53" s="42"/>
      <c r="G53" s="42"/>
      <c r="H53" s="42"/>
      <c r="I53" s="42"/>
      <c r="J53" s="235"/>
      <c r="K53" s="235"/>
      <c r="L53" s="124"/>
      <c r="M53" s="124"/>
      <c r="N53" s="124"/>
      <c r="O53" s="124"/>
      <c r="P53" s="124"/>
      <c r="Q53" s="124"/>
    </row>
    <row r="54" spans="1:17" s="45" customFormat="1">
      <c r="A54" s="58"/>
      <c r="F54" s="42"/>
      <c r="G54" s="42"/>
      <c r="H54" s="42"/>
      <c r="I54" s="42"/>
      <c r="J54" s="235"/>
      <c r="K54" s="235"/>
      <c r="L54" s="124"/>
      <c r="M54" s="124"/>
      <c r="N54" s="124"/>
      <c r="O54" s="124"/>
      <c r="P54" s="124"/>
      <c r="Q54" s="124"/>
    </row>
    <row r="55" spans="1:17" s="45" customFormat="1">
      <c r="A55" s="58"/>
      <c r="F55" s="42"/>
      <c r="G55" s="42"/>
      <c r="H55" s="42"/>
      <c r="I55" s="42"/>
      <c r="J55" s="235"/>
      <c r="K55" s="235"/>
      <c r="L55" s="124"/>
      <c r="M55" s="124"/>
      <c r="N55" s="124"/>
      <c r="O55" s="124"/>
      <c r="P55" s="124"/>
      <c r="Q55" s="124"/>
    </row>
    <row r="56" spans="1:17" s="45" customFormat="1">
      <c r="A56" s="58"/>
      <c r="F56" s="42"/>
      <c r="G56" s="42"/>
      <c r="H56" s="42"/>
      <c r="I56" s="42"/>
      <c r="J56" s="235"/>
      <c r="K56" s="235"/>
      <c r="L56" s="124"/>
      <c r="M56" s="124"/>
      <c r="N56" s="124"/>
      <c r="O56" s="124"/>
      <c r="P56" s="124"/>
      <c r="Q56" s="124"/>
    </row>
    <row r="57" spans="1:17" s="45" customFormat="1">
      <c r="A57" s="58"/>
      <c r="F57" s="42"/>
      <c r="G57" s="42"/>
      <c r="H57" s="42"/>
      <c r="I57" s="42"/>
      <c r="J57" s="235"/>
      <c r="K57" s="235"/>
      <c r="L57" s="124"/>
      <c r="M57" s="124"/>
      <c r="N57" s="124"/>
      <c r="O57" s="124"/>
      <c r="P57" s="124"/>
      <c r="Q57" s="124"/>
    </row>
    <row r="58" spans="1:17" s="45" customFormat="1">
      <c r="A58" s="58"/>
      <c r="F58" s="42"/>
      <c r="G58" s="42"/>
      <c r="H58" s="42"/>
      <c r="I58" s="42"/>
      <c r="J58" s="235"/>
      <c r="K58" s="235"/>
      <c r="L58" s="124"/>
      <c r="M58" s="124"/>
      <c r="N58" s="124"/>
      <c r="O58" s="124"/>
      <c r="P58" s="124"/>
      <c r="Q58" s="124"/>
    </row>
    <row r="59" spans="1:17" s="45" customFormat="1">
      <c r="A59" s="58"/>
      <c r="F59" s="42"/>
      <c r="G59" s="42"/>
      <c r="H59" s="42"/>
      <c r="I59" s="42"/>
      <c r="J59" s="235"/>
      <c r="K59" s="235"/>
      <c r="L59" s="124"/>
      <c r="M59" s="124"/>
      <c r="N59" s="124"/>
      <c r="O59" s="124"/>
      <c r="P59" s="124"/>
      <c r="Q59" s="124"/>
    </row>
    <row r="60" spans="1:17" s="45" customFormat="1">
      <c r="A60" s="58"/>
      <c r="F60" s="42"/>
      <c r="G60" s="42"/>
      <c r="H60" s="42"/>
      <c r="I60" s="42"/>
      <c r="J60" s="235"/>
      <c r="K60" s="235"/>
      <c r="L60" s="124"/>
      <c r="M60" s="124"/>
      <c r="N60" s="124"/>
      <c r="O60" s="124"/>
      <c r="P60" s="124"/>
      <c r="Q60" s="124"/>
    </row>
    <row r="61" spans="1:17" s="45" customFormat="1">
      <c r="A61" s="58"/>
      <c r="F61" s="42"/>
      <c r="G61" s="42"/>
      <c r="H61" s="42"/>
      <c r="I61" s="42"/>
      <c r="J61" s="235"/>
      <c r="K61" s="235"/>
      <c r="L61" s="124"/>
      <c r="M61" s="124"/>
      <c r="N61" s="124"/>
      <c r="O61" s="124"/>
      <c r="P61" s="124"/>
      <c r="Q61" s="124"/>
    </row>
    <row r="62" spans="1:17" s="45" customFormat="1">
      <c r="A62" s="58"/>
      <c r="F62" s="42"/>
      <c r="G62" s="42"/>
      <c r="H62" s="42"/>
      <c r="I62" s="42"/>
      <c r="J62" s="235"/>
      <c r="K62" s="235"/>
      <c r="L62" s="124"/>
      <c r="M62" s="124"/>
      <c r="N62" s="124"/>
      <c r="O62" s="124"/>
      <c r="P62" s="124"/>
      <c r="Q62" s="124"/>
    </row>
    <row r="63" spans="1:17" s="45" customFormat="1">
      <c r="A63" s="58"/>
      <c r="F63" s="42"/>
      <c r="G63" s="42"/>
      <c r="H63" s="42"/>
      <c r="I63" s="42"/>
      <c r="J63" s="235"/>
      <c r="K63" s="235"/>
      <c r="L63" s="124"/>
      <c r="M63" s="124"/>
      <c r="N63" s="124"/>
      <c r="O63" s="124"/>
      <c r="P63" s="124"/>
      <c r="Q63" s="124"/>
    </row>
    <row r="64" spans="1:17" s="45" customFormat="1">
      <c r="A64" s="58"/>
      <c r="F64" s="42"/>
      <c r="G64" s="42"/>
      <c r="H64" s="42"/>
      <c r="I64" s="42"/>
      <c r="J64" s="235"/>
      <c r="K64" s="235"/>
      <c r="L64" s="124"/>
      <c r="M64" s="124"/>
      <c r="N64" s="124"/>
      <c r="O64" s="124"/>
      <c r="P64" s="124"/>
      <c r="Q64" s="124"/>
    </row>
    <row r="65" spans="1:17" s="45" customFormat="1">
      <c r="A65" s="58"/>
      <c r="F65" s="42"/>
      <c r="G65" s="42"/>
      <c r="H65" s="42"/>
      <c r="I65" s="42"/>
      <c r="J65" s="235"/>
      <c r="K65" s="235"/>
      <c r="L65" s="124"/>
      <c r="M65" s="124"/>
      <c r="N65" s="124"/>
      <c r="O65" s="124"/>
      <c r="P65" s="124"/>
      <c r="Q65" s="124"/>
    </row>
    <row r="66" spans="1:17" s="45" customFormat="1">
      <c r="A66" s="58"/>
      <c r="F66" s="42"/>
      <c r="G66" s="42"/>
      <c r="H66" s="42"/>
      <c r="I66" s="42"/>
      <c r="J66" s="235"/>
      <c r="K66" s="235"/>
      <c r="L66" s="124"/>
      <c r="M66" s="124"/>
      <c r="N66" s="124"/>
      <c r="O66" s="124"/>
      <c r="P66" s="124"/>
      <c r="Q66" s="124"/>
    </row>
    <row r="67" spans="1:17" s="45" customFormat="1">
      <c r="A67" s="58"/>
      <c r="F67" s="42"/>
      <c r="G67" s="42"/>
      <c r="H67" s="42"/>
      <c r="I67" s="42"/>
      <c r="J67" s="235"/>
      <c r="K67" s="235"/>
      <c r="L67" s="124"/>
      <c r="M67" s="124"/>
      <c r="N67" s="124"/>
      <c r="O67" s="124"/>
      <c r="P67" s="124"/>
      <c r="Q67" s="124"/>
    </row>
    <row r="68" spans="1:17" s="45" customFormat="1">
      <c r="A68" s="58"/>
      <c r="F68" s="42"/>
      <c r="G68" s="42"/>
      <c r="H68" s="42"/>
      <c r="I68" s="42"/>
      <c r="J68" s="235"/>
      <c r="K68" s="235"/>
      <c r="L68" s="124"/>
      <c r="M68" s="124"/>
      <c r="N68" s="124"/>
      <c r="O68" s="124"/>
      <c r="P68" s="124"/>
      <c r="Q68" s="124"/>
    </row>
    <row r="69" spans="1:17" s="45" customFormat="1">
      <c r="A69" s="58"/>
      <c r="F69" s="42"/>
      <c r="G69" s="42"/>
      <c r="H69" s="42"/>
      <c r="I69" s="42"/>
      <c r="J69" s="235"/>
      <c r="K69" s="235"/>
      <c r="L69" s="124"/>
      <c r="M69" s="124"/>
      <c r="N69" s="124"/>
      <c r="O69" s="124"/>
      <c r="P69" s="124"/>
      <c r="Q69" s="124"/>
    </row>
    <row r="70" spans="1:17" s="45" customFormat="1">
      <c r="A70" s="58"/>
      <c r="F70" s="42"/>
      <c r="G70" s="42"/>
      <c r="H70" s="42"/>
      <c r="I70" s="42"/>
      <c r="J70" s="235"/>
      <c r="K70" s="235"/>
      <c r="L70" s="124"/>
      <c r="M70" s="124"/>
      <c r="N70" s="124"/>
      <c r="O70" s="124"/>
      <c r="P70" s="124"/>
      <c r="Q70" s="124"/>
    </row>
    <row r="71" spans="1:17" s="45" customFormat="1">
      <c r="A71" s="58"/>
      <c r="F71" s="42"/>
      <c r="G71" s="42"/>
      <c r="H71" s="42"/>
      <c r="I71" s="42"/>
      <c r="J71" s="235"/>
      <c r="K71" s="235"/>
      <c r="L71" s="124"/>
      <c r="M71" s="124"/>
      <c r="N71" s="124"/>
      <c r="O71" s="124"/>
      <c r="P71" s="124"/>
      <c r="Q71" s="124"/>
    </row>
    <row r="72" spans="1:17" s="45" customFormat="1">
      <c r="A72" s="58"/>
      <c r="F72" s="42"/>
      <c r="G72" s="42"/>
      <c r="H72" s="42"/>
      <c r="I72" s="42"/>
      <c r="J72" s="235"/>
      <c r="K72" s="235"/>
      <c r="L72" s="124"/>
      <c r="M72" s="124"/>
      <c r="N72" s="124"/>
      <c r="O72" s="124"/>
      <c r="P72" s="124"/>
      <c r="Q72" s="124"/>
    </row>
    <row r="73" spans="1:17" s="45" customFormat="1">
      <c r="A73" s="58"/>
      <c r="F73" s="42"/>
      <c r="G73" s="42"/>
      <c r="H73" s="42"/>
      <c r="I73" s="42"/>
      <c r="J73" s="235"/>
      <c r="K73" s="235"/>
      <c r="L73" s="124"/>
      <c r="M73" s="124"/>
      <c r="N73" s="124"/>
      <c r="O73" s="124"/>
      <c r="P73" s="124"/>
      <c r="Q73" s="124"/>
    </row>
    <row r="74" spans="1:17" s="45" customFormat="1">
      <c r="A74" s="58"/>
      <c r="F74" s="42"/>
      <c r="G74" s="42"/>
      <c r="H74" s="42"/>
      <c r="I74" s="42"/>
      <c r="J74" s="235"/>
      <c r="K74" s="235"/>
      <c r="L74" s="124"/>
      <c r="M74" s="124"/>
      <c r="N74" s="124"/>
      <c r="O74" s="124"/>
      <c r="P74" s="124"/>
      <c r="Q74" s="124"/>
    </row>
    <row r="75" spans="1:17" s="45" customFormat="1">
      <c r="A75" s="58"/>
      <c r="F75" s="42"/>
      <c r="G75" s="42"/>
      <c r="H75" s="42"/>
      <c r="I75" s="42"/>
      <c r="J75" s="235"/>
      <c r="K75" s="235"/>
      <c r="L75" s="124"/>
      <c r="M75" s="124"/>
      <c r="N75" s="124"/>
      <c r="O75" s="124"/>
      <c r="P75" s="124"/>
      <c r="Q75" s="124"/>
    </row>
    <row r="76" spans="1:17" s="45" customFormat="1">
      <c r="A76" s="58"/>
      <c r="F76" s="42"/>
      <c r="G76" s="42"/>
      <c r="H76" s="42"/>
      <c r="I76" s="42"/>
      <c r="J76" s="235"/>
      <c r="K76" s="235"/>
      <c r="L76" s="124"/>
      <c r="M76" s="124"/>
      <c r="N76" s="124"/>
      <c r="O76" s="124"/>
      <c r="P76" s="124"/>
      <c r="Q76" s="124"/>
    </row>
    <row r="77" spans="1:17" s="45" customFormat="1">
      <c r="A77" s="58"/>
      <c r="F77" s="42"/>
      <c r="G77" s="42"/>
      <c r="H77" s="42"/>
      <c r="I77" s="42"/>
      <c r="J77" s="235"/>
      <c r="K77" s="235"/>
      <c r="L77" s="124"/>
      <c r="M77" s="124"/>
      <c r="N77" s="124"/>
      <c r="O77" s="124"/>
      <c r="P77" s="124"/>
      <c r="Q77" s="124"/>
    </row>
    <row r="78" spans="1:17" s="45" customFormat="1">
      <c r="A78" s="58"/>
      <c r="F78" s="42"/>
      <c r="G78" s="42"/>
      <c r="H78" s="42"/>
      <c r="I78" s="42"/>
      <c r="J78" s="235"/>
      <c r="K78" s="235"/>
      <c r="L78" s="124"/>
      <c r="M78" s="124"/>
      <c r="N78" s="124"/>
      <c r="O78" s="124"/>
      <c r="P78" s="124"/>
      <c r="Q78" s="124"/>
    </row>
    <row r="79" spans="1:17" s="45" customFormat="1">
      <c r="A79" s="58"/>
      <c r="F79" s="42"/>
      <c r="G79" s="42"/>
      <c r="H79" s="42"/>
      <c r="I79" s="42"/>
      <c r="J79" s="235"/>
      <c r="K79" s="235"/>
      <c r="L79" s="124"/>
      <c r="M79" s="124"/>
      <c r="N79" s="124"/>
      <c r="O79" s="124"/>
      <c r="P79" s="124"/>
      <c r="Q79" s="124"/>
    </row>
    <row r="80" spans="1:17" s="45" customFormat="1">
      <c r="A80" s="58"/>
      <c r="F80" s="42"/>
      <c r="G80" s="42"/>
      <c r="H80" s="42"/>
      <c r="I80" s="42"/>
      <c r="J80" s="235"/>
      <c r="K80" s="235"/>
      <c r="L80" s="124"/>
      <c r="M80" s="124"/>
      <c r="N80" s="124"/>
      <c r="O80" s="124"/>
      <c r="P80" s="124"/>
      <c r="Q80" s="124"/>
    </row>
    <row r="81" spans="1:17" s="45" customFormat="1">
      <c r="A81" s="58"/>
      <c r="F81" s="42"/>
      <c r="G81" s="42"/>
      <c r="H81" s="42"/>
      <c r="I81" s="42"/>
      <c r="J81" s="235"/>
      <c r="K81" s="235"/>
      <c r="L81" s="124"/>
      <c r="M81" s="124"/>
      <c r="N81" s="124"/>
      <c r="O81" s="124"/>
      <c r="P81" s="124"/>
      <c r="Q81" s="124"/>
    </row>
    <row r="82" spans="1:17" s="45" customFormat="1">
      <c r="A82" s="58"/>
      <c r="F82" s="42"/>
      <c r="G82" s="42"/>
      <c r="H82" s="42"/>
      <c r="I82" s="42"/>
      <c r="J82" s="235"/>
      <c r="K82" s="235"/>
      <c r="L82" s="124"/>
      <c r="M82" s="124"/>
      <c r="N82" s="124"/>
      <c r="O82" s="124"/>
      <c r="P82" s="124"/>
      <c r="Q82" s="124"/>
    </row>
    <row r="83" spans="1:17" s="45" customFormat="1">
      <c r="A83" s="58"/>
      <c r="F83" s="42"/>
      <c r="G83" s="42"/>
      <c r="H83" s="42"/>
      <c r="I83" s="42"/>
      <c r="J83" s="235"/>
      <c r="K83" s="235"/>
      <c r="L83" s="124"/>
      <c r="M83" s="124"/>
      <c r="N83" s="124"/>
      <c r="O83" s="124"/>
      <c r="P83" s="124"/>
      <c r="Q83" s="124"/>
    </row>
    <row r="84" spans="1:17" s="45" customFormat="1">
      <c r="A84" s="58"/>
      <c r="F84" s="42"/>
      <c r="G84" s="42"/>
      <c r="H84" s="42"/>
      <c r="I84" s="42"/>
      <c r="J84" s="235"/>
      <c r="K84" s="235"/>
      <c r="L84" s="124"/>
      <c r="M84" s="124"/>
      <c r="N84" s="124"/>
      <c r="O84" s="124"/>
      <c r="P84" s="124"/>
      <c r="Q84" s="124"/>
    </row>
    <row r="85" spans="1:17" s="45" customFormat="1">
      <c r="A85" s="58"/>
      <c r="F85" s="42"/>
      <c r="G85" s="42"/>
      <c r="H85" s="42"/>
      <c r="I85" s="42"/>
      <c r="J85" s="235"/>
      <c r="K85" s="235"/>
      <c r="L85" s="124"/>
      <c r="M85" s="124"/>
      <c r="N85" s="124"/>
      <c r="O85" s="124"/>
      <c r="P85" s="124"/>
      <c r="Q85" s="124"/>
    </row>
    <row r="86" spans="1:17" s="45" customFormat="1">
      <c r="A86" s="58"/>
      <c r="F86" s="42"/>
      <c r="G86" s="42"/>
      <c r="H86" s="42"/>
      <c r="I86" s="42"/>
      <c r="J86" s="235"/>
      <c r="K86" s="235"/>
      <c r="L86" s="124"/>
      <c r="M86" s="124"/>
      <c r="N86" s="124"/>
      <c r="O86" s="124"/>
      <c r="P86" s="124"/>
      <c r="Q86" s="124"/>
    </row>
    <row r="87" spans="1:17" s="45" customFormat="1">
      <c r="A87" s="58"/>
      <c r="F87" s="42"/>
      <c r="G87" s="42"/>
      <c r="H87" s="42"/>
      <c r="I87" s="42"/>
      <c r="J87" s="235"/>
      <c r="K87" s="235"/>
      <c r="L87" s="124"/>
      <c r="M87" s="124"/>
      <c r="N87" s="124"/>
      <c r="O87" s="124"/>
      <c r="P87" s="124"/>
      <c r="Q87" s="124"/>
    </row>
    <row r="88" spans="1:17" s="45" customFormat="1">
      <c r="A88" s="58"/>
      <c r="F88" s="42"/>
      <c r="G88" s="42"/>
      <c r="H88" s="42"/>
      <c r="I88" s="42"/>
      <c r="J88" s="235"/>
      <c r="K88" s="235"/>
      <c r="L88" s="124"/>
      <c r="M88" s="124"/>
      <c r="N88" s="124"/>
      <c r="O88" s="124"/>
      <c r="P88" s="124"/>
      <c r="Q88" s="124"/>
    </row>
    <row r="89" spans="1:17" s="45" customFormat="1">
      <c r="A89" s="58"/>
      <c r="F89" s="42"/>
      <c r="G89" s="42"/>
      <c r="H89" s="42"/>
      <c r="I89" s="42"/>
      <c r="J89" s="235"/>
      <c r="K89" s="235"/>
      <c r="L89" s="124"/>
      <c r="M89" s="124"/>
      <c r="N89" s="124"/>
      <c r="O89" s="124"/>
      <c r="P89" s="124"/>
      <c r="Q89" s="124"/>
    </row>
    <row r="90" spans="1:17" s="45" customFormat="1">
      <c r="A90" s="58"/>
      <c r="F90" s="42"/>
      <c r="G90" s="42"/>
      <c r="H90" s="42"/>
      <c r="I90" s="42"/>
      <c r="J90" s="235"/>
      <c r="K90" s="235"/>
      <c r="L90" s="124"/>
      <c r="M90" s="124"/>
      <c r="N90" s="124"/>
      <c r="O90" s="124"/>
      <c r="P90" s="124"/>
      <c r="Q90" s="124"/>
    </row>
    <row r="91" spans="1:17" s="45" customFormat="1">
      <c r="A91" s="58"/>
      <c r="F91" s="42"/>
      <c r="G91" s="42"/>
      <c r="H91" s="42"/>
      <c r="I91" s="42"/>
      <c r="J91" s="235"/>
      <c r="K91" s="235"/>
      <c r="L91" s="124"/>
      <c r="M91" s="124"/>
      <c r="N91" s="124"/>
      <c r="O91" s="124"/>
      <c r="P91" s="124"/>
      <c r="Q91" s="124"/>
    </row>
    <row r="92" spans="1:17" s="45" customFormat="1">
      <c r="A92" s="58"/>
      <c r="F92" s="42"/>
      <c r="G92" s="42"/>
      <c r="H92" s="42"/>
      <c r="I92" s="42"/>
      <c r="J92" s="235"/>
      <c r="K92" s="235"/>
      <c r="L92" s="124"/>
      <c r="M92" s="124"/>
      <c r="N92" s="124"/>
      <c r="O92" s="124"/>
      <c r="P92" s="124"/>
      <c r="Q92" s="124"/>
    </row>
    <row r="93" spans="1:17" s="45" customFormat="1">
      <c r="A93" s="58"/>
      <c r="F93" s="42"/>
      <c r="G93" s="42"/>
      <c r="H93" s="42"/>
      <c r="I93" s="42"/>
      <c r="J93" s="235"/>
      <c r="K93" s="235"/>
      <c r="L93" s="124"/>
      <c r="M93" s="124"/>
      <c r="N93" s="124"/>
      <c r="O93" s="124"/>
      <c r="P93" s="124"/>
      <c r="Q93" s="124"/>
    </row>
    <row r="94" spans="1:17" s="45" customFormat="1">
      <c r="A94" s="58"/>
      <c r="F94" s="42"/>
      <c r="G94" s="42"/>
      <c r="H94" s="42"/>
      <c r="I94" s="42"/>
      <c r="J94" s="235"/>
      <c r="K94" s="235"/>
      <c r="L94" s="124"/>
      <c r="M94" s="124"/>
      <c r="N94" s="124"/>
      <c r="O94" s="124"/>
      <c r="P94" s="124"/>
      <c r="Q94" s="124"/>
    </row>
    <row r="95" spans="1:17" s="45" customFormat="1">
      <c r="A95" s="58"/>
      <c r="F95" s="42"/>
      <c r="G95" s="42"/>
      <c r="H95" s="42"/>
      <c r="I95" s="42"/>
      <c r="J95" s="235"/>
      <c r="K95" s="235"/>
      <c r="L95" s="124"/>
      <c r="M95" s="124"/>
      <c r="N95" s="124"/>
      <c r="O95" s="124"/>
      <c r="P95" s="124"/>
      <c r="Q95" s="124"/>
    </row>
    <row r="96" spans="1:17" s="45" customFormat="1">
      <c r="A96" s="58"/>
      <c r="F96" s="42"/>
      <c r="G96" s="42"/>
      <c r="H96" s="42"/>
      <c r="I96" s="42"/>
      <c r="J96" s="235"/>
      <c r="K96" s="235"/>
      <c r="L96" s="124"/>
      <c r="M96" s="124"/>
      <c r="N96" s="124"/>
      <c r="O96" s="124"/>
      <c r="P96" s="124"/>
      <c r="Q96" s="124"/>
    </row>
    <row r="97" spans="1:17" s="45" customFormat="1">
      <c r="A97" s="58"/>
      <c r="F97" s="42"/>
      <c r="G97" s="42"/>
      <c r="H97" s="42"/>
      <c r="I97" s="42"/>
      <c r="J97" s="235"/>
      <c r="K97" s="235"/>
      <c r="L97" s="124"/>
      <c r="M97" s="124"/>
      <c r="N97" s="124"/>
      <c r="O97" s="124"/>
      <c r="P97" s="124"/>
      <c r="Q97" s="124"/>
    </row>
    <row r="98" spans="1:17" s="45" customFormat="1">
      <c r="A98" s="58"/>
      <c r="F98" s="42"/>
      <c r="G98" s="42"/>
      <c r="H98" s="42"/>
      <c r="I98" s="42"/>
      <c r="J98" s="235"/>
      <c r="K98" s="235"/>
      <c r="L98" s="124"/>
      <c r="M98" s="124"/>
      <c r="N98" s="124"/>
      <c r="O98" s="124"/>
      <c r="P98" s="124"/>
      <c r="Q98" s="124"/>
    </row>
    <row r="99" spans="1:17" s="45" customFormat="1">
      <c r="A99" s="58"/>
      <c r="F99" s="42"/>
      <c r="G99" s="42"/>
      <c r="H99" s="42"/>
      <c r="I99" s="42"/>
      <c r="J99" s="235"/>
      <c r="K99" s="235"/>
      <c r="L99" s="124"/>
      <c r="M99" s="124"/>
      <c r="N99" s="124"/>
      <c r="O99" s="124"/>
      <c r="P99" s="124"/>
      <c r="Q99" s="124"/>
    </row>
    <row r="100" spans="1:17" s="45" customFormat="1">
      <c r="A100" s="58"/>
      <c r="F100" s="42"/>
      <c r="G100" s="42"/>
      <c r="H100" s="42"/>
      <c r="I100" s="42"/>
      <c r="J100" s="235"/>
      <c r="K100" s="235"/>
      <c r="L100" s="124"/>
      <c r="M100" s="124"/>
      <c r="N100" s="124"/>
      <c r="O100" s="124"/>
      <c r="P100" s="124"/>
      <c r="Q100" s="124"/>
    </row>
    <row r="101" spans="1:17" s="45" customFormat="1">
      <c r="A101" s="58"/>
      <c r="F101" s="42"/>
      <c r="G101" s="42"/>
      <c r="H101" s="42"/>
      <c r="I101" s="42"/>
      <c r="J101" s="235"/>
      <c r="K101" s="235"/>
      <c r="L101" s="124"/>
      <c r="M101" s="124"/>
      <c r="N101" s="124"/>
      <c r="O101" s="124"/>
      <c r="P101" s="124"/>
      <c r="Q101" s="124"/>
    </row>
    <row r="102" spans="1:17" s="45" customFormat="1">
      <c r="A102" s="58"/>
      <c r="F102" s="42"/>
      <c r="G102" s="42"/>
      <c r="H102" s="42"/>
      <c r="I102" s="42"/>
      <c r="J102" s="235"/>
      <c r="K102" s="235"/>
      <c r="L102" s="124"/>
      <c r="M102" s="124"/>
      <c r="N102" s="124"/>
      <c r="O102" s="124"/>
      <c r="P102" s="124"/>
      <c r="Q102" s="124"/>
    </row>
    <row r="103" spans="1:17" s="45" customFormat="1">
      <c r="A103" s="58"/>
      <c r="F103" s="42"/>
      <c r="G103" s="42"/>
      <c r="H103" s="42"/>
      <c r="I103" s="42"/>
      <c r="J103" s="235"/>
      <c r="K103" s="235"/>
      <c r="L103" s="124"/>
      <c r="M103" s="124"/>
      <c r="N103" s="124"/>
      <c r="O103" s="124"/>
      <c r="P103" s="124"/>
      <c r="Q103" s="124"/>
    </row>
    <row r="104" spans="1:17" s="45" customFormat="1">
      <c r="A104" s="58"/>
      <c r="F104" s="42"/>
      <c r="G104" s="42"/>
      <c r="H104" s="42"/>
      <c r="I104" s="42"/>
      <c r="J104" s="235"/>
      <c r="K104" s="235"/>
      <c r="L104" s="124"/>
      <c r="M104" s="124"/>
      <c r="N104" s="124"/>
      <c r="O104" s="124"/>
      <c r="P104" s="124"/>
      <c r="Q104" s="124"/>
    </row>
    <row r="105" spans="1:17" s="45" customFormat="1">
      <c r="A105" s="58"/>
      <c r="F105" s="42"/>
      <c r="G105" s="42"/>
      <c r="H105" s="42"/>
      <c r="I105" s="42"/>
      <c r="J105" s="235"/>
      <c r="K105" s="235"/>
      <c r="L105" s="124"/>
      <c r="M105" s="124"/>
      <c r="N105" s="124"/>
      <c r="O105" s="124"/>
      <c r="P105" s="124"/>
      <c r="Q105" s="124"/>
    </row>
    <row r="106" spans="1:17" s="45" customFormat="1">
      <c r="A106" s="58"/>
      <c r="F106" s="42"/>
      <c r="G106" s="42"/>
      <c r="H106" s="42"/>
      <c r="I106" s="42"/>
      <c r="J106" s="235"/>
      <c r="K106" s="235"/>
      <c r="L106" s="124"/>
      <c r="M106" s="124"/>
      <c r="N106" s="124"/>
      <c r="O106" s="124"/>
      <c r="P106" s="124"/>
      <c r="Q106" s="124"/>
    </row>
    <row r="107" spans="1:17" s="45" customFormat="1">
      <c r="A107" s="58"/>
      <c r="F107" s="42"/>
      <c r="G107" s="42"/>
      <c r="H107" s="42"/>
      <c r="I107" s="42"/>
      <c r="J107" s="235"/>
      <c r="K107" s="235"/>
      <c r="L107" s="124"/>
      <c r="M107" s="124"/>
      <c r="N107" s="124"/>
      <c r="O107" s="124"/>
      <c r="P107" s="124"/>
      <c r="Q107" s="124"/>
    </row>
    <row r="108" spans="1:17" s="45" customFormat="1">
      <c r="A108" s="58"/>
      <c r="F108" s="42"/>
      <c r="G108" s="42"/>
      <c r="H108" s="42"/>
      <c r="I108" s="42"/>
      <c r="J108" s="235"/>
      <c r="K108" s="235"/>
      <c r="L108" s="124"/>
      <c r="M108" s="124"/>
      <c r="N108" s="124"/>
      <c r="O108" s="124"/>
      <c r="P108" s="124"/>
      <c r="Q108" s="124"/>
    </row>
    <row r="109" spans="1:17" s="45" customFormat="1">
      <c r="A109" s="58"/>
      <c r="F109" s="42"/>
      <c r="G109" s="42"/>
      <c r="H109" s="42"/>
      <c r="I109" s="42"/>
      <c r="J109" s="235"/>
      <c r="K109" s="235"/>
      <c r="L109" s="124"/>
      <c r="M109" s="124"/>
      <c r="N109" s="124"/>
      <c r="O109" s="124"/>
      <c r="P109" s="124"/>
      <c r="Q109" s="124"/>
    </row>
    <row r="110" spans="1:17" s="45" customFormat="1">
      <c r="A110" s="58"/>
      <c r="F110" s="42"/>
      <c r="G110" s="42"/>
      <c r="H110" s="42"/>
      <c r="I110" s="42"/>
      <c r="J110" s="235"/>
      <c r="K110" s="235"/>
      <c r="L110" s="124"/>
      <c r="M110" s="124"/>
      <c r="N110" s="124"/>
      <c r="O110" s="124"/>
      <c r="P110" s="124"/>
      <c r="Q110" s="124"/>
    </row>
    <row r="111" spans="1:17" s="45" customFormat="1">
      <c r="A111" s="58"/>
      <c r="F111" s="42"/>
      <c r="G111" s="42"/>
      <c r="H111" s="42"/>
      <c r="I111" s="42"/>
      <c r="J111" s="235"/>
      <c r="K111" s="235"/>
      <c r="L111" s="124"/>
      <c r="M111" s="124"/>
      <c r="N111" s="124"/>
      <c r="O111" s="124"/>
      <c r="P111" s="124"/>
      <c r="Q111" s="124"/>
    </row>
    <row r="112" spans="1:17" s="45" customFormat="1">
      <c r="A112" s="58"/>
      <c r="F112" s="42"/>
      <c r="G112" s="42"/>
      <c r="H112" s="42"/>
      <c r="I112" s="42"/>
      <c r="J112" s="235"/>
      <c r="K112" s="235"/>
      <c r="L112" s="124"/>
      <c r="M112" s="124"/>
      <c r="N112" s="124"/>
      <c r="O112" s="124"/>
      <c r="P112" s="124"/>
      <c r="Q112" s="124"/>
    </row>
    <row r="113" spans="1:17" s="45" customFormat="1">
      <c r="A113" s="58"/>
      <c r="F113" s="42"/>
      <c r="G113" s="42"/>
      <c r="H113" s="42"/>
      <c r="I113" s="42"/>
      <c r="J113" s="235"/>
      <c r="K113" s="235"/>
      <c r="L113" s="124"/>
      <c r="M113" s="124"/>
      <c r="N113" s="124"/>
      <c r="O113" s="124"/>
      <c r="P113" s="124"/>
      <c r="Q113" s="124"/>
    </row>
    <row r="114" spans="1:17" s="45" customFormat="1">
      <c r="A114" s="58"/>
      <c r="F114" s="42"/>
      <c r="G114" s="42"/>
      <c r="H114" s="42"/>
      <c r="I114" s="42"/>
      <c r="J114" s="235"/>
      <c r="K114" s="235"/>
      <c r="L114" s="124"/>
      <c r="M114" s="124"/>
      <c r="N114" s="124"/>
      <c r="O114" s="124"/>
      <c r="P114" s="124"/>
      <c r="Q114" s="124"/>
    </row>
    <row r="115" spans="1:17" s="45" customFormat="1">
      <c r="A115" s="58"/>
      <c r="F115" s="42"/>
      <c r="G115" s="42"/>
      <c r="H115" s="42"/>
      <c r="I115" s="42"/>
      <c r="J115" s="235"/>
      <c r="K115" s="235"/>
      <c r="L115" s="124"/>
      <c r="M115" s="124"/>
      <c r="N115" s="124"/>
      <c r="O115" s="124"/>
      <c r="P115" s="124"/>
      <c r="Q115" s="124"/>
    </row>
    <row r="116" spans="1:17" s="45" customFormat="1">
      <c r="A116" s="58"/>
      <c r="F116" s="42"/>
      <c r="G116" s="42"/>
      <c r="H116" s="42"/>
      <c r="I116" s="42"/>
      <c r="J116" s="235"/>
      <c r="K116" s="235"/>
      <c r="L116" s="124"/>
      <c r="M116" s="124"/>
      <c r="N116" s="124"/>
      <c r="O116" s="124"/>
      <c r="P116" s="124"/>
      <c r="Q116" s="124"/>
    </row>
    <row r="117" spans="1:17" s="45" customFormat="1">
      <c r="A117" s="58"/>
      <c r="F117" s="42"/>
      <c r="G117" s="42"/>
      <c r="H117" s="42"/>
      <c r="I117" s="42"/>
      <c r="J117" s="235"/>
      <c r="K117" s="235"/>
      <c r="L117" s="124"/>
      <c r="M117" s="124"/>
      <c r="N117" s="124"/>
      <c r="O117" s="124"/>
      <c r="P117" s="124"/>
      <c r="Q117" s="124"/>
    </row>
    <row r="118" spans="1:17" s="45" customFormat="1">
      <c r="A118" s="58"/>
      <c r="F118" s="42"/>
      <c r="G118" s="42"/>
      <c r="H118" s="42"/>
      <c r="I118" s="42"/>
      <c r="J118" s="235"/>
      <c r="K118" s="235"/>
      <c r="L118" s="124"/>
      <c r="M118" s="124"/>
      <c r="N118" s="124"/>
      <c r="O118" s="124"/>
      <c r="P118" s="124"/>
      <c r="Q118" s="124"/>
    </row>
    <row r="119" spans="1:17" s="45" customFormat="1">
      <c r="A119" s="58"/>
      <c r="F119" s="42"/>
      <c r="G119" s="42"/>
      <c r="H119" s="42"/>
      <c r="I119" s="42"/>
      <c r="J119" s="235"/>
      <c r="K119" s="235"/>
      <c r="L119" s="124"/>
      <c r="M119" s="124"/>
      <c r="N119" s="124"/>
      <c r="O119" s="124"/>
      <c r="P119" s="124"/>
      <c r="Q119" s="124"/>
    </row>
    <row r="120" spans="1:17" s="45" customFormat="1">
      <c r="A120" s="58"/>
      <c r="F120" s="42"/>
      <c r="G120" s="42"/>
      <c r="H120" s="42"/>
      <c r="I120" s="42"/>
      <c r="J120" s="235"/>
      <c r="K120" s="235"/>
      <c r="L120" s="124"/>
      <c r="M120" s="124"/>
      <c r="N120" s="124"/>
      <c r="O120" s="124"/>
      <c r="P120" s="124"/>
      <c r="Q120" s="124"/>
    </row>
    <row r="121" spans="1:17" s="45" customFormat="1">
      <c r="A121" s="58"/>
      <c r="F121" s="42"/>
      <c r="G121" s="42"/>
      <c r="H121" s="42"/>
      <c r="I121" s="42"/>
      <c r="J121" s="235"/>
      <c r="K121" s="235"/>
      <c r="L121" s="124"/>
      <c r="M121" s="124"/>
      <c r="N121" s="124"/>
      <c r="O121" s="124"/>
      <c r="P121" s="124"/>
      <c r="Q121" s="124"/>
    </row>
    <row r="122" spans="1:17" s="45" customFormat="1">
      <c r="A122" s="58"/>
      <c r="F122" s="42"/>
      <c r="G122" s="42"/>
      <c r="H122" s="42"/>
      <c r="I122" s="42"/>
      <c r="J122" s="235"/>
      <c r="K122" s="235"/>
      <c r="L122" s="124"/>
      <c r="M122" s="124"/>
      <c r="N122" s="124"/>
      <c r="O122" s="124"/>
      <c r="P122" s="124"/>
      <c r="Q122" s="124"/>
    </row>
    <row r="123" spans="1:17" s="45" customFormat="1">
      <c r="A123" s="58"/>
      <c r="F123" s="42"/>
      <c r="G123" s="42"/>
      <c r="H123" s="42"/>
      <c r="I123" s="42"/>
      <c r="J123" s="235"/>
      <c r="K123" s="235"/>
      <c r="L123" s="124"/>
      <c r="M123" s="124"/>
      <c r="N123" s="124"/>
      <c r="O123" s="124"/>
      <c r="P123" s="124"/>
      <c r="Q123" s="124"/>
    </row>
    <row r="124" spans="1:17" s="45" customFormat="1">
      <c r="A124" s="58"/>
      <c r="F124" s="42"/>
      <c r="G124" s="42"/>
      <c r="H124" s="42"/>
      <c r="I124" s="42"/>
      <c r="J124" s="235"/>
      <c r="K124" s="235"/>
      <c r="L124" s="124"/>
      <c r="M124" s="124"/>
      <c r="N124" s="124"/>
      <c r="O124" s="124"/>
      <c r="P124" s="124"/>
      <c r="Q124" s="124"/>
    </row>
    <row r="125" spans="1:17" s="45" customFormat="1">
      <c r="A125" s="58"/>
      <c r="F125" s="42"/>
      <c r="G125" s="42"/>
      <c r="H125" s="42"/>
      <c r="I125" s="42"/>
      <c r="J125" s="235"/>
      <c r="K125" s="235"/>
      <c r="L125" s="124"/>
      <c r="M125" s="124"/>
      <c r="N125" s="124"/>
      <c r="O125" s="124"/>
      <c r="P125" s="124"/>
      <c r="Q125" s="124"/>
    </row>
    <row r="126" spans="1:17" s="45" customFormat="1">
      <c r="A126" s="58"/>
      <c r="F126" s="42"/>
      <c r="G126" s="42"/>
      <c r="H126" s="42"/>
      <c r="I126" s="42"/>
      <c r="J126" s="235"/>
      <c r="K126" s="235"/>
      <c r="L126" s="124"/>
      <c r="M126" s="124"/>
      <c r="N126" s="124"/>
      <c r="O126" s="124"/>
      <c r="P126" s="124"/>
      <c r="Q126" s="124"/>
    </row>
    <row r="127" spans="1:17" s="45" customFormat="1">
      <c r="A127" s="58"/>
      <c r="F127" s="42"/>
      <c r="G127" s="42"/>
      <c r="H127" s="42"/>
      <c r="I127" s="42"/>
      <c r="J127" s="235"/>
      <c r="K127" s="235"/>
      <c r="L127" s="124"/>
      <c r="M127" s="124"/>
      <c r="N127" s="124"/>
      <c r="O127" s="124"/>
      <c r="P127" s="124"/>
      <c r="Q127" s="124"/>
    </row>
    <row r="128" spans="1:17" s="45" customFormat="1">
      <c r="A128" s="58"/>
      <c r="F128" s="42"/>
      <c r="G128" s="42"/>
      <c r="H128" s="42"/>
      <c r="I128" s="42"/>
      <c r="J128" s="235"/>
      <c r="K128" s="235"/>
      <c r="L128" s="124"/>
      <c r="M128" s="124"/>
      <c r="N128" s="124"/>
      <c r="O128" s="124"/>
      <c r="P128" s="124"/>
      <c r="Q128" s="124"/>
    </row>
    <row r="129" spans="1:17" s="45" customFormat="1">
      <c r="A129" s="58"/>
      <c r="F129" s="42"/>
      <c r="G129" s="42"/>
      <c r="H129" s="42"/>
      <c r="I129" s="42"/>
      <c r="J129" s="235"/>
      <c r="K129" s="235"/>
      <c r="L129" s="124"/>
      <c r="M129" s="124"/>
      <c r="N129" s="124"/>
      <c r="O129" s="124"/>
      <c r="P129" s="124"/>
      <c r="Q129" s="124"/>
    </row>
    <row r="130" spans="1:17" s="45" customFormat="1">
      <c r="A130" s="58"/>
      <c r="F130" s="42"/>
      <c r="G130" s="42"/>
      <c r="H130" s="42"/>
      <c r="I130" s="42"/>
      <c r="J130" s="235"/>
      <c r="K130" s="235"/>
      <c r="L130" s="124"/>
      <c r="M130" s="124"/>
      <c r="N130" s="124"/>
      <c r="O130" s="124"/>
      <c r="P130" s="124"/>
      <c r="Q130" s="124"/>
    </row>
    <row r="131" spans="1:17" s="45" customFormat="1">
      <c r="A131" s="58"/>
      <c r="F131" s="42"/>
      <c r="G131" s="42"/>
      <c r="H131" s="42"/>
      <c r="I131" s="42"/>
      <c r="J131" s="235"/>
      <c r="K131" s="235"/>
      <c r="L131" s="124"/>
      <c r="M131" s="124"/>
      <c r="N131" s="124"/>
      <c r="O131" s="124"/>
      <c r="P131" s="124"/>
      <c r="Q131" s="124"/>
    </row>
    <row r="132" spans="1:17" s="45" customFormat="1">
      <c r="A132" s="58"/>
      <c r="F132" s="42"/>
      <c r="G132" s="42"/>
      <c r="H132" s="42"/>
      <c r="I132" s="42"/>
      <c r="J132" s="235"/>
      <c r="K132" s="235"/>
      <c r="L132" s="124"/>
      <c r="M132" s="124"/>
      <c r="N132" s="124"/>
      <c r="O132" s="124"/>
      <c r="P132" s="124"/>
      <c r="Q132" s="124"/>
    </row>
    <row r="133" spans="1:17" s="45" customFormat="1">
      <c r="A133" s="58"/>
      <c r="F133" s="42"/>
      <c r="G133" s="42"/>
      <c r="H133" s="42"/>
      <c r="I133" s="42"/>
      <c r="J133" s="235"/>
      <c r="K133" s="235"/>
      <c r="L133" s="124"/>
      <c r="M133" s="124"/>
      <c r="N133" s="124"/>
      <c r="O133" s="124"/>
      <c r="P133" s="124"/>
      <c r="Q133" s="124"/>
    </row>
    <row r="134" spans="1:17" s="45" customFormat="1">
      <c r="A134" s="58"/>
      <c r="F134" s="42"/>
      <c r="G134" s="42"/>
      <c r="H134" s="42"/>
      <c r="I134" s="42"/>
      <c r="J134" s="235"/>
      <c r="K134" s="235"/>
      <c r="L134" s="124"/>
      <c r="M134" s="124"/>
      <c r="N134" s="124"/>
      <c r="O134" s="124"/>
      <c r="P134" s="124"/>
      <c r="Q134" s="124"/>
    </row>
    <row r="135" spans="1:17" s="45" customFormat="1">
      <c r="A135" s="58"/>
      <c r="F135" s="42"/>
      <c r="G135" s="42"/>
      <c r="H135" s="42"/>
      <c r="I135" s="42"/>
      <c r="J135" s="235"/>
      <c r="K135" s="235"/>
      <c r="L135" s="124"/>
      <c r="M135" s="124"/>
      <c r="N135" s="124"/>
      <c r="O135" s="124"/>
      <c r="P135" s="124"/>
      <c r="Q135" s="124"/>
    </row>
    <row r="136" spans="1:17" s="45" customFormat="1">
      <c r="A136" s="58"/>
      <c r="F136" s="42"/>
      <c r="G136" s="42"/>
      <c r="H136" s="42"/>
      <c r="I136" s="42"/>
      <c r="J136" s="235"/>
      <c r="K136" s="235"/>
      <c r="L136" s="124"/>
      <c r="M136" s="124"/>
      <c r="N136" s="124"/>
      <c r="O136" s="124"/>
      <c r="P136" s="124"/>
      <c r="Q136" s="124"/>
    </row>
    <row r="137" spans="1:17" s="45" customFormat="1">
      <c r="A137" s="58"/>
      <c r="F137" s="42"/>
      <c r="G137" s="42"/>
      <c r="H137" s="42"/>
      <c r="I137" s="42"/>
      <c r="J137" s="235"/>
      <c r="K137" s="235"/>
      <c r="L137" s="124"/>
      <c r="M137" s="124"/>
      <c r="N137" s="124"/>
      <c r="O137" s="124"/>
      <c r="P137" s="124"/>
      <c r="Q137" s="124"/>
    </row>
    <row r="138" spans="1:17" s="45" customFormat="1">
      <c r="A138" s="58"/>
      <c r="F138" s="42"/>
      <c r="G138" s="42"/>
      <c r="H138" s="42"/>
      <c r="I138" s="42"/>
      <c r="J138" s="235"/>
      <c r="K138" s="235"/>
      <c r="L138" s="124"/>
      <c r="M138" s="124"/>
      <c r="N138" s="124"/>
      <c r="O138" s="124"/>
      <c r="P138" s="124"/>
      <c r="Q138" s="124"/>
    </row>
    <row r="139" spans="1:17" s="45" customFormat="1">
      <c r="A139" s="58"/>
      <c r="F139" s="42"/>
      <c r="G139" s="42"/>
      <c r="H139" s="42"/>
      <c r="I139" s="42"/>
      <c r="J139" s="235"/>
      <c r="K139" s="235"/>
      <c r="L139" s="124"/>
      <c r="M139" s="124"/>
      <c r="N139" s="124"/>
      <c r="O139" s="124"/>
      <c r="P139" s="124"/>
      <c r="Q139" s="124"/>
    </row>
    <row r="140" spans="1:17" s="45" customFormat="1">
      <c r="A140" s="58"/>
      <c r="F140" s="42"/>
      <c r="G140" s="42"/>
      <c r="H140" s="42"/>
      <c r="I140" s="42"/>
      <c r="J140" s="235"/>
      <c r="K140" s="235"/>
      <c r="L140" s="124"/>
      <c r="M140" s="124"/>
      <c r="N140" s="124"/>
      <c r="O140" s="124"/>
      <c r="P140" s="124"/>
      <c r="Q140" s="124"/>
    </row>
    <row r="141" spans="1:17" s="45" customFormat="1">
      <c r="A141" s="58"/>
      <c r="F141" s="42"/>
      <c r="G141" s="42"/>
      <c r="H141" s="42"/>
      <c r="I141" s="42"/>
      <c r="J141" s="235"/>
      <c r="K141" s="235"/>
      <c r="L141" s="124"/>
      <c r="M141" s="124"/>
      <c r="N141" s="124"/>
      <c r="O141" s="124"/>
      <c r="P141" s="124"/>
      <c r="Q141" s="124"/>
    </row>
    <row r="142" spans="1:17" s="45" customFormat="1">
      <c r="A142" s="58"/>
      <c r="F142" s="42"/>
      <c r="G142" s="42"/>
      <c r="H142" s="42"/>
      <c r="I142" s="42"/>
      <c r="J142" s="235"/>
      <c r="K142" s="235"/>
      <c r="L142" s="124"/>
      <c r="M142" s="124"/>
      <c r="N142" s="124"/>
      <c r="O142" s="124"/>
      <c r="P142" s="124"/>
      <c r="Q142" s="124"/>
    </row>
    <row r="143" spans="1:17" s="45" customFormat="1">
      <c r="A143" s="58"/>
      <c r="F143" s="42"/>
      <c r="G143" s="42"/>
      <c r="H143" s="42"/>
      <c r="I143" s="42"/>
      <c r="J143" s="235"/>
      <c r="K143" s="235"/>
      <c r="L143" s="124"/>
      <c r="M143" s="124"/>
      <c r="N143" s="124"/>
      <c r="O143" s="124"/>
      <c r="P143" s="124"/>
      <c r="Q143" s="124"/>
    </row>
    <row r="144" spans="1:17" s="45" customFormat="1">
      <c r="A144" s="58"/>
      <c r="F144" s="42"/>
      <c r="G144" s="42"/>
      <c r="H144" s="42"/>
      <c r="I144" s="42"/>
      <c r="J144" s="235"/>
      <c r="K144" s="235"/>
      <c r="L144" s="124"/>
      <c r="M144" s="124"/>
      <c r="N144" s="124"/>
      <c r="O144" s="124"/>
      <c r="P144" s="124"/>
      <c r="Q144" s="124"/>
    </row>
    <row r="145" spans="1:17" s="45" customFormat="1">
      <c r="A145" s="58"/>
      <c r="F145" s="42"/>
      <c r="G145" s="42"/>
      <c r="H145" s="42"/>
      <c r="I145" s="42"/>
      <c r="J145" s="235"/>
      <c r="K145" s="235"/>
      <c r="L145" s="124"/>
      <c r="M145" s="124"/>
      <c r="N145" s="124"/>
      <c r="O145" s="124"/>
      <c r="P145" s="124"/>
      <c r="Q145" s="124"/>
    </row>
    <row r="146" spans="1:17" s="45" customFormat="1">
      <c r="A146" s="58"/>
      <c r="F146" s="42"/>
      <c r="G146" s="42"/>
      <c r="H146" s="42"/>
      <c r="I146" s="42"/>
      <c r="J146" s="235"/>
      <c r="K146" s="235"/>
      <c r="L146" s="124"/>
      <c r="M146" s="124"/>
      <c r="N146" s="124"/>
      <c r="O146" s="124"/>
      <c r="P146" s="124"/>
      <c r="Q146" s="124"/>
    </row>
    <row r="147" spans="1:17" s="45" customFormat="1">
      <c r="A147" s="58"/>
      <c r="F147" s="42"/>
      <c r="G147" s="42"/>
      <c r="H147" s="42"/>
      <c r="I147" s="42"/>
      <c r="J147" s="235"/>
      <c r="K147" s="235"/>
      <c r="L147" s="124"/>
      <c r="M147" s="124"/>
      <c r="N147" s="124"/>
      <c r="O147" s="124"/>
      <c r="P147" s="124"/>
      <c r="Q147" s="124"/>
    </row>
    <row r="148" spans="1:17" s="45" customFormat="1">
      <c r="A148" s="58"/>
      <c r="F148" s="42"/>
      <c r="G148" s="42"/>
      <c r="H148" s="42"/>
      <c r="I148" s="42"/>
      <c r="J148" s="235"/>
      <c r="K148" s="235"/>
      <c r="L148" s="124"/>
      <c r="M148" s="124"/>
      <c r="N148" s="124"/>
      <c r="O148" s="124"/>
      <c r="P148" s="124"/>
      <c r="Q148" s="124"/>
    </row>
    <row r="149" spans="1:17" s="45" customFormat="1">
      <c r="A149" s="58"/>
      <c r="F149" s="42"/>
      <c r="G149" s="42"/>
      <c r="H149" s="42"/>
      <c r="I149" s="42"/>
      <c r="J149" s="235"/>
      <c r="K149" s="235"/>
      <c r="L149" s="124"/>
      <c r="M149" s="124"/>
      <c r="N149" s="124"/>
      <c r="O149" s="124"/>
      <c r="P149" s="124"/>
      <c r="Q149" s="124"/>
    </row>
    <row r="150" spans="1:17" s="45" customFormat="1">
      <c r="A150" s="58"/>
      <c r="F150" s="42"/>
      <c r="G150" s="42"/>
      <c r="H150" s="42"/>
      <c r="I150" s="42"/>
      <c r="J150" s="235"/>
      <c r="K150" s="235"/>
      <c r="L150" s="124"/>
      <c r="M150" s="124"/>
      <c r="N150" s="124"/>
      <c r="O150" s="124"/>
      <c r="P150" s="124"/>
      <c r="Q150" s="124"/>
    </row>
    <row r="151" spans="1:17" s="45" customFormat="1">
      <c r="A151" s="58"/>
      <c r="F151" s="42"/>
      <c r="G151" s="42"/>
      <c r="H151" s="42"/>
      <c r="I151" s="42"/>
      <c r="J151" s="235"/>
      <c r="K151" s="235"/>
      <c r="L151" s="124"/>
      <c r="M151" s="124"/>
      <c r="N151" s="124"/>
      <c r="O151" s="124"/>
      <c r="P151" s="124"/>
      <c r="Q151" s="124"/>
    </row>
    <row r="152" spans="1:17" s="45" customFormat="1">
      <c r="A152" s="58"/>
      <c r="F152" s="42"/>
      <c r="G152" s="42"/>
      <c r="H152" s="42"/>
      <c r="I152" s="42"/>
      <c r="J152" s="235"/>
      <c r="K152" s="235"/>
      <c r="L152" s="124"/>
      <c r="M152" s="124"/>
      <c r="N152" s="124"/>
      <c r="O152" s="124"/>
      <c r="P152" s="124"/>
      <c r="Q152" s="124"/>
    </row>
    <row r="153" spans="1:17" s="45" customFormat="1">
      <c r="A153" s="58"/>
      <c r="F153" s="42"/>
      <c r="G153" s="42"/>
      <c r="H153" s="42"/>
      <c r="I153" s="42"/>
      <c r="J153" s="235"/>
      <c r="K153" s="235"/>
      <c r="L153" s="124"/>
      <c r="M153" s="124"/>
      <c r="N153" s="124"/>
      <c r="O153" s="124"/>
      <c r="P153" s="124"/>
      <c r="Q153" s="124"/>
    </row>
    <row r="154" spans="1:17" s="45" customFormat="1">
      <c r="A154" s="58"/>
      <c r="F154" s="42"/>
      <c r="G154" s="42"/>
      <c r="H154" s="42"/>
      <c r="I154" s="42"/>
      <c r="J154" s="235"/>
      <c r="K154" s="235"/>
      <c r="L154" s="124"/>
      <c r="M154" s="124"/>
      <c r="N154" s="124"/>
      <c r="O154" s="124"/>
      <c r="P154" s="124"/>
      <c r="Q154" s="124"/>
    </row>
    <row r="155" spans="1:17" s="45" customFormat="1">
      <c r="A155" s="58"/>
      <c r="F155" s="42"/>
      <c r="G155" s="42"/>
      <c r="H155" s="42"/>
      <c r="I155" s="42"/>
      <c r="J155" s="235"/>
      <c r="K155" s="235"/>
      <c r="L155" s="124"/>
      <c r="M155" s="124"/>
      <c r="N155" s="124"/>
      <c r="O155" s="124"/>
      <c r="P155" s="124"/>
      <c r="Q155" s="124"/>
    </row>
    <row r="156" spans="1:17" s="45" customFormat="1">
      <c r="A156" s="58"/>
      <c r="F156" s="42"/>
      <c r="G156" s="42"/>
      <c r="H156" s="42"/>
      <c r="I156" s="42"/>
      <c r="J156" s="235"/>
      <c r="K156" s="235"/>
      <c r="L156" s="124"/>
      <c r="M156" s="124"/>
      <c r="N156" s="124"/>
      <c r="O156" s="124"/>
      <c r="P156" s="124"/>
      <c r="Q156" s="124"/>
    </row>
    <row r="157" spans="1:17" s="45" customFormat="1">
      <c r="A157" s="58"/>
      <c r="F157" s="42"/>
      <c r="G157" s="42"/>
      <c r="H157" s="42"/>
      <c r="I157" s="42"/>
      <c r="J157" s="235"/>
      <c r="K157" s="235"/>
      <c r="L157" s="124"/>
      <c r="M157" s="124"/>
      <c r="N157" s="124"/>
      <c r="O157" s="124"/>
      <c r="P157" s="124"/>
      <c r="Q157" s="124"/>
    </row>
    <row r="158" spans="1:17" s="45" customFormat="1">
      <c r="A158" s="58"/>
      <c r="F158" s="42"/>
      <c r="G158" s="42"/>
      <c r="H158" s="42"/>
      <c r="I158" s="42"/>
      <c r="J158" s="235"/>
      <c r="K158" s="235"/>
      <c r="L158" s="124"/>
      <c r="M158" s="124"/>
      <c r="N158" s="124"/>
      <c r="O158" s="124"/>
      <c r="P158" s="124"/>
      <c r="Q158" s="124"/>
    </row>
    <row r="159" spans="1:17" s="45" customFormat="1">
      <c r="A159" s="58"/>
      <c r="F159" s="42"/>
      <c r="G159" s="42"/>
      <c r="H159" s="42"/>
      <c r="I159" s="42"/>
      <c r="J159" s="235"/>
      <c r="K159" s="235"/>
      <c r="L159" s="124"/>
      <c r="M159" s="124"/>
      <c r="N159" s="124"/>
      <c r="O159" s="124"/>
      <c r="P159" s="124"/>
      <c r="Q159" s="124"/>
    </row>
    <row r="160" spans="1:17" s="45" customFormat="1">
      <c r="A160" s="58"/>
      <c r="F160" s="42"/>
      <c r="G160" s="42"/>
      <c r="H160" s="42"/>
      <c r="I160" s="42"/>
      <c r="J160" s="235"/>
      <c r="K160" s="235"/>
      <c r="L160" s="124"/>
      <c r="M160" s="124"/>
      <c r="N160" s="124"/>
      <c r="O160" s="124"/>
      <c r="P160" s="124"/>
      <c r="Q160" s="124"/>
    </row>
    <row r="161" spans="1:17" s="45" customFormat="1">
      <c r="A161" s="58"/>
      <c r="F161" s="42"/>
      <c r="G161" s="42"/>
      <c r="H161" s="42"/>
      <c r="I161" s="42"/>
      <c r="J161" s="235"/>
      <c r="K161" s="235"/>
      <c r="L161" s="124"/>
      <c r="M161" s="124"/>
      <c r="N161" s="124"/>
      <c r="O161" s="124"/>
      <c r="P161" s="124"/>
      <c r="Q161" s="124"/>
    </row>
    <row r="162" spans="1:17" s="45" customFormat="1">
      <c r="A162" s="58"/>
      <c r="F162" s="42"/>
      <c r="G162" s="42"/>
      <c r="H162" s="42"/>
      <c r="I162" s="42"/>
      <c r="J162" s="235"/>
      <c r="K162" s="235"/>
      <c r="L162" s="124"/>
      <c r="M162" s="124"/>
      <c r="N162" s="124"/>
      <c r="O162" s="124"/>
      <c r="P162" s="124"/>
      <c r="Q162" s="124"/>
    </row>
    <row r="163" spans="1:17" s="45" customFormat="1">
      <c r="A163" s="58"/>
      <c r="F163" s="42"/>
      <c r="G163" s="42"/>
      <c r="H163" s="42"/>
      <c r="I163" s="42"/>
      <c r="J163" s="235"/>
      <c r="K163" s="235"/>
      <c r="L163" s="124"/>
      <c r="M163" s="124"/>
      <c r="N163" s="124"/>
      <c r="O163" s="124"/>
      <c r="P163" s="124"/>
      <c r="Q163" s="124"/>
    </row>
    <row r="164" spans="1:17" s="45" customFormat="1">
      <c r="A164" s="58"/>
      <c r="F164" s="42"/>
      <c r="G164" s="42"/>
      <c r="H164" s="42"/>
      <c r="I164" s="42"/>
      <c r="J164" s="235"/>
      <c r="K164" s="235"/>
      <c r="L164" s="124"/>
      <c r="M164" s="124"/>
      <c r="N164" s="124"/>
      <c r="O164" s="124"/>
      <c r="P164" s="124"/>
      <c r="Q164" s="124"/>
    </row>
    <row r="165" spans="1:17" s="45" customFormat="1">
      <c r="A165" s="58"/>
      <c r="F165" s="42"/>
      <c r="G165" s="42"/>
      <c r="H165" s="42"/>
      <c r="I165" s="42"/>
      <c r="J165" s="235"/>
      <c r="K165" s="235"/>
      <c r="L165" s="124"/>
      <c r="M165" s="124"/>
      <c r="N165" s="124"/>
      <c r="O165" s="124"/>
      <c r="P165" s="124"/>
      <c r="Q165" s="124"/>
    </row>
    <row r="166" spans="1:17" s="45" customFormat="1">
      <c r="A166" s="58"/>
      <c r="F166" s="42"/>
      <c r="G166" s="42"/>
      <c r="H166" s="42"/>
      <c r="I166" s="42"/>
      <c r="J166" s="235"/>
      <c r="K166" s="235"/>
      <c r="L166" s="124"/>
      <c r="M166" s="124"/>
      <c r="N166" s="124"/>
      <c r="O166" s="124"/>
      <c r="P166" s="124"/>
      <c r="Q166" s="124"/>
    </row>
    <row r="167" spans="1:17" s="45" customFormat="1">
      <c r="A167" s="58"/>
      <c r="F167" s="42"/>
      <c r="G167" s="42"/>
      <c r="H167" s="42"/>
      <c r="I167" s="42"/>
      <c r="J167" s="235"/>
      <c r="K167" s="235"/>
      <c r="L167" s="124"/>
      <c r="M167" s="124"/>
      <c r="N167" s="124"/>
      <c r="O167" s="124"/>
      <c r="P167" s="124"/>
      <c r="Q167" s="124"/>
    </row>
    <row r="168" spans="1:17" s="45" customFormat="1">
      <c r="A168" s="58"/>
      <c r="F168" s="42"/>
      <c r="G168" s="42"/>
      <c r="H168" s="42"/>
      <c r="I168" s="42"/>
      <c r="J168" s="235"/>
      <c r="K168" s="235"/>
      <c r="L168" s="124"/>
      <c r="M168" s="124"/>
      <c r="N168" s="124"/>
      <c r="O168" s="124"/>
      <c r="P168" s="124"/>
      <c r="Q168" s="124"/>
    </row>
    <row r="169" spans="1:17" s="45" customFormat="1">
      <c r="A169" s="58"/>
      <c r="F169" s="42"/>
      <c r="G169" s="42"/>
      <c r="H169" s="42"/>
      <c r="I169" s="42"/>
      <c r="J169" s="235"/>
      <c r="K169" s="235"/>
      <c r="L169" s="124"/>
      <c r="M169" s="124"/>
      <c r="N169" s="124"/>
      <c r="O169" s="124"/>
      <c r="P169" s="124"/>
      <c r="Q169" s="124"/>
    </row>
    <row r="170" spans="1:17" s="45" customFormat="1">
      <c r="A170" s="58"/>
      <c r="F170" s="42"/>
      <c r="G170" s="42"/>
      <c r="H170" s="42"/>
      <c r="I170" s="42"/>
      <c r="J170" s="235"/>
      <c r="K170" s="235"/>
      <c r="L170" s="124"/>
      <c r="M170" s="124"/>
      <c r="N170" s="124"/>
      <c r="O170" s="124"/>
      <c r="P170" s="124"/>
      <c r="Q170" s="124"/>
    </row>
    <row r="171" spans="1:17" s="45" customFormat="1">
      <c r="A171" s="58"/>
      <c r="F171" s="42"/>
      <c r="G171" s="42"/>
      <c r="H171" s="42"/>
      <c r="I171" s="42"/>
      <c r="J171" s="235"/>
      <c r="K171" s="235"/>
      <c r="L171" s="124"/>
      <c r="M171" s="124"/>
      <c r="N171" s="124"/>
      <c r="O171" s="124"/>
      <c r="P171" s="124"/>
      <c r="Q171" s="124"/>
    </row>
    <row r="172" spans="1:17" s="45" customFormat="1">
      <c r="A172" s="58"/>
      <c r="F172" s="42"/>
      <c r="G172" s="42"/>
      <c r="H172" s="42"/>
      <c r="I172" s="42"/>
      <c r="J172" s="235"/>
      <c r="K172" s="235"/>
      <c r="L172" s="124"/>
      <c r="M172" s="124"/>
      <c r="N172" s="124"/>
      <c r="O172" s="124"/>
      <c r="P172" s="124"/>
      <c r="Q172" s="124"/>
    </row>
    <row r="173" spans="1:17" s="45" customFormat="1">
      <c r="A173" s="58"/>
      <c r="F173" s="42"/>
      <c r="G173" s="42"/>
      <c r="H173" s="42"/>
      <c r="I173" s="42"/>
      <c r="J173" s="235"/>
      <c r="K173" s="235"/>
      <c r="L173" s="124"/>
      <c r="M173" s="124"/>
      <c r="N173" s="124"/>
      <c r="O173" s="124"/>
      <c r="P173" s="124"/>
      <c r="Q173" s="124"/>
    </row>
    <row r="174" spans="1:17" s="45" customFormat="1">
      <c r="A174" s="58"/>
      <c r="F174" s="42"/>
      <c r="G174" s="42"/>
      <c r="H174" s="42"/>
      <c r="I174" s="42"/>
      <c r="J174" s="235"/>
      <c r="K174" s="235"/>
      <c r="L174" s="124"/>
      <c r="M174" s="124"/>
      <c r="N174" s="124"/>
      <c r="O174" s="124"/>
      <c r="P174" s="124"/>
      <c r="Q174" s="124"/>
    </row>
    <row r="175" spans="1:17" s="45" customFormat="1">
      <c r="A175" s="58"/>
      <c r="F175" s="42"/>
      <c r="G175" s="42"/>
      <c r="H175" s="42"/>
      <c r="I175" s="42"/>
      <c r="J175" s="235"/>
      <c r="K175" s="235"/>
      <c r="L175" s="124"/>
      <c r="M175" s="124"/>
      <c r="N175" s="124"/>
      <c r="O175" s="124"/>
      <c r="P175" s="124"/>
      <c r="Q175" s="124"/>
    </row>
    <row r="176" spans="1:17" s="45" customFormat="1">
      <c r="A176" s="58"/>
      <c r="F176" s="42"/>
      <c r="G176" s="42"/>
      <c r="H176" s="42"/>
      <c r="I176" s="42"/>
      <c r="J176" s="235"/>
      <c r="K176" s="235"/>
      <c r="L176" s="124"/>
      <c r="M176" s="124"/>
      <c r="N176" s="124"/>
      <c r="O176" s="124"/>
      <c r="P176" s="124"/>
      <c r="Q176" s="124"/>
    </row>
    <row r="177" spans="1:17" s="45" customFormat="1">
      <c r="A177" s="58"/>
      <c r="F177" s="42"/>
      <c r="G177" s="42"/>
      <c r="H177" s="42"/>
      <c r="I177" s="42"/>
      <c r="J177" s="235"/>
      <c r="K177" s="235"/>
      <c r="L177" s="124"/>
      <c r="M177" s="124"/>
      <c r="N177" s="124"/>
      <c r="O177" s="124"/>
      <c r="P177" s="124"/>
      <c r="Q177" s="124"/>
    </row>
    <row r="178" spans="1:17" s="45" customFormat="1">
      <c r="A178" s="58"/>
      <c r="F178" s="42"/>
      <c r="G178" s="42"/>
      <c r="H178" s="42"/>
      <c r="I178" s="42"/>
      <c r="J178" s="235"/>
      <c r="K178" s="235"/>
      <c r="L178" s="124"/>
      <c r="M178" s="124"/>
      <c r="N178" s="124"/>
      <c r="O178" s="124"/>
      <c r="P178" s="124"/>
      <c r="Q178" s="124"/>
    </row>
    <row r="179" spans="1:17" s="45" customFormat="1">
      <c r="A179" s="58"/>
      <c r="F179" s="42"/>
      <c r="G179" s="42"/>
      <c r="H179" s="42"/>
      <c r="I179" s="42"/>
      <c r="J179" s="235"/>
      <c r="K179" s="235"/>
      <c r="L179" s="124"/>
      <c r="M179" s="124"/>
      <c r="N179" s="124"/>
      <c r="O179" s="124"/>
      <c r="P179" s="124"/>
      <c r="Q179" s="124"/>
    </row>
    <row r="180" spans="1:17" s="45" customFormat="1">
      <c r="A180" s="58"/>
      <c r="F180" s="42"/>
      <c r="G180" s="42"/>
      <c r="H180" s="42"/>
      <c r="I180" s="42"/>
      <c r="J180" s="235"/>
      <c r="K180" s="235"/>
      <c r="L180" s="124"/>
      <c r="M180" s="124"/>
      <c r="N180" s="124"/>
      <c r="O180" s="124"/>
      <c r="P180" s="124"/>
      <c r="Q180" s="124"/>
    </row>
    <row r="181" spans="1:17" s="45" customFormat="1">
      <c r="A181" s="58"/>
      <c r="F181" s="42"/>
      <c r="G181" s="42"/>
      <c r="H181" s="42"/>
      <c r="I181" s="42"/>
      <c r="J181" s="235"/>
      <c r="K181" s="235"/>
      <c r="L181" s="124"/>
      <c r="M181" s="124"/>
      <c r="N181" s="124"/>
      <c r="O181" s="124"/>
      <c r="P181" s="124"/>
      <c r="Q181" s="124"/>
    </row>
    <row r="182" spans="1:17" s="45" customFormat="1">
      <c r="A182" s="58"/>
      <c r="F182" s="42"/>
      <c r="G182" s="42"/>
      <c r="H182" s="42"/>
      <c r="I182" s="42"/>
      <c r="J182" s="235"/>
      <c r="K182" s="235"/>
      <c r="L182" s="124"/>
      <c r="M182" s="124"/>
      <c r="N182" s="124"/>
      <c r="O182" s="124"/>
      <c r="P182" s="124"/>
      <c r="Q182" s="124"/>
    </row>
    <row r="183" spans="1:17" s="45" customFormat="1">
      <c r="A183" s="58"/>
      <c r="F183" s="42"/>
      <c r="G183" s="42"/>
      <c r="H183" s="42"/>
      <c r="I183" s="42"/>
      <c r="J183" s="235"/>
      <c r="K183" s="235"/>
      <c r="L183" s="124"/>
      <c r="M183" s="124"/>
      <c r="N183" s="124"/>
      <c r="O183" s="124"/>
      <c r="P183" s="124"/>
      <c r="Q183" s="124"/>
    </row>
    <row r="184" spans="1:17" s="45" customFormat="1">
      <c r="A184" s="58"/>
      <c r="F184" s="42"/>
      <c r="G184" s="42"/>
      <c r="H184" s="42"/>
      <c r="I184" s="42"/>
      <c r="J184" s="235"/>
      <c r="K184" s="235"/>
      <c r="L184" s="124"/>
      <c r="M184" s="124"/>
      <c r="N184" s="124"/>
      <c r="O184" s="124"/>
      <c r="P184" s="124"/>
      <c r="Q184" s="124"/>
    </row>
    <row r="185" spans="1:17" s="45" customFormat="1">
      <c r="A185" s="58"/>
      <c r="F185" s="42"/>
      <c r="G185" s="42"/>
      <c r="H185" s="42"/>
      <c r="I185" s="42"/>
      <c r="J185" s="235"/>
      <c r="K185" s="235"/>
      <c r="L185" s="124"/>
      <c r="M185" s="124"/>
      <c r="N185" s="124"/>
      <c r="O185" s="124"/>
      <c r="P185" s="124"/>
      <c r="Q185" s="124"/>
    </row>
    <row r="186" spans="1:17" s="45" customFormat="1">
      <c r="A186" s="58"/>
      <c r="F186" s="42"/>
      <c r="G186" s="42"/>
      <c r="H186" s="42"/>
      <c r="I186" s="42"/>
      <c r="J186" s="235"/>
      <c r="K186" s="235"/>
      <c r="L186" s="124"/>
      <c r="M186" s="124"/>
      <c r="N186" s="124"/>
      <c r="O186" s="124"/>
      <c r="P186" s="124"/>
      <c r="Q186" s="124"/>
    </row>
    <row r="187" spans="1:17" s="45" customFormat="1">
      <c r="A187" s="58"/>
      <c r="F187" s="42"/>
      <c r="G187" s="42"/>
      <c r="H187" s="42"/>
      <c r="I187" s="42"/>
      <c r="J187" s="235"/>
      <c r="K187" s="235"/>
      <c r="L187" s="124"/>
      <c r="M187" s="124"/>
      <c r="N187" s="124"/>
      <c r="O187" s="124"/>
      <c r="P187" s="124"/>
      <c r="Q187" s="124"/>
    </row>
    <row r="188" spans="1:17" s="45" customFormat="1">
      <c r="A188" s="58"/>
      <c r="F188" s="42"/>
      <c r="G188" s="42"/>
      <c r="H188" s="42"/>
      <c r="I188" s="42"/>
      <c r="J188" s="235"/>
      <c r="K188" s="235"/>
      <c r="L188" s="124"/>
      <c r="M188" s="124"/>
      <c r="N188" s="124"/>
      <c r="O188" s="124"/>
      <c r="P188" s="124"/>
      <c r="Q188" s="124"/>
    </row>
    <row r="189" spans="1:17" s="45" customFormat="1">
      <c r="A189" s="58"/>
      <c r="F189" s="42"/>
      <c r="G189" s="42"/>
      <c r="H189" s="42"/>
      <c r="I189" s="42"/>
      <c r="J189" s="235"/>
      <c r="K189" s="235"/>
      <c r="L189" s="124"/>
      <c r="M189" s="124"/>
      <c r="N189" s="124"/>
      <c r="O189" s="124"/>
      <c r="P189" s="124"/>
      <c r="Q189" s="124"/>
    </row>
    <row r="190" spans="1:17" s="45" customFormat="1">
      <c r="A190" s="58"/>
      <c r="F190" s="42"/>
      <c r="G190" s="42"/>
      <c r="H190" s="42"/>
      <c r="I190" s="42"/>
      <c r="J190" s="235"/>
      <c r="K190" s="235"/>
      <c r="L190" s="124"/>
      <c r="M190" s="124"/>
      <c r="N190" s="124"/>
      <c r="O190" s="124"/>
      <c r="P190" s="124"/>
      <c r="Q190" s="124"/>
    </row>
    <row r="191" spans="1:17" s="45" customFormat="1">
      <c r="A191" s="58"/>
      <c r="F191" s="42"/>
      <c r="G191" s="42"/>
      <c r="H191" s="42"/>
      <c r="I191" s="42"/>
      <c r="J191" s="235"/>
      <c r="K191" s="235"/>
      <c r="L191" s="124"/>
      <c r="M191" s="124"/>
      <c r="N191" s="124"/>
      <c r="O191" s="124"/>
      <c r="P191" s="124"/>
      <c r="Q191" s="124"/>
    </row>
  </sheetData>
  <sheetProtection password="C6FB" sheet="1" objects="1" scenarios="1" formatCells="0" formatColumns="0" formatRows="0" insertRows="0" deleteRows="0"/>
  <mergeCells count="13">
    <mergeCell ref="A1:I1"/>
    <mergeCell ref="A3:A4"/>
    <mergeCell ref="B3:B4"/>
    <mergeCell ref="C3:C4"/>
    <mergeCell ref="D3:D4"/>
    <mergeCell ref="E3:E4"/>
    <mergeCell ref="F3:I3"/>
    <mergeCell ref="C41:E41"/>
    <mergeCell ref="G41:I41"/>
    <mergeCell ref="A6:I6"/>
    <mergeCell ref="A18:I18"/>
    <mergeCell ref="C40:E40"/>
    <mergeCell ref="G40:I40"/>
  </mergeCells>
  <phoneticPr fontId="3" type="noConversion"/>
  <pageMargins left="0.78740157480314965" right="0.39370078740157483" top="0.59055118110236227" bottom="0.59055118110236227" header="0.19685039370078741" footer="0.11811023622047245"/>
  <pageSetup paperSize="9" scale="50" fitToHeight="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P108"/>
  <sheetViews>
    <sheetView view="pageBreakPreview" zoomScale="75" zoomScaleNormal="75" zoomScaleSheetLayoutView="50" workbookViewId="0">
      <pane ySplit="5" topLeftCell="A57" activePane="bottomLeft" state="frozen"/>
      <selection pane="bottomLeft" activeCell="E57" sqref="E57"/>
    </sheetView>
  </sheetViews>
  <sheetFormatPr defaultRowHeight="18.75" outlineLevelRow="1"/>
  <cols>
    <col min="1" max="1" width="53.28515625" style="1" customWidth="1"/>
    <col min="2" max="2" width="13.7109375" style="1" customWidth="1"/>
    <col min="3" max="3" width="12.140625" style="1" customWidth="1"/>
    <col min="4" max="4" width="13.140625" style="1" customWidth="1"/>
    <col min="5" max="5" width="13.85546875" style="1" customWidth="1"/>
    <col min="6" max="6" width="12.42578125" style="1" bestFit="1" customWidth="1"/>
    <col min="7" max="7" width="10.7109375" style="1" bestFit="1" customWidth="1"/>
    <col min="8" max="8" width="11.42578125" style="1" bestFit="1" customWidth="1"/>
    <col min="9" max="9" width="10.7109375" style="1" bestFit="1" customWidth="1"/>
    <col min="10" max="16" width="9.140625" style="120"/>
    <col min="17" max="16384" width="9.140625" style="1"/>
  </cols>
  <sheetData>
    <row r="1" spans="1:16">
      <c r="A1" s="285" t="s">
        <v>376</v>
      </c>
      <c r="B1" s="285"/>
      <c r="C1" s="285"/>
      <c r="D1" s="285"/>
      <c r="E1" s="285"/>
      <c r="F1" s="285"/>
      <c r="G1" s="285"/>
      <c r="H1" s="285"/>
      <c r="I1" s="285"/>
    </row>
    <row r="2" spans="1:16" outlineLevel="1">
      <c r="A2" s="18"/>
      <c r="B2" s="18"/>
      <c r="C2" s="18"/>
      <c r="D2" s="18"/>
      <c r="E2" s="18"/>
      <c r="F2" s="18"/>
      <c r="G2" s="18"/>
      <c r="H2" s="18"/>
      <c r="I2" s="18"/>
    </row>
    <row r="3" spans="1:16" ht="48" customHeight="1">
      <c r="A3" s="308" t="s">
        <v>273</v>
      </c>
      <c r="B3" s="306" t="s">
        <v>0</v>
      </c>
      <c r="C3" s="306" t="s">
        <v>32</v>
      </c>
      <c r="D3" s="306" t="s">
        <v>71</v>
      </c>
      <c r="E3" s="306" t="s">
        <v>183</v>
      </c>
      <c r="F3" s="307" t="s">
        <v>368</v>
      </c>
      <c r="G3" s="307"/>
      <c r="H3" s="307"/>
      <c r="I3" s="307"/>
    </row>
    <row r="4" spans="1:16" ht="38.25" customHeight="1">
      <c r="A4" s="309"/>
      <c r="B4" s="306"/>
      <c r="C4" s="306"/>
      <c r="D4" s="306"/>
      <c r="E4" s="306"/>
      <c r="F4" s="11" t="s">
        <v>377</v>
      </c>
      <c r="G4" s="11" t="s">
        <v>370</v>
      </c>
      <c r="H4" s="11" t="s">
        <v>371</v>
      </c>
      <c r="I4" s="11" t="s">
        <v>87</v>
      </c>
    </row>
    <row r="5" spans="1:16" ht="18" customHeight="1">
      <c r="A5" s="7">
        <v>1</v>
      </c>
      <c r="B5" s="11">
        <v>2</v>
      </c>
      <c r="C5" s="229">
        <v>3</v>
      </c>
      <c r="D5" s="229">
        <v>4</v>
      </c>
      <c r="E5" s="229">
        <v>5</v>
      </c>
      <c r="F5" s="11">
        <v>6</v>
      </c>
      <c r="G5" s="11">
        <v>7</v>
      </c>
      <c r="H5" s="11">
        <v>8</v>
      </c>
      <c r="I5" s="11">
        <v>9</v>
      </c>
    </row>
    <row r="6" spans="1:16" s="56" customFormat="1" ht="20.100000000000001" customHeight="1">
      <c r="A6" s="298" t="s">
        <v>173</v>
      </c>
      <c r="B6" s="299"/>
      <c r="C6" s="299"/>
      <c r="D6" s="299"/>
      <c r="E6" s="299"/>
      <c r="F6" s="299"/>
      <c r="G6" s="299"/>
      <c r="H6" s="299"/>
      <c r="I6" s="300"/>
      <c r="J6" s="238"/>
      <c r="K6" s="238"/>
      <c r="L6" s="238"/>
      <c r="M6" s="238"/>
      <c r="N6" s="238"/>
      <c r="O6" s="238"/>
      <c r="P6" s="238"/>
    </row>
    <row r="7" spans="1:16" ht="37.5">
      <c r="A7" s="139" t="s">
        <v>193</v>
      </c>
      <c r="B7" s="137">
        <v>1170</v>
      </c>
      <c r="C7" s="149">
        <f>'I. Фін результат'!C73</f>
        <v>203</v>
      </c>
      <c r="D7" s="149">
        <f>'I. Фін результат'!D73</f>
        <v>647</v>
      </c>
      <c r="E7" s="149">
        <f>'I. Фін результат'!E73</f>
        <v>36</v>
      </c>
      <c r="F7" s="144">
        <f>'I. Фін результат'!F73</f>
        <v>156</v>
      </c>
      <c r="G7" s="144">
        <f>'I. Фін результат'!G73</f>
        <v>311</v>
      </c>
      <c r="H7" s="144">
        <f>'I. Фін результат'!H73</f>
        <v>510</v>
      </c>
      <c r="I7" s="144">
        <f>'I. Фін результат'!I73</f>
        <v>646</v>
      </c>
      <c r="J7" s="120">
        <v>203</v>
      </c>
      <c r="L7" s="120">
        <v>36</v>
      </c>
    </row>
    <row r="8" spans="1:16" ht="20.100000000000001" customHeight="1">
      <c r="A8" s="139" t="s">
        <v>194</v>
      </c>
      <c r="B8" s="171"/>
      <c r="C8" s="149"/>
      <c r="D8" s="149"/>
      <c r="E8" s="149"/>
      <c r="F8" s="149"/>
      <c r="G8" s="149"/>
      <c r="H8" s="149"/>
      <c r="I8" s="149"/>
    </row>
    <row r="9" spans="1:16" ht="20.100000000000001" customHeight="1">
      <c r="A9" s="139" t="s">
        <v>197</v>
      </c>
      <c r="B9" s="143">
        <v>3000</v>
      </c>
      <c r="C9" s="149">
        <f>'I. Фін результат'!C99</f>
        <v>0</v>
      </c>
      <c r="D9" s="149">
        <f>'I. Фін результат'!D99</f>
        <v>240</v>
      </c>
      <c r="E9" s="149">
        <f>'I. Фін результат'!E99</f>
        <v>1528</v>
      </c>
      <c r="F9" s="144">
        <f>'I. Фін результат'!F99</f>
        <v>60</v>
      </c>
      <c r="G9" s="144">
        <f>'I. Фін результат'!G99</f>
        <v>120</v>
      </c>
      <c r="H9" s="144">
        <f>'I. Фін результат'!H99</f>
        <v>180</v>
      </c>
      <c r="I9" s="144">
        <f>'I. Фін результат'!I99</f>
        <v>240</v>
      </c>
      <c r="J9" s="120">
        <v>182</v>
      </c>
      <c r="L9" s="120">
        <v>1185</v>
      </c>
    </row>
    <row r="10" spans="1:16" ht="20.100000000000001" customHeight="1">
      <c r="A10" s="139" t="s">
        <v>198</v>
      </c>
      <c r="B10" s="143">
        <v>3010</v>
      </c>
      <c r="C10" s="145"/>
      <c r="D10" s="145"/>
      <c r="E10" s="145"/>
      <c r="F10" s="145"/>
      <c r="G10" s="145"/>
      <c r="H10" s="145"/>
      <c r="I10" s="145"/>
    </row>
    <row r="11" spans="1:16" ht="37.5">
      <c r="A11" s="139" t="s">
        <v>199</v>
      </c>
      <c r="B11" s="143">
        <v>3020</v>
      </c>
      <c r="C11" s="145"/>
      <c r="D11" s="145"/>
      <c r="E11" s="145"/>
      <c r="F11" s="145"/>
      <c r="G11" s="145"/>
      <c r="H11" s="145"/>
      <c r="I11" s="145"/>
    </row>
    <row r="12" spans="1:16" ht="56.25">
      <c r="A12" s="139" t="s">
        <v>200</v>
      </c>
      <c r="B12" s="143">
        <v>3030</v>
      </c>
      <c r="C12" s="145">
        <f>C13+C14+C15</f>
        <v>-6441</v>
      </c>
      <c r="D12" s="145">
        <f t="shared" ref="D12:E12" si="0">D13+D14+D15</f>
        <v>0</v>
      </c>
      <c r="E12" s="145">
        <f t="shared" si="0"/>
        <v>-13668</v>
      </c>
      <c r="F12" s="145"/>
      <c r="G12" s="145"/>
      <c r="H12" s="145"/>
      <c r="I12" s="145"/>
      <c r="J12" s="120">
        <v>147</v>
      </c>
      <c r="L12" s="120">
        <v>26</v>
      </c>
    </row>
    <row r="13" spans="1:16">
      <c r="A13" s="139" t="s">
        <v>445</v>
      </c>
      <c r="B13" s="241" t="s">
        <v>443</v>
      </c>
      <c r="C13" s="145">
        <v>182</v>
      </c>
      <c r="D13" s="145"/>
      <c r="E13" s="145">
        <f>1184-E9</f>
        <v>-344</v>
      </c>
      <c r="F13" s="145"/>
      <c r="G13" s="145"/>
      <c r="H13" s="145"/>
      <c r="I13" s="145"/>
    </row>
    <row r="14" spans="1:16" ht="27.75" customHeight="1">
      <c r="A14" s="139" t="s">
        <v>446</v>
      </c>
      <c r="B14" s="241" t="s">
        <v>444</v>
      </c>
      <c r="C14" s="145">
        <v>147</v>
      </c>
      <c r="D14" s="145"/>
      <c r="E14" s="145">
        <v>26</v>
      </c>
      <c r="F14" s="145"/>
      <c r="G14" s="145"/>
      <c r="H14" s="145"/>
      <c r="I14" s="145"/>
    </row>
    <row r="15" spans="1:16" ht="27.75" customHeight="1">
      <c r="A15" s="139" t="s">
        <v>450</v>
      </c>
      <c r="B15" s="252" t="s">
        <v>449</v>
      </c>
      <c r="C15" s="256">
        <v>-6770</v>
      </c>
      <c r="D15" s="145"/>
      <c r="E15" s="256">
        <v>-13350</v>
      </c>
      <c r="F15" s="145"/>
      <c r="G15" s="145"/>
      <c r="H15" s="145"/>
      <c r="I15" s="145"/>
    </row>
    <row r="16" spans="1:16" ht="42.75" customHeight="1">
      <c r="A16" s="141" t="s">
        <v>259</v>
      </c>
      <c r="B16" s="172">
        <v>3040</v>
      </c>
      <c r="C16" s="244">
        <f t="shared" ref="C16:I16" si="1">SUM(C7:C12)</f>
        <v>-6238</v>
      </c>
      <c r="D16" s="244">
        <f t="shared" si="1"/>
        <v>887</v>
      </c>
      <c r="E16" s="244">
        <f t="shared" si="1"/>
        <v>-12104</v>
      </c>
      <c r="F16" s="146">
        <f t="shared" si="1"/>
        <v>216</v>
      </c>
      <c r="G16" s="146">
        <f t="shared" si="1"/>
        <v>431</v>
      </c>
      <c r="H16" s="146">
        <f t="shared" si="1"/>
        <v>690</v>
      </c>
      <c r="I16" s="146">
        <f t="shared" si="1"/>
        <v>886</v>
      </c>
    </row>
    <row r="17" spans="1:12" ht="37.5">
      <c r="A17" s="139" t="s">
        <v>201</v>
      </c>
      <c r="B17" s="143">
        <v>3050</v>
      </c>
      <c r="C17" s="145">
        <f t="shared" ref="C17:D17" si="2">C18</f>
        <v>302</v>
      </c>
      <c r="D17" s="145">
        <f t="shared" si="2"/>
        <v>0</v>
      </c>
      <c r="E17" s="145">
        <f>E18</f>
        <v>-612</v>
      </c>
      <c r="F17" s="145"/>
      <c r="G17" s="145"/>
      <c r="H17" s="145"/>
      <c r="I17" s="145"/>
      <c r="J17" s="120">
        <v>302</v>
      </c>
      <c r="L17" s="120">
        <v>-612</v>
      </c>
    </row>
    <row r="18" spans="1:12" ht="56.25">
      <c r="A18" s="139" t="s">
        <v>439</v>
      </c>
      <c r="B18" s="241" t="s">
        <v>440</v>
      </c>
      <c r="C18" s="145">
        <v>302</v>
      </c>
      <c r="D18" s="145"/>
      <c r="E18" s="145">
        <v>-612</v>
      </c>
      <c r="F18" s="145"/>
      <c r="G18" s="145"/>
      <c r="H18" s="145"/>
      <c r="I18" s="145"/>
    </row>
    <row r="19" spans="1:12" ht="37.5">
      <c r="A19" s="139" t="s">
        <v>202</v>
      </c>
      <c r="B19" s="143">
        <v>3060</v>
      </c>
      <c r="C19" s="145"/>
      <c r="D19" s="145"/>
      <c r="E19" s="145">
        <v>689</v>
      </c>
      <c r="F19" s="145"/>
      <c r="G19" s="145"/>
      <c r="H19" s="145"/>
      <c r="I19" s="145"/>
      <c r="L19" s="120">
        <v>689</v>
      </c>
    </row>
    <row r="20" spans="1:12" ht="56.25">
      <c r="A20" s="139" t="s">
        <v>442</v>
      </c>
      <c r="B20" s="241" t="s">
        <v>441</v>
      </c>
      <c r="C20" s="145"/>
      <c r="D20" s="145"/>
      <c r="E20" s="145">
        <v>689</v>
      </c>
      <c r="F20" s="145"/>
      <c r="G20" s="145"/>
      <c r="H20" s="145"/>
      <c r="I20" s="145"/>
    </row>
    <row r="21" spans="1:12" ht="20.100000000000001" customHeight="1">
      <c r="A21" s="141" t="s">
        <v>195</v>
      </c>
      <c r="B21" s="172">
        <v>3070</v>
      </c>
      <c r="C21" s="244">
        <f t="shared" ref="C21:D21" si="3">SUM(C16:C17)+C19</f>
        <v>-5936</v>
      </c>
      <c r="D21" s="244">
        <f t="shared" si="3"/>
        <v>887</v>
      </c>
      <c r="E21" s="244">
        <f>SUM(E16:E17)+E19</f>
        <v>-12027</v>
      </c>
      <c r="F21" s="146">
        <f t="shared" ref="F21:I21" si="4">SUM(F16:F19)</f>
        <v>216</v>
      </c>
      <c r="G21" s="146">
        <f t="shared" si="4"/>
        <v>431</v>
      </c>
      <c r="H21" s="146">
        <f t="shared" si="4"/>
        <v>690</v>
      </c>
      <c r="I21" s="146">
        <f t="shared" si="4"/>
        <v>886</v>
      </c>
    </row>
    <row r="22" spans="1:12" ht="20.100000000000001" customHeight="1">
      <c r="A22" s="139" t="s">
        <v>196</v>
      </c>
      <c r="B22" s="143">
        <v>3080</v>
      </c>
      <c r="C22" s="149">
        <f>'I. Фін результат'!C74</f>
        <v>37</v>
      </c>
      <c r="D22" s="149">
        <f>'I. Фін результат'!D74</f>
        <v>116</v>
      </c>
      <c r="E22" s="149">
        <f>'I. Фін результат'!E74</f>
        <v>7</v>
      </c>
      <c r="F22" s="144">
        <f>'I. Фін результат'!F74</f>
        <v>0</v>
      </c>
      <c r="G22" s="144">
        <f>'I. Фін результат'!G74</f>
        <v>0</v>
      </c>
      <c r="H22" s="144">
        <f>'I. Фін результат'!H74</f>
        <v>0</v>
      </c>
      <c r="I22" s="144">
        <f>'I. Фін результат'!I74</f>
        <v>116</v>
      </c>
      <c r="J22" s="120">
        <v>37</v>
      </c>
      <c r="L22" s="120">
        <v>7</v>
      </c>
    </row>
    <row r="23" spans="1:12" ht="37.5">
      <c r="A23" s="136" t="s">
        <v>172</v>
      </c>
      <c r="B23" s="172">
        <v>3090</v>
      </c>
      <c r="C23" s="244">
        <f>C21-C22</f>
        <v>-5973</v>
      </c>
      <c r="D23" s="244">
        <f t="shared" ref="D23:I23" si="5">D21-D22</f>
        <v>771</v>
      </c>
      <c r="E23" s="244">
        <f t="shared" si="5"/>
        <v>-12034</v>
      </c>
      <c r="F23" s="146">
        <f t="shared" si="5"/>
        <v>216</v>
      </c>
      <c r="G23" s="146">
        <f t="shared" si="5"/>
        <v>431</v>
      </c>
      <c r="H23" s="146">
        <f t="shared" si="5"/>
        <v>690</v>
      </c>
      <c r="I23" s="146">
        <f t="shared" si="5"/>
        <v>770</v>
      </c>
      <c r="J23" s="120">
        <f>J7+J9+J12+J17-J22</f>
        <v>797</v>
      </c>
      <c r="L23" s="120">
        <f>L7+L9+L12+L17+L19-L22</f>
        <v>1317</v>
      </c>
    </row>
    <row r="24" spans="1:12" ht="20.100000000000001" customHeight="1">
      <c r="A24" s="298" t="s">
        <v>174</v>
      </c>
      <c r="B24" s="299"/>
      <c r="C24" s="299"/>
      <c r="D24" s="299"/>
      <c r="E24" s="299"/>
      <c r="F24" s="299"/>
      <c r="G24" s="299"/>
      <c r="H24" s="299"/>
      <c r="I24" s="300"/>
    </row>
    <row r="25" spans="1:12" ht="20.100000000000001" customHeight="1">
      <c r="A25" s="141" t="s">
        <v>288</v>
      </c>
      <c r="B25" s="137"/>
      <c r="C25" s="145"/>
      <c r="D25" s="145"/>
      <c r="E25" s="145"/>
      <c r="F25" s="145"/>
      <c r="G25" s="145"/>
      <c r="H25" s="145"/>
      <c r="I25" s="145"/>
    </row>
    <row r="26" spans="1:12" ht="20.100000000000001" customHeight="1">
      <c r="A26" s="71" t="s">
        <v>33</v>
      </c>
      <c r="B26" s="137">
        <v>3200</v>
      </c>
      <c r="C26" s="145"/>
      <c r="D26" s="145"/>
      <c r="E26" s="145"/>
      <c r="F26" s="145"/>
      <c r="G26" s="145"/>
      <c r="H26" s="145"/>
      <c r="I26" s="145"/>
    </row>
    <row r="27" spans="1:12" ht="20.100000000000001" customHeight="1">
      <c r="A27" s="71" t="s">
        <v>34</v>
      </c>
      <c r="B27" s="137">
        <v>3210</v>
      </c>
      <c r="C27" s="145"/>
      <c r="D27" s="145"/>
      <c r="E27" s="145"/>
      <c r="F27" s="145"/>
      <c r="G27" s="145"/>
      <c r="H27" s="145"/>
      <c r="I27" s="145"/>
    </row>
    <row r="28" spans="1:12" ht="20.100000000000001" customHeight="1">
      <c r="A28" s="71" t="s">
        <v>57</v>
      </c>
      <c r="B28" s="137">
        <v>3220</v>
      </c>
      <c r="C28" s="145"/>
      <c r="D28" s="145"/>
      <c r="E28" s="145"/>
      <c r="F28" s="145"/>
      <c r="G28" s="145"/>
      <c r="H28" s="145"/>
      <c r="I28" s="145"/>
    </row>
    <row r="29" spans="1:12" ht="20.100000000000001" customHeight="1">
      <c r="A29" s="139" t="s">
        <v>178</v>
      </c>
      <c r="B29" s="137"/>
      <c r="C29" s="145"/>
      <c r="D29" s="145"/>
      <c r="E29" s="145"/>
      <c r="F29" s="145"/>
      <c r="G29" s="145"/>
      <c r="H29" s="145"/>
      <c r="I29" s="145"/>
    </row>
    <row r="30" spans="1:12" ht="20.100000000000001" customHeight="1">
      <c r="A30" s="71" t="s">
        <v>179</v>
      </c>
      <c r="B30" s="137">
        <v>3230</v>
      </c>
      <c r="C30" s="145"/>
      <c r="D30" s="145"/>
      <c r="E30" s="145"/>
      <c r="F30" s="145"/>
      <c r="G30" s="145"/>
      <c r="H30" s="145"/>
      <c r="I30" s="145"/>
    </row>
    <row r="31" spans="1:12" ht="20.100000000000001" customHeight="1">
      <c r="A31" s="71" t="s">
        <v>180</v>
      </c>
      <c r="B31" s="137">
        <v>3240</v>
      </c>
      <c r="C31" s="145"/>
      <c r="D31" s="145"/>
      <c r="E31" s="145"/>
      <c r="F31" s="145"/>
      <c r="G31" s="145"/>
      <c r="H31" s="145"/>
      <c r="I31" s="145"/>
    </row>
    <row r="32" spans="1:12" ht="20.100000000000001" customHeight="1">
      <c r="A32" s="139" t="s">
        <v>181</v>
      </c>
      <c r="B32" s="137">
        <v>3250</v>
      </c>
      <c r="C32" s="145"/>
      <c r="D32" s="145"/>
      <c r="E32" s="145"/>
      <c r="F32" s="145"/>
      <c r="G32" s="145"/>
      <c r="H32" s="145"/>
      <c r="I32" s="145"/>
    </row>
    <row r="33" spans="1:12" ht="20.100000000000001" customHeight="1">
      <c r="A33" s="71" t="s">
        <v>406</v>
      </c>
      <c r="B33" s="137">
        <v>3260</v>
      </c>
      <c r="C33" s="145"/>
      <c r="D33" s="145"/>
      <c r="E33" s="145"/>
      <c r="F33" s="145"/>
      <c r="G33" s="145"/>
      <c r="H33" s="145"/>
      <c r="I33" s="145"/>
    </row>
    <row r="34" spans="1:12" ht="20.100000000000001" customHeight="1">
      <c r="A34" s="141" t="s">
        <v>290</v>
      </c>
      <c r="B34" s="137"/>
      <c r="C34" s="145"/>
      <c r="D34" s="145"/>
      <c r="E34" s="145"/>
      <c r="F34" s="145"/>
      <c r="G34" s="145"/>
      <c r="H34" s="145"/>
      <c r="I34" s="145"/>
    </row>
    <row r="35" spans="1:12" ht="37.5">
      <c r="A35" s="71" t="s">
        <v>134</v>
      </c>
      <c r="B35" s="137">
        <v>3270</v>
      </c>
      <c r="C35" s="256">
        <v>9474</v>
      </c>
      <c r="D35" s="145"/>
      <c r="E35" s="145"/>
      <c r="F35" s="145"/>
      <c r="G35" s="145"/>
      <c r="H35" s="145"/>
      <c r="I35" s="145"/>
      <c r="J35" s="120">
        <v>16244</v>
      </c>
      <c r="L35" s="120">
        <v>13351</v>
      </c>
    </row>
    <row r="36" spans="1:12" ht="20.100000000000001" customHeight="1">
      <c r="A36" s="71" t="s">
        <v>135</v>
      </c>
      <c r="B36" s="137">
        <v>3280</v>
      </c>
      <c r="C36" s="145"/>
      <c r="D36" s="145"/>
      <c r="E36" s="145"/>
      <c r="F36" s="145"/>
      <c r="G36" s="145"/>
      <c r="H36" s="145"/>
      <c r="I36" s="145"/>
    </row>
    <row r="37" spans="1:12" ht="37.5">
      <c r="A37" s="71" t="s">
        <v>136</v>
      </c>
      <c r="B37" s="137">
        <v>3290</v>
      </c>
      <c r="C37" s="145"/>
      <c r="D37" s="145"/>
      <c r="E37" s="145"/>
      <c r="F37" s="145"/>
      <c r="G37" s="145"/>
      <c r="H37" s="145"/>
      <c r="I37" s="145"/>
    </row>
    <row r="38" spans="1:12" ht="20.100000000000001" customHeight="1">
      <c r="A38" s="71" t="s">
        <v>58</v>
      </c>
      <c r="B38" s="137">
        <v>3300</v>
      </c>
      <c r="C38" s="145"/>
      <c r="D38" s="145"/>
      <c r="E38" s="145"/>
      <c r="F38" s="145"/>
      <c r="G38" s="145"/>
      <c r="H38" s="145"/>
      <c r="I38" s="145"/>
    </row>
    <row r="39" spans="1:12" ht="20.100000000000001" customHeight="1">
      <c r="A39" s="71" t="s">
        <v>129</v>
      </c>
      <c r="B39" s="137">
        <v>3310</v>
      </c>
      <c r="C39" s="145"/>
      <c r="D39" s="145"/>
      <c r="E39" s="145"/>
      <c r="F39" s="145"/>
      <c r="G39" s="145"/>
      <c r="H39" s="145"/>
      <c r="I39" s="145"/>
    </row>
    <row r="40" spans="1:12" ht="37.5">
      <c r="A40" s="141" t="s">
        <v>175</v>
      </c>
      <c r="B40" s="169">
        <v>3320</v>
      </c>
      <c r="C40" s="244">
        <f>(C26+C27+C28+C30+C31+C32+C33)-(C35+C36+C37+C38+C39)</f>
        <v>-9474</v>
      </c>
      <c r="D40" s="244">
        <f t="shared" ref="D40:I40" si="6">(D26+D27+D28+D30+D31+D32+D33)-(D35+D36+D37+D38+D39)</f>
        <v>0</v>
      </c>
      <c r="E40" s="244">
        <f t="shared" si="6"/>
        <v>0</v>
      </c>
      <c r="F40" s="146">
        <f t="shared" si="6"/>
        <v>0</v>
      </c>
      <c r="G40" s="146">
        <f t="shared" si="6"/>
        <v>0</v>
      </c>
      <c r="H40" s="146">
        <f t="shared" si="6"/>
        <v>0</v>
      </c>
      <c r="I40" s="146">
        <f t="shared" si="6"/>
        <v>0</v>
      </c>
      <c r="J40" s="120">
        <f>-J35</f>
        <v>-16244</v>
      </c>
      <c r="L40" s="120">
        <f>-L35</f>
        <v>-13351</v>
      </c>
    </row>
    <row r="41" spans="1:12" ht="20.100000000000001" customHeight="1">
      <c r="A41" s="298" t="s">
        <v>176</v>
      </c>
      <c r="B41" s="299"/>
      <c r="C41" s="299"/>
      <c r="D41" s="299"/>
      <c r="E41" s="299"/>
      <c r="F41" s="299"/>
      <c r="G41" s="299"/>
      <c r="H41" s="299"/>
      <c r="I41" s="300"/>
    </row>
    <row r="42" spans="1:12" ht="20.100000000000001" customHeight="1">
      <c r="A42" s="141" t="s">
        <v>289</v>
      </c>
      <c r="B42" s="137"/>
      <c r="C42" s="145"/>
      <c r="D42" s="145"/>
      <c r="E42" s="145"/>
      <c r="F42" s="145"/>
      <c r="G42" s="145"/>
      <c r="H42" s="145"/>
      <c r="I42" s="145"/>
    </row>
    <row r="43" spans="1:12" ht="20.100000000000001" customHeight="1">
      <c r="A43" s="139" t="s">
        <v>182</v>
      </c>
      <c r="B43" s="137">
        <v>3400</v>
      </c>
      <c r="C43" s="256">
        <v>13900</v>
      </c>
      <c r="D43" s="145"/>
      <c r="E43" s="256">
        <v>3247</v>
      </c>
      <c r="F43" s="156"/>
      <c r="G43" s="156"/>
      <c r="H43" s="156"/>
      <c r="I43" s="156"/>
    </row>
    <row r="44" spans="1:12" ht="37.5">
      <c r="A44" s="71" t="s">
        <v>101</v>
      </c>
      <c r="B44" s="120"/>
      <c r="C44" s="145"/>
      <c r="D44" s="145"/>
      <c r="E44" s="145"/>
      <c r="F44" s="145"/>
      <c r="G44" s="145"/>
      <c r="H44" s="145"/>
      <c r="I44" s="145"/>
    </row>
    <row r="45" spans="1:12" ht="20.100000000000001" customHeight="1">
      <c r="A45" s="71" t="s">
        <v>100</v>
      </c>
      <c r="B45" s="137">
        <v>3410</v>
      </c>
      <c r="C45" s="145"/>
      <c r="D45" s="145"/>
      <c r="E45" s="145"/>
      <c r="F45" s="145"/>
      <c r="G45" s="145"/>
      <c r="H45" s="145"/>
      <c r="I45" s="145"/>
    </row>
    <row r="46" spans="1:12" ht="20.100000000000001" customHeight="1">
      <c r="A46" s="71" t="s">
        <v>105</v>
      </c>
      <c r="B46" s="143">
        <v>3420</v>
      </c>
      <c r="C46" s="145"/>
      <c r="D46" s="145"/>
      <c r="E46" s="145"/>
      <c r="F46" s="145"/>
      <c r="G46" s="145"/>
      <c r="H46" s="145"/>
      <c r="I46" s="145"/>
    </row>
    <row r="47" spans="1:12" ht="20.100000000000001" customHeight="1">
      <c r="A47" s="71" t="s">
        <v>137</v>
      </c>
      <c r="B47" s="137">
        <v>3430</v>
      </c>
      <c r="C47" s="145"/>
      <c r="D47" s="145"/>
      <c r="E47" s="145"/>
      <c r="F47" s="145"/>
      <c r="G47" s="145"/>
      <c r="H47" s="145"/>
      <c r="I47" s="145"/>
    </row>
    <row r="48" spans="1:12" ht="37.5">
      <c r="A48" s="71" t="s">
        <v>103</v>
      </c>
      <c r="B48" s="137"/>
      <c r="C48" s="145"/>
      <c r="D48" s="145"/>
      <c r="E48" s="145"/>
      <c r="F48" s="145"/>
      <c r="G48" s="145"/>
      <c r="H48" s="145"/>
      <c r="I48" s="145"/>
    </row>
    <row r="49" spans="1:12" ht="20.100000000000001" customHeight="1">
      <c r="A49" s="71" t="s">
        <v>100</v>
      </c>
      <c r="B49" s="143">
        <v>3440</v>
      </c>
      <c r="C49" s="145"/>
      <c r="D49" s="145"/>
      <c r="E49" s="145"/>
      <c r="F49" s="145"/>
      <c r="G49" s="145"/>
      <c r="H49" s="145"/>
      <c r="I49" s="145"/>
    </row>
    <row r="50" spans="1:12" ht="20.100000000000001" customHeight="1">
      <c r="A50" s="71" t="s">
        <v>105</v>
      </c>
      <c r="B50" s="143">
        <v>3450</v>
      </c>
      <c r="C50" s="145"/>
      <c r="D50" s="145"/>
      <c r="E50" s="145"/>
      <c r="F50" s="145"/>
      <c r="G50" s="145"/>
      <c r="H50" s="145"/>
      <c r="I50" s="145"/>
    </row>
    <row r="51" spans="1:12" ht="20.100000000000001" customHeight="1">
      <c r="A51" s="71" t="s">
        <v>137</v>
      </c>
      <c r="B51" s="143">
        <v>3460</v>
      </c>
      <c r="C51" s="145"/>
      <c r="D51" s="145"/>
      <c r="E51" s="145"/>
      <c r="F51" s="145"/>
      <c r="G51" s="145"/>
      <c r="H51" s="145"/>
      <c r="I51" s="145"/>
    </row>
    <row r="52" spans="1:12" ht="20.100000000000001" customHeight="1">
      <c r="A52" s="71" t="s">
        <v>132</v>
      </c>
      <c r="B52" s="143">
        <v>3470</v>
      </c>
      <c r="C52" s="145"/>
      <c r="D52" s="145"/>
      <c r="E52" s="145"/>
      <c r="F52" s="145"/>
      <c r="G52" s="156"/>
      <c r="H52" s="145"/>
      <c r="I52" s="145"/>
      <c r="J52" s="120">
        <v>15900</v>
      </c>
      <c r="L52" s="120">
        <v>12747</v>
      </c>
    </row>
    <row r="53" spans="1:12" ht="20.100000000000001" customHeight="1">
      <c r="A53" s="71" t="s">
        <v>133</v>
      </c>
      <c r="B53" s="143">
        <v>3480</v>
      </c>
      <c r="C53" s="145">
        <f>C54</f>
        <v>2000</v>
      </c>
      <c r="D53" s="145"/>
      <c r="E53" s="145">
        <v>9500</v>
      </c>
      <c r="F53" s="145"/>
      <c r="G53" s="145"/>
      <c r="H53" s="145"/>
      <c r="I53" s="145"/>
    </row>
    <row r="54" spans="1:12" ht="37.5">
      <c r="A54" s="253" t="s">
        <v>448</v>
      </c>
      <c r="B54" s="252" t="s">
        <v>447</v>
      </c>
      <c r="C54" s="256">
        <v>2000</v>
      </c>
      <c r="D54" s="145"/>
      <c r="E54" s="256">
        <v>9500</v>
      </c>
      <c r="F54" s="145"/>
      <c r="G54" s="145"/>
      <c r="H54" s="145"/>
      <c r="I54" s="145"/>
    </row>
    <row r="55" spans="1:12" ht="20.100000000000001" customHeight="1">
      <c r="A55" s="141" t="s">
        <v>290</v>
      </c>
      <c r="B55" s="137"/>
      <c r="C55" s="145"/>
      <c r="D55" s="145"/>
      <c r="E55" s="145"/>
      <c r="F55" s="145"/>
      <c r="G55" s="145"/>
      <c r="H55" s="145"/>
      <c r="I55" s="145"/>
    </row>
    <row r="56" spans="1:12" ht="37.5">
      <c r="A56" s="71" t="s">
        <v>374</v>
      </c>
      <c r="B56" s="137">
        <v>3490</v>
      </c>
      <c r="C56" s="149">
        <f>'ІІ. Розр. з бюджетом'!C9</f>
        <v>25</v>
      </c>
      <c r="D56" s="149">
        <f>'ІІ. Розр. з бюджетом'!D9</f>
        <v>80</v>
      </c>
      <c r="E56" s="149">
        <f>'ІІ. Розр. з бюджетом'!E9</f>
        <v>4</v>
      </c>
      <c r="F56" s="144">
        <f>'ІІ. Розр. з бюджетом'!F9</f>
        <v>23</v>
      </c>
      <c r="G56" s="144">
        <f>'ІІ. Розр. з бюджетом'!G9</f>
        <v>47</v>
      </c>
      <c r="H56" s="144">
        <f>'ІІ. Розр. з бюджетом'!H9</f>
        <v>77</v>
      </c>
      <c r="I56" s="144">
        <f>'ІІ. Розр. з бюджетом'!I9</f>
        <v>80</v>
      </c>
      <c r="J56" s="120">
        <v>25</v>
      </c>
      <c r="L56" s="120">
        <v>4</v>
      </c>
    </row>
    <row r="57" spans="1:12" ht="112.5">
      <c r="A57" s="71" t="s">
        <v>375</v>
      </c>
      <c r="B57" s="137">
        <v>3500</v>
      </c>
      <c r="C57" s="149">
        <f>'ІІ. Розр. з бюджетом'!C10</f>
        <v>85</v>
      </c>
      <c r="D57" s="149">
        <f>'ІІ. Розр. з бюджетом'!D10</f>
        <v>271</v>
      </c>
      <c r="E57" s="149">
        <f>'ІІ. Розр. з бюджетом'!E10</f>
        <v>15</v>
      </c>
      <c r="F57" s="144">
        <f>'ІІ. Розр. з бюджетом'!F10</f>
        <v>80</v>
      </c>
      <c r="G57" s="144">
        <f>'ІІ. Розр. з бюджетом'!G10</f>
        <v>158</v>
      </c>
      <c r="H57" s="144">
        <f>'ІІ. Розр. з бюджетом'!H10</f>
        <v>260</v>
      </c>
      <c r="I57" s="144">
        <f>'ІІ. Розр. з бюджетом'!I10</f>
        <v>270</v>
      </c>
      <c r="J57" s="120">
        <v>85</v>
      </c>
      <c r="L57" s="120">
        <v>15</v>
      </c>
    </row>
    <row r="58" spans="1:12" ht="37.5">
      <c r="A58" s="71" t="s">
        <v>104</v>
      </c>
      <c r="B58" s="137"/>
      <c r="C58" s="145"/>
      <c r="D58" s="145"/>
      <c r="E58" s="145"/>
      <c r="F58" s="145"/>
      <c r="G58" s="145"/>
      <c r="H58" s="145"/>
      <c r="I58" s="145"/>
    </row>
    <row r="59" spans="1:12" ht="20.100000000000001" customHeight="1">
      <c r="A59" s="71" t="s">
        <v>100</v>
      </c>
      <c r="B59" s="143">
        <v>3510</v>
      </c>
      <c r="C59" s="145"/>
      <c r="D59" s="145"/>
      <c r="E59" s="145"/>
      <c r="F59" s="145"/>
      <c r="G59" s="145"/>
      <c r="H59" s="145"/>
      <c r="I59" s="145"/>
    </row>
    <row r="60" spans="1:12" ht="20.100000000000001" customHeight="1">
      <c r="A60" s="71" t="s">
        <v>105</v>
      </c>
      <c r="B60" s="143">
        <v>3520</v>
      </c>
      <c r="C60" s="145"/>
      <c r="D60" s="145"/>
      <c r="E60" s="145"/>
      <c r="F60" s="145"/>
      <c r="G60" s="145"/>
      <c r="H60" s="145"/>
      <c r="I60" s="145"/>
    </row>
    <row r="61" spans="1:12" ht="20.100000000000001" customHeight="1">
      <c r="A61" s="71" t="s">
        <v>137</v>
      </c>
      <c r="B61" s="143">
        <v>3530</v>
      </c>
      <c r="C61" s="145"/>
      <c r="D61" s="145"/>
      <c r="E61" s="145"/>
      <c r="F61" s="145"/>
      <c r="G61" s="145"/>
      <c r="H61" s="145"/>
      <c r="I61" s="145"/>
    </row>
    <row r="62" spans="1:12" ht="37.5">
      <c r="A62" s="71" t="s">
        <v>102</v>
      </c>
      <c r="B62" s="137"/>
      <c r="C62" s="145"/>
      <c r="D62" s="145"/>
      <c r="E62" s="145"/>
      <c r="F62" s="145"/>
      <c r="G62" s="145"/>
      <c r="H62" s="145"/>
      <c r="I62" s="145"/>
    </row>
    <row r="63" spans="1:12" ht="20.100000000000001" customHeight="1">
      <c r="A63" s="71" t="s">
        <v>100</v>
      </c>
      <c r="B63" s="143">
        <v>3540</v>
      </c>
      <c r="C63" s="145"/>
      <c r="D63" s="145"/>
      <c r="E63" s="145"/>
      <c r="F63" s="145"/>
      <c r="G63" s="145"/>
      <c r="H63" s="145"/>
      <c r="I63" s="145"/>
    </row>
    <row r="64" spans="1:12" ht="20.100000000000001" customHeight="1">
      <c r="A64" s="71" t="s">
        <v>105</v>
      </c>
      <c r="B64" s="143">
        <v>3550</v>
      </c>
      <c r="C64" s="145"/>
      <c r="D64" s="145"/>
      <c r="E64" s="145"/>
      <c r="F64" s="145"/>
      <c r="G64" s="145"/>
      <c r="H64" s="145"/>
      <c r="I64" s="145"/>
    </row>
    <row r="65" spans="1:16" ht="20.100000000000001" customHeight="1">
      <c r="A65" s="71" t="s">
        <v>137</v>
      </c>
      <c r="B65" s="143">
        <v>3560</v>
      </c>
      <c r="C65" s="145"/>
      <c r="D65" s="145"/>
      <c r="E65" s="145"/>
      <c r="F65" s="145"/>
      <c r="G65" s="145"/>
      <c r="H65" s="145"/>
      <c r="I65" s="145"/>
    </row>
    <row r="66" spans="1:16" ht="20.100000000000001" customHeight="1">
      <c r="A66" s="71" t="s">
        <v>129</v>
      </c>
      <c r="B66" s="143">
        <v>3570</v>
      </c>
      <c r="C66" s="145"/>
      <c r="D66" s="145"/>
      <c r="E66" s="145"/>
      <c r="F66" s="145"/>
      <c r="G66" s="145"/>
      <c r="H66" s="145"/>
      <c r="I66" s="145"/>
    </row>
    <row r="67" spans="1:16" ht="37.5">
      <c r="A67" s="55" t="s">
        <v>177</v>
      </c>
      <c r="B67" s="90">
        <v>3580</v>
      </c>
      <c r="C67" s="244">
        <f t="shared" ref="C67:I67" si="7">(C43+C45+C46+C47+C49+C50+C51+C52+C53)-(C56+C57+C59+C60+C61+C63+C64+C65+C66)</f>
        <v>15790</v>
      </c>
      <c r="D67" s="244">
        <f t="shared" si="7"/>
        <v>-351</v>
      </c>
      <c r="E67" s="244">
        <f t="shared" si="7"/>
        <v>12728</v>
      </c>
      <c r="F67" s="146">
        <f t="shared" si="7"/>
        <v>-103</v>
      </c>
      <c r="G67" s="146">
        <f t="shared" si="7"/>
        <v>-205</v>
      </c>
      <c r="H67" s="146">
        <f t="shared" si="7"/>
        <v>-337</v>
      </c>
      <c r="I67" s="146">
        <f t="shared" si="7"/>
        <v>-350</v>
      </c>
      <c r="J67" s="120">
        <f>J52-J56-J57</f>
        <v>15790</v>
      </c>
      <c r="L67" s="120">
        <f t="shared" ref="L67" si="8">L52-L56-L57</f>
        <v>12728</v>
      </c>
    </row>
    <row r="68" spans="1:16" s="12" customFormat="1" ht="20.100000000000001" customHeight="1">
      <c r="A68" s="8" t="s">
        <v>35</v>
      </c>
      <c r="B68" s="6"/>
      <c r="C68" s="149"/>
      <c r="D68" s="149"/>
      <c r="E68" s="149"/>
      <c r="F68" s="149"/>
      <c r="G68" s="149"/>
      <c r="H68" s="149"/>
      <c r="I68" s="149"/>
      <c r="J68" s="239"/>
      <c r="K68" s="239"/>
      <c r="L68" s="239"/>
      <c r="M68" s="239"/>
      <c r="N68" s="239"/>
      <c r="O68" s="239"/>
      <c r="P68" s="239"/>
    </row>
    <row r="69" spans="1:16" s="12" customFormat="1" ht="20.100000000000001" customHeight="1">
      <c r="A69" s="9" t="s">
        <v>36</v>
      </c>
      <c r="B69" s="6">
        <v>3600</v>
      </c>
      <c r="C69" s="145">
        <v>28</v>
      </c>
      <c r="D69" s="145">
        <v>371</v>
      </c>
      <c r="E69" s="149">
        <f>C71</f>
        <v>371</v>
      </c>
      <c r="F69" s="144">
        <f>E71</f>
        <v>1065</v>
      </c>
      <c r="G69" s="144">
        <f>E71</f>
        <v>1065</v>
      </c>
      <c r="H69" s="144">
        <f>E71</f>
        <v>1065</v>
      </c>
      <c r="I69" s="144">
        <f>E71</f>
        <v>1065</v>
      </c>
      <c r="J69" s="239">
        <v>28</v>
      </c>
      <c r="K69" s="239"/>
      <c r="L69" s="239">
        <v>371</v>
      </c>
      <c r="M69" s="239"/>
      <c r="N69" s="239"/>
      <c r="O69" s="239"/>
      <c r="P69" s="239"/>
    </row>
    <row r="70" spans="1:16" s="12" customFormat="1" ht="37.5">
      <c r="A70" s="71" t="s">
        <v>186</v>
      </c>
      <c r="B70" s="6">
        <v>3610</v>
      </c>
      <c r="C70" s="145"/>
      <c r="D70" s="145"/>
      <c r="E70" s="145"/>
      <c r="F70" s="145"/>
      <c r="G70" s="145"/>
      <c r="H70" s="145"/>
      <c r="I70" s="145"/>
      <c r="J70" s="239"/>
      <c r="K70" s="239"/>
      <c r="L70" s="239"/>
      <c r="M70" s="239"/>
      <c r="N70" s="239"/>
      <c r="O70" s="239"/>
      <c r="P70" s="239"/>
    </row>
    <row r="71" spans="1:16" s="12" customFormat="1" ht="20.100000000000001" customHeight="1">
      <c r="A71" s="9" t="s">
        <v>59</v>
      </c>
      <c r="B71" s="6">
        <v>3620</v>
      </c>
      <c r="C71" s="244">
        <f t="shared" ref="C71:I71" si="9">C69+C23+C40+C67</f>
        <v>371</v>
      </c>
      <c r="D71" s="244">
        <f t="shared" si="9"/>
        <v>791</v>
      </c>
      <c r="E71" s="244">
        <f t="shared" si="9"/>
        <v>1065</v>
      </c>
      <c r="F71" s="146">
        <f t="shared" si="9"/>
        <v>1178</v>
      </c>
      <c r="G71" s="146">
        <f t="shared" si="9"/>
        <v>1291</v>
      </c>
      <c r="H71" s="146">
        <f t="shared" si="9"/>
        <v>1418</v>
      </c>
      <c r="I71" s="146">
        <f t="shared" si="9"/>
        <v>1485</v>
      </c>
      <c r="J71" s="239">
        <f>J69+J23+J40+J67</f>
        <v>371</v>
      </c>
      <c r="K71" s="239"/>
      <c r="L71" s="239">
        <f t="shared" ref="L71" si="10">L69+L23+L40+L67</f>
        <v>1065</v>
      </c>
      <c r="M71" s="239"/>
      <c r="N71" s="239"/>
      <c r="O71" s="239"/>
      <c r="P71" s="239"/>
    </row>
    <row r="72" spans="1:16" s="12" customFormat="1" ht="20.100000000000001" customHeight="1">
      <c r="A72" s="9" t="s">
        <v>37</v>
      </c>
      <c r="B72" s="6">
        <v>3630</v>
      </c>
      <c r="C72" s="244">
        <f t="shared" ref="C72:I72" si="11">SUM(C23,C40,C67)</f>
        <v>343</v>
      </c>
      <c r="D72" s="244">
        <f t="shared" si="11"/>
        <v>420</v>
      </c>
      <c r="E72" s="244">
        <f t="shared" si="11"/>
        <v>694</v>
      </c>
      <c r="F72" s="146">
        <f t="shared" si="11"/>
        <v>113</v>
      </c>
      <c r="G72" s="146">
        <f t="shared" si="11"/>
        <v>226</v>
      </c>
      <c r="H72" s="146">
        <f t="shared" si="11"/>
        <v>353</v>
      </c>
      <c r="I72" s="146">
        <f t="shared" si="11"/>
        <v>420</v>
      </c>
      <c r="J72" s="239"/>
      <c r="K72" s="239"/>
      <c r="L72" s="239"/>
      <c r="M72" s="239"/>
      <c r="N72" s="239"/>
      <c r="O72" s="239"/>
      <c r="P72" s="239"/>
    </row>
    <row r="73" spans="1:16" s="12" customFormat="1" ht="20.100000000000001" customHeight="1">
      <c r="A73" s="120"/>
      <c r="B73" s="126"/>
      <c r="C73" s="249"/>
      <c r="D73" s="127"/>
      <c r="E73" s="127"/>
      <c r="F73" s="127"/>
      <c r="G73" s="127"/>
      <c r="H73" s="127"/>
      <c r="I73" s="127"/>
      <c r="J73" s="239"/>
      <c r="K73" s="239"/>
      <c r="L73" s="239"/>
      <c r="M73" s="239"/>
      <c r="N73" s="239"/>
      <c r="O73" s="239"/>
      <c r="P73" s="239"/>
    </row>
    <row r="74" spans="1:16" s="12" customFormat="1" ht="20.100000000000001" customHeight="1">
      <c r="A74" s="120"/>
      <c r="B74" s="126"/>
      <c r="C74" s="249"/>
      <c r="D74" s="127"/>
      <c r="E74" s="127"/>
      <c r="F74" s="127"/>
      <c r="G74" s="127"/>
      <c r="H74" s="127"/>
      <c r="I74" s="127"/>
      <c r="J74" s="239"/>
      <c r="K74" s="239"/>
      <c r="L74" s="239"/>
      <c r="M74" s="239"/>
      <c r="N74" s="239"/>
      <c r="O74" s="239"/>
      <c r="P74" s="239"/>
    </row>
    <row r="75" spans="1:16" s="12" customFormat="1" ht="20.100000000000001" customHeight="1">
      <c r="A75" s="120"/>
      <c r="B75" s="126"/>
      <c r="C75" s="249"/>
      <c r="D75" s="127"/>
      <c r="E75" s="127"/>
      <c r="F75" s="127"/>
      <c r="G75" s="127"/>
      <c r="H75" s="127"/>
      <c r="I75" s="127"/>
      <c r="J75" s="239"/>
      <c r="K75" s="239"/>
      <c r="L75" s="239"/>
      <c r="M75" s="239"/>
      <c r="N75" s="239"/>
      <c r="O75" s="239"/>
      <c r="P75" s="239"/>
    </row>
    <row r="76" spans="1:16" s="2" customFormat="1">
      <c r="A76" s="113" t="s">
        <v>413</v>
      </c>
      <c r="B76" s="114"/>
      <c r="C76" s="272" t="s">
        <v>120</v>
      </c>
      <c r="D76" s="273"/>
      <c r="E76" s="273"/>
      <c r="F76" s="115"/>
      <c r="G76" s="276" t="s">
        <v>412</v>
      </c>
      <c r="H76" s="276"/>
      <c r="I76" s="276"/>
      <c r="J76" s="106"/>
      <c r="K76" s="106"/>
      <c r="L76" s="106"/>
      <c r="M76" s="106"/>
      <c r="N76" s="106"/>
      <c r="O76" s="106"/>
      <c r="P76" s="106"/>
    </row>
    <row r="77" spans="1:16" ht="20.100000000000001" customHeight="1">
      <c r="A77" s="93" t="s">
        <v>389</v>
      </c>
      <c r="B77" s="106"/>
      <c r="C77" s="257" t="s">
        <v>85</v>
      </c>
      <c r="D77" s="257"/>
      <c r="E77" s="257"/>
      <c r="F77" s="116"/>
      <c r="G77" s="258" t="s">
        <v>116</v>
      </c>
      <c r="H77" s="258"/>
      <c r="I77" s="258"/>
    </row>
    <row r="78" spans="1:16">
      <c r="C78" s="233"/>
    </row>
    <row r="79" spans="1:16">
      <c r="C79" s="233"/>
    </row>
    <row r="80" spans="1:16">
      <c r="C80" s="233"/>
    </row>
    <row r="81" spans="3:3">
      <c r="C81" s="233"/>
    </row>
    <row r="82" spans="3:3">
      <c r="C82" s="233"/>
    </row>
    <row r="83" spans="3:3">
      <c r="C83" s="233"/>
    </row>
    <row r="84" spans="3:3">
      <c r="C84" s="233"/>
    </row>
    <row r="85" spans="3:3">
      <c r="C85" s="233"/>
    </row>
    <row r="86" spans="3:3">
      <c r="C86" s="233"/>
    </row>
    <row r="87" spans="3:3">
      <c r="C87" s="233"/>
    </row>
    <row r="88" spans="3:3">
      <c r="C88" s="233"/>
    </row>
    <row r="89" spans="3:3">
      <c r="C89" s="233"/>
    </row>
    <row r="90" spans="3:3">
      <c r="C90" s="233"/>
    </row>
    <row r="91" spans="3:3">
      <c r="C91" s="233"/>
    </row>
    <row r="92" spans="3:3">
      <c r="C92" s="233"/>
    </row>
    <row r="93" spans="3:3">
      <c r="C93" s="233"/>
    </row>
    <row r="94" spans="3:3">
      <c r="C94" s="233"/>
    </row>
    <row r="95" spans="3:3">
      <c r="C95" s="233"/>
    </row>
    <row r="96" spans="3:3">
      <c r="C96" s="233"/>
    </row>
    <row r="97" spans="3:3">
      <c r="C97" s="233"/>
    </row>
    <row r="98" spans="3:3">
      <c r="C98" s="233"/>
    </row>
    <row r="99" spans="3:3">
      <c r="C99" s="233"/>
    </row>
    <row r="100" spans="3:3">
      <c r="C100" s="233"/>
    </row>
    <row r="101" spans="3:3">
      <c r="C101" s="233"/>
    </row>
    <row r="102" spans="3:3">
      <c r="C102" s="233"/>
    </row>
    <row r="103" spans="3:3">
      <c r="C103" s="233"/>
    </row>
    <row r="104" spans="3:3">
      <c r="C104" s="233"/>
    </row>
    <row r="105" spans="3:3">
      <c r="C105" s="233"/>
    </row>
    <row r="106" spans="3:3">
      <c r="C106" s="233"/>
    </row>
    <row r="107" spans="3:3">
      <c r="C107" s="233"/>
    </row>
    <row r="108" spans="3:3">
      <c r="C108" s="233"/>
    </row>
  </sheetData>
  <sheetProtection formatCells="0" formatColumns="0" formatRows="0" insertRows="0"/>
  <mergeCells count="14">
    <mergeCell ref="A1:I1"/>
    <mergeCell ref="A3:A4"/>
    <mergeCell ref="B3:B4"/>
    <mergeCell ref="C3:C4"/>
    <mergeCell ref="D3:D4"/>
    <mergeCell ref="E3:E4"/>
    <mergeCell ref="F3:I3"/>
    <mergeCell ref="C77:E77"/>
    <mergeCell ref="G77:I77"/>
    <mergeCell ref="A24:I24"/>
    <mergeCell ref="A6:I6"/>
    <mergeCell ref="A41:I41"/>
    <mergeCell ref="C76:E76"/>
    <mergeCell ref="G76:I76"/>
  </mergeCells>
  <phoneticPr fontId="3" type="noConversion"/>
  <pageMargins left="0.78740157480314965" right="0.39370078740157483" top="0.59055118110236227" bottom="0.59055118110236227" header="0.19685039370078741" footer="0.23622047244094491"/>
  <pageSetup paperSize="9" scale="5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P182"/>
  <sheetViews>
    <sheetView zoomScale="75" zoomScaleNormal="100" zoomScaleSheetLayoutView="50" workbookViewId="0">
      <selection activeCell="C6" sqref="C6"/>
    </sheetView>
  </sheetViews>
  <sheetFormatPr defaultRowHeight="18.75"/>
  <cols>
    <col min="1" max="1" width="45" style="2" customWidth="1"/>
    <col min="2" max="2" width="11.7109375" style="22" customWidth="1"/>
    <col min="3" max="4" width="16" style="22" customWidth="1"/>
    <col min="5" max="5" width="15.28515625" style="22" customWidth="1"/>
    <col min="6" max="7" width="16.28515625" style="2" customWidth="1"/>
    <col min="8" max="8" width="15.85546875" style="2" customWidth="1"/>
    <col min="9" max="9" width="15.28515625" style="2" customWidth="1"/>
    <col min="10" max="10" width="9.5703125" style="2" customWidth="1"/>
    <col min="11" max="11" width="9.85546875" style="2" customWidth="1"/>
    <col min="12" max="16384" width="9.140625" style="2"/>
  </cols>
  <sheetData>
    <row r="1" spans="1:16">
      <c r="A1" s="285" t="s">
        <v>231</v>
      </c>
      <c r="B1" s="285"/>
      <c r="C1" s="285"/>
      <c r="D1" s="285"/>
      <c r="E1" s="285"/>
      <c r="F1" s="285"/>
      <c r="G1" s="285"/>
      <c r="H1" s="285"/>
      <c r="I1" s="285"/>
    </row>
    <row r="2" spans="1:16">
      <c r="A2" s="310"/>
      <c r="B2" s="310"/>
      <c r="C2" s="310"/>
      <c r="D2" s="310"/>
      <c r="E2" s="310"/>
      <c r="F2" s="310"/>
      <c r="G2" s="310"/>
      <c r="H2" s="310"/>
      <c r="I2" s="310"/>
    </row>
    <row r="3" spans="1:16" ht="43.5" customHeight="1">
      <c r="A3" s="304" t="s">
        <v>273</v>
      </c>
      <c r="B3" s="307" t="s">
        <v>18</v>
      </c>
      <c r="C3" s="307" t="s">
        <v>32</v>
      </c>
      <c r="D3" s="307" t="s">
        <v>40</v>
      </c>
      <c r="E3" s="306" t="s">
        <v>183</v>
      </c>
      <c r="F3" s="307" t="s">
        <v>368</v>
      </c>
      <c r="G3" s="307"/>
      <c r="H3" s="307"/>
      <c r="I3" s="307"/>
    </row>
    <row r="4" spans="1:16" ht="56.25" customHeight="1">
      <c r="A4" s="304"/>
      <c r="B4" s="307"/>
      <c r="C4" s="307"/>
      <c r="D4" s="307"/>
      <c r="E4" s="306"/>
      <c r="F4" s="11" t="s">
        <v>377</v>
      </c>
      <c r="G4" s="11" t="s">
        <v>370</v>
      </c>
      <c r="H4" s="11" t="s">
        <v>371</v>
      </c>
      <c r="I4" s="11" t="s">
        <v>87</v>
      </c>
    </row>
    <row r="5" spans="1:16" ht="18" customHeight="1">
      <c r="A5" s="6">
        <v>1</v>
      </c>
      <c r="B5" s="7">
        <v>2</v>
      </c>
      <c r="C5" s="228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</row>
    <row r="6" spans="1:16" s="5" customFormat="1" ht="42.75" customHeight="1">
      <c r="A6" s="8" t="s">
        <v>89</v>
      </c>
      <c r="B6" s="74">
        <v>4000</v>
      </c>
      <c r="C6" s="255">
        <f t="shared" ref="C6:I6" si="0">SUM(C7:C11)</f>
        <v>9474</v>
      </c>
      <c r="D6" s="144">
        <f t="shared" si="0"/>
        <v>0</v>
      </c>
      <c r="E6" s="144">
        <f t="shared" si="0"/>
        <v>0</v>
      </c>
      <c r="F6" s="144">
        <f t="shared" si="0"/>
        <v>0</v>
      </c>
      <c r="G6" s="144">
        <f t="shared" si="0"/>
        <v>0</v>
      </c>
      <c r="H6" s="144">
        <f t="shared" si="0"/>
        <v>0</v>
      </c>
      <c r="I6" s="144">
        <f t="shared" si="0"/>
        <v>0</v>
      </c>
    </row>
    <row r="7" spans="1:16" ht="20.100000000000001" customHeight="1">
      <c r="A7" s="8" t="s">
        <v>1</v>
      </c>
      <c r="B7" s="75" t="s">
        <v>240</v>
      </c>
      <c r="C7" s="145"/>
      <c r="D7" s="145"/>
      <c r="E7" s="145"/>
      <c r="F7" s="145"/>
      <c r="G7" s="145"/>
      <c r="H7" s="145"/>
      <c r="I7" s="145"/>
    </row>
    <row r="8" spans="1:16" ht="37.5">
      <c r="A8" s="8" t="s">
        <v>2</v>
      </c>
      <c r="B8" s="74">
        <v>4020</v>
      </c>
      <c r="C8" s="145">
        <v>9474</v>
      </c>
      <c r="D8" s="145"/>
      <c r="E8" s="145"/>
      <c r="F8" s="145"/>
      <c r="G8" s="156"/>
      <c r="H8" s="145"/>
      <c r="I8" s="145"/>
      <c r="P8" s="18"/>
    </row>
    <row r="9" spans="1:16" ht="37.5">
      <c r="A9" s="8" t="s">
        <v>31</v>
      </c>
      <c r="B9" s="75">
        <v>4030</v>
      </c>
      <c r="C9" s="145"/>
      <c r="D9" s="145"/>
      <c r="E9" s="145"/>
      <c r="F9" s="145"/>
      <c r="G9" s="145"/>
      <c r="H9" s="145"/>
      <c r="I9" s="145"/>
      <c r="O9" s="18"/>
    </row>
    <row r="10" spans="1:16" ht="37.5">
      <c r="A10" s="8" t="s">
        <v>3</v>
      </c>
      <c r="B10" s="74">
        <v>4040</v>
      </c>
      <c r="C10" s="145"/>
      <c r="D10" s="145"/>
      <c r="E10" s="145"/>
      <c r="F10" s="145"/>
      <c r="G10" s="145"/>
      <c r="H10" s="145"/>
      <c r="I10" s="145"/>
    </row>
    <row r="11" spans="1:16" ht="56.25">
      <c r="A11" s="8" t="s">
        <v>75</v>
      </c>
      <c r="B11" s="75">
        <v>4050</v>
      </c>
      <c r="C11" s="145"/>
      <c r="D11" s="145"/>
      <c r="E11" s="145"/>
      <c r="F11" s="145"/>
      <c r="G11" s="145"/>
      <c r="H11" s="145"/>
      <c r="I11" s="145"/>
    </row>
    <row r="12" spans="1:16" ht="20.100000000000001" customHeight="1">
      <c r="A12" s="106"/>
      <c r="B12" s="106"/>
      <c r="C12" s="106"/>
      <c r="D12" s="106"/>
      <c r="E12" s="106"/>
      <c r="F12" s="128"/>
      <c r="G12" s="128"/>
      <c r="H12" s="128"/>
      <c r="I12" s="128"/>
    </row>
    <row r="13" spans="1:16" ht="20.100000000000001" customHeight="1">
      <c r="A13" s="106"/>
      <c r="B13" s="106"/>
      <c r="C13" s="106"/>
      <c r="D13" s="106"/>
      <c r="E13" s="106"/>
      <c r="F13" s="128"/>
      <c r="G13" s="128"/>
      <c r="H13" s="128"/>
      <c r="I13" s="128"/>
    </row>
    <row r="14" spans="1:16" s="1" customFormat="1">
      <c r="A14" s="109"/>
      <c r="B14" s="120"/>
      <c r="C14" s="106"/>
      <c r="D14" s="106"/>
      <c r="E14" s="106"/>
      <c r="F14" s="106"/>
      <c r="G14" s="106"/>
      <c r="H14" s="106"/>
      <c r="I14" s="106"/>
      <c r="J14" s="2"/>
    </row>
    <row r="15" spans="1:16">
      <c r="A15" s="113" t="s">
        <v>415</v>
      </c>
      <c r="B15" s="114"/>
      <c r="C15" s="272" t="s">
        <v>120</v>
      </c>
      <c r="D15" s="273"/>
      <c r="E15" s="273"/>
      <c r="F15" s="115"/>
      <c r="G15" s="276" t="s">
        <v>412</v>
      </c>
      <c r="H15" s="276"/>
      <c r="I15" s="276"/>
    </row>
    <row r="16" spans="1:16" s="1" customFormat="1" ht="20.100000000000001" customHeight="1">
      <c r="A16" s="107" t="s">
        <v>84</v>
      </c>
      <c r="B16" s="106"/>
      <c r="C16" s="257" t="s">
        <v>85</v>
      </c>
      <c r="D16" s="257"/>
      <c r="E16" s="257"/>
      <c r="F16" s="116"/>
      <c r="G16" s="258" t="s">
        <v>116</v>
      </c>
      <c r="H16" s="258"/>
      <c r="I16" s="258"/>
    </row>
    <row r="17" spans="1:9">
      <c r="A17" s="129"/>
      <c r="B17" s="107"/>
      <c r="C17" s="224"/>
      <c r="D17" s="107"/>
      <c r="E17" s="107"/>
      <c r="F17" s="106"/>
      <c r="G17" s="106"/>
      <c r="H17" s="106"/>
      <c r="I17" s="106"/>
    </row>
    <row r="18" spans="1:9">
      <c r="A18" s="129"/>
      <c r="B18" s="107"/>
      <c r="C18" s="224"/>
      <c r="D18" s="107"/>
      <c r="E18" s="107"/>
      <c r="F18" s="106"/>
      <c r="G18" s="106"/>
      <c r="H18" s="106"/>
      <c r="I18" s="106"/>
    </row>
    <row r="19" spans="1:9">
      <c r="A19" s="47"/>
    </row>
    <row r="20" spans="1:9">
      <c r="A20" s="47"/>
    </row>
    <row r="21" spans="1:9">
      <c r="A21" s="47"/>
    </row>
    <row r="22" spans="1:9">
      <c r="A22" s="47"/>
    </row>
    <row r="23" spans="1:9">
      <c r="A23" s="47"/>
    </row>
    <row r="24" spans="1:9">
      <c r="A24" s="47"/>
    </row>
    <row r="25" spans="1:9">
      <c r="A25" s="47"/>
    </row>
    <row r="26" spans="1:9">
      <c r="A26" s="47"/>
    </row>
    <row r="27" spans="1:9">
      <c r="A27" s="47"/>
    </row>
    <row r="28" spans="1:9">
      <c r="A28" s="47"/>
    </row>
    <row r="29" spans="1:9">
      <c r="A29" s="47"/>
    </row>
    <row r="30" spans="1:9">
      <c r="A30" s="47"/>
    </row>
    <row r="31" spans="1:9">
      <c r="A31" s="47"/>
    </row>
    <row r="32" spans="1:9">
      <c r="A32" s="47"/>
    </row>
    <row r="33" spans="1:1">
      <c r="A33" s="47"/>
    </row>
    <row r="34" spans="1:1">
      <c r="A34" s="47"/>
    </row>
    <row r="35" spans="1:1">
      <c r="A35" s="47"/>
    </row>
    <row r="36" spans="1:1">
      <c r="A36" s="47"/>
    </row>
    <row r="37" spans="1:1">
      <c r="A37" s="47"/>
    </row>
    <row r="38" spans="1:1">
      <c r="A38" s="47"/>
    </row>
    <row r="39" spans="1:1">
      <c r="A39" s="47"/>
    </row>
    <row r="40" spans="1:1">
      <c r="A40" s="47"/>
    </row>
    <row r="41" spans="1:1">
      <c r="A41" s="47"/>
    </row>
    <row r="42" spans="1:1">
      <c r="A42" s="47"/>
    </row>
    <row r="43" spans="1:1">
      <c r="A43" s="47"/>
    </row>
    <row r="44" spans="1:1">
      <c r="A44" s="47"/>
    </row>
    <row r="45" spans="1:1">
      <c r="A45" s="47"/>
    </row>
    <row r="46" spans="1:1">
      <c r="A46" s="47"/>
    </row>
    <row r="47" spans="1:1">
      <c r="A47" s="47"/>
    </row>
    <row r="48" spans="1:1">
      <c r="A48" s="47"/>
    </row>
    <row r="49" spans="1:1">
      <c r="A49" s="47"/>
    </row>
    <row r="50" spans="1:1">
      <c r="A50" s="47"/>
    </row>
    <row r="51" spans="1:1">
      <c r="A51" s="47"/>
    </row>
    <row r="52" spans="1:1">
      <c r="A52" s="47"/>
    </row>
    <row r="53" spans="1:1">
      <c r="A53" s="47"/>
    </row>
    <row r="54" spans="1:1">
      <c r="A54" s="47"/>
    </row>
    <row r="55" spans="1:1">
      <c r="A55" s="47"/>
    </row>
    <row r="56" spans="1:1">
      <c r="A56" s="47"/>
    </row>
    <row r="57" spans="1:1">
      <c r="A57" s="47"/>
    </row>
    <row r="58" spans="1:1">
      <c r="A58" s="47"/>
    </row>
    <row r="59" spans="1:1">
      <c r="A59" s="47"/>
    </row>
    <row r="60" spans="1:1">
      <c r="A60" s="47"/>
    </row>
    <row r="61" spans="1:1">
      <c r="A61" s="47"/>
    </row>
    <row r="62" spans="1:1">
      <c r="A62" s="47"/>
    </row>
    <row r="63" spans="1:1">
      <c r="A63" s="47"/>
    </row>
    <row r="64" spans="1:1">
      <c r="A64" s="47"/>
    </row>
    <row r="65" spans="1:1">
      <c r="A65" s="47"/>
    </row>
    <row r="66" spans="1:1">
      <c r="A66" s="47"/>
    </row>
    <row r="67" spans="1:1">
      <c r="A67" s="47"/>
    </row>
    <row r="68" spans="1:1">
      <c r="A68" s="47"/>
    </row>
    <row r="69" spans="1:1">
      <c r="A69" s="47"/>
    </row>
    <row r="70" spans="1:1">
      <c r="A70" s="47"/>
    </row>
    <row r="71" spans="1:1">
      <c r="A71" s="47"/>
    </row>
    <row r="72" spans="1:1">
      <c r="A72" s="47"/>
    </row>
    <row r="73" spans="1:1">
      <c r="A73" s="47"/>
    </row>
    <row r="74" spans="1:1">
      <c r="A74" s="47"/>
    </row>
    <row r="75" spans="1:1">
      <c r="A75" s="47"/>
    </row>
    <row r="76" spans="1:1">
      <c r="A76" s="47"/>
    </row>
    <row r="77" spans="1:1">
      <c r="A77" s="47"/>
    </row>
    <row r="78" spans="1:1">
      <c r="A78" s="47"/>
    </row>
    <row r="79" spans="1:1">
      <c r="A79" s="47"/>
    </row>
    <row r="80" spans="1:1">
      <c r="A80" s="47"/>
    </row>
    <row r="81" spans="1:1">
      <c r="A81" s="47"/>
    </row>
    <row r="82" spans="1:1">
      <c r="A82" s="47"/>
    </row>
    <row r="83" spans="1:1">
      <c r="A83" s="47"/>
    </row>
    <row r="84" spans="1:1">
      <c r="A84" s="47"/>
    </row>
    <row r="85" spans="1:1">
      <c r="A85" s="47"/>
    </row>
    <row r="86" spans="1:1">
      <c r="A86" s="47"/>
    </row>
    <row r="87" spans="1:1">
      <c r="A87" s="47"/>
    </row>
    <row r="88" spans="1:1">
      <c r="A88" s="47"/>
    </row>
    <row r="89" spans="1:1">
      <c r="A89" s="47"/>
    </row>
    <row r="90" spans="1:1">
      <c r="A90" s="47"/>
    </row>
    <row r="91" spans="1:1">
      <c r="A91" s="47"/>
    </row>
    <row r="92" spans="1:1">
      <c r="A92" s="47"/>
    </row>
    <row r="93" spans="1:1">
      <c r="A93" s="47"/>
    </row>
    <row r="94" spans="1:1">
      <c r="A94" s="47"/>
    </row>
    <row r="95" spans="1:1">
      <c r="A95" s="47"/>
    </row>
    <row r="96" spans="1:1">
      <c r="A96" s="47"/>
    </row>
    <row r="97" spans="1:1">
      <c r="A97" s="47"/>
    </row>
    <row r="98" spans="1:1">
      <c r="A98" s="47"/>
    </row>
    <row r="99" spans="1:1">
      <c r="A99" s="47"/>
    </row>
    <row r="100" spans="1:1">
      <c r="A100" s="47"/>
    </row>
    <row r="101" spans="1:1">
      <c r="A101" s="47"/>
    </row>
    <row r="102" spans="1:1">
      <c r="A102" s="47"/>
    </row>
    <row r="103" spans="1:1">
      <c r="A103" s="47"/>
    </row>
    <row r="104" spans="1:1">
      <c r="A104" s="47"/>
    </row>
    <row r="105" spans="1:1">
      <c r="A105" s="47"/>
    </row>
    <row r="106" spans="1:1">
      <c r="A106" s="47"/>
    </row>
    <row r="107" spans="1:1">
      <c r="A107" s="47"/>
    </row>
    <row r="108" spans="1:1">
      <c r="A108" s="47"/>
    </row>
    <row r="109" spans="1:1">
      <c r="A109" s="47"/>
    </row>
    <row r="110" spans="1:1">
      <c r="A110" s="47"/>
    </row>
    <row r="111" spans="1:1">
      <c r="A111" s="47"/>
    </row>
    <row r="112" spans="1:1">
      <c r="A112" s="47"/>
    </row>
    <row r="113" spans="1:1">
      <c r="A113" s="47"/>
    </row>
    <row r="114" spans="1:1">
      <c r="A114" s="47"/>
    </row>
    <row r="115" spans="1:1">
      <c r="A115" s="47"/>
    </row>
    <row r="116" spans="1:1">
      <c r="A116" s="47"/>
    </row>
    <row r="117" spans="1:1">
      <c r="A117" s="47"/>
    </row>
    <row r="118" spans="1:1">
      <c r="A118" s="47"/>
    </row>
    <row r="119" spans="1:1">
      <c r="A119" s="47"/>
    </row>
    <row r="120" spans="1:1">
      <c r="A120" s="47"/>
    </row>
    <row r="121" spans="1:1">
      <c r="A121" s="47"/>
    </row>
    <row r="122" spans="1:1">
      <c r="A122" s="47"/>
    </row>
    <row r="123" spans="1:1">
      <c r="A123" s="47"/>
    </row>
    <row r="124" spans="1:1">
      <c r="A124" s="47"/>
    </row>
    <row r="125" spans="1:1">
      <c r="A125" s="47"/>
    </row>
    <row r="126" spans="1:1">
      <c r="A126" s="47"/>
    </row>
    <row r="127" spans="1:1">
      <c r="A127" s="47"/>
    </row>
    <row r="128" spans="1:1">
      <c r="A128" s="47"/>
    </row>
    <row r="129" spans="1:1">
      <c r="A129" s="47"/>
    </row>
    <row r="130" spans="1:1">
      <c r="A130" s="47"/>
    </row>
    <row r="131" spans="1:1">
      <c r="A131" s="47"/>
    </row>
    <row r="132" spans="1:1">
      <c r="A132" s="47"/>
    </row>
    <row r="133" spans="1:1">
      <c r="A133" s="47"/>
    </row>
    <row r="134" spans="1:1">
      <c r="A134" s="47"/>
    </row>
    <row r="135" spans="1:1">
      <c r="A135" s="47"/>
    </row>
    <row r="136" spans="1:1">
      <c r="A136" s="47"/>
    </row>
    <row r="137" spans="1:1">
      <c r="A137" s="47"/>
    </row>
    <row r="138" spans="1:1">
      <c r="A138" s="47"/>
    </row>
    <row r="139" spans="1:1">
      <c r="A139" s="47"/>
    </row>
    <row r="140" spans="1:1">
      <c r="A140" s="47"/>
    </row>
    <row r="141" spans="1:1">
      <c r="A141" s="47"/>
    </row>
    <row r="142" spans="1:1">
      <c r="A142" s="47"/>
    </row>
    <row r="143" spans="1:1">
      <c r="A143" s="47"/>
    </row>
    <row r="144" spans="1:1">
      <c r="A144" s="47"/>
    </row>
    <row r="145" spans="1:1">
      <c r="A145" s="47"/>
    </row>
    <row r="146" spans="1:1">
      <c r="A146" s="47"/>
    </row>
    <row r="147" spans="1:1">
      <c r="A147" s="47"/>
    </row>
    <row r="148" spans="1:1">
      <c r="A148" s="47"/>
    </row>
    <row r="149" spans="1:1">
      <c r="A149" s="47"/>
    </row>
    <row r="150" spans="1:1">
      <c r="A150" s="47"/>
    </row>
    <row r="151" spans="1:1">
      <c r="A151" s="47"/>
    </row>
    <row r="152" spans="1:1">
      <c r="A152" s="47"/>
    </row>
    <row r="153" spans="1:1">
      <c r="A153" s="47"/>
    </row>
    <row r="154" spans="1:1">
      <c r="A154" s="47"/>
    </row>
    <row r="155" spans="1:1">
      <c r="A155" s="47"/>
    </row>
    <row r="156" spans="1:1">
      <c r="A156" s="47"/>
    </row>
    <row r="157" spans="1:1">
      <c r="A157" s="47"/>
    </row>
    <row r="158" spans="1:1">
      <c r="A158" s="47"/>
    </row>
    <row r="159" spans="1:1">
      <c r="A159" s="47"/>
    </row>
    <row r="160" spans="1:1">
      <c r="A160" s="47"/>
    </row>
    <row r="161" spans="1:1">
      <c r="A161" s="47"/>
    </row>
    <row r="162" spans="1:1">
      <c r="A162" s="47"/>
    </row>
    <row r="163" spans="1:1">
      <c r="A163" s="47"/>
    </row>
    <row r="164" spans="1:1">
      <c r="A164" s="47"/>
    </row>
    <row r="165" spans="1:1">
      <c r="A165" s="47"/>
    </row>
    <row r="166" spans="1:1">
      <c r="A166" s="47"/>
    </row>
    <row r="167" spans="1:1">
      <c r="A167" s="47"/>
    </row>
    <row r="168" spans="1:1">
      <c r="A168" s="47"/>
    </row>
    <row r="169" spans="1:1">
      <c r="A169" s="47"/>
    </row>
    <row r="170" spans="1:1">
      <c r="A170" s="47"/>
    </row>
    <row r="171" spans="1:1">
      <c r="A171" s="47"/>
    </row>
    <row r="172" spans="1:1">
      <c r="A172" s="47"/>
    </row>
    <row r="173" spans="1:1">
      <c r="A173" s="47"/>
    </row>
    <row r="174" spans="1:1">
      <c r="A174" s="47"/>
    </row>
    <row r="175" spans="1:1">
      <c r="A175" s="47"/>
    </row>
    <row r="176" spans="1:1">
      <c r="A176" s="47"/>
    </row>
    <row r="177" spans="1:1">
      <c r="A177" s="47"/>
    </row>
    <row r="178" spans="1:1">
      <c r="A178" s="47"/>
    </row>
    <row r="179" spans="1:1">
      <c r="A179" s="47"/>
    </row>
    <row r="180" spans="1:1">
      <c r="A180" s="47"/>
    </row>
    <row r="181" spans="1:1">
      <c r="A181" s="47"/>
    </row>
    <row r="182" spans="1:1">
      <c r="A182" s="47"/>
    </row>
  </sheetData>
  <sheetProtection password="C6FB" sheet="1" formatCells="0" formatColumns="0" formatRows="0"/>
  <mergeCells count="12">
    <mergeCell ref="A1:I1"/>
    <mergeCell ref="B3:B4"/>
    <mergeCell ref="C3:C4"/>
    <mergeCell ref="D3:D4"/>
    <mergeCell ref="A2:I2"/>
    <mergeCell ref="F3:I3"/>
    <mergeCell ref="E3:E4"/>
    <mergeCell ref="C15:E15"/>
    <mergeCell ref="G15:I15"/>
    <mergeCell ref="C16:E16"/>
    <mergeCell ref="G16:I16"/>
    <mergeCell ref="A3:A4"/>
  </mergeCells>
  <phoneticPr fontId="0" type="noConversion"/>
  <pageMargins left="0.78740157480314965" right="0.39370078740157483" top="0.59055118110236227" bottom="0.59055118110236227" header="0.27559055118110237" footer="0.31496062992125984"/>
  <pageSetup paperSize="9" scale="50" firstPageNumber="9" orientation="portrait" useFirstPageNumber="1" r:id="rId1"/>
  <headerFooter alignWithMargins="0"/>
  <ignoredErrors>
    <ignoredError sqref="B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J31"/>
  <sheetViews>
    <sheetView view="pageBreakPreview" zoomScale="75" zoomScaleNormal="75" zoomScaleSheetLayoutView="75" workbookViewId="0">
      <pane ySplit="5" topLeftCell="A12" activePane="bottomLeft" state="frozen"/>
      <selection pane="bottomLeft" activeCell="D17" sqref="D17"/>
    </sheetView>
  </sheetViews>
  <sheetFormatPr defaultRowHeight="12.75"/>
  <cols>
    <col min="1" max="1" width="61" style="29" customWidth="1"/>
    <col min="2" max="2" width="13.85546875" style="29" customWidth="1"/>
    <col min="3" max="3" width="17.42578125" style="29" customWidth="1"/>
    <col min="4" max="4" width="18.28515625" style="29" customWidth="1"/>
    <col min="5" max="5" width="19.7109375" style="29" customWidth="1"/>
    <col min="6" max="6" width="18.5703125" style="29" customWidth="1"/>
    <col min="7" max="7" width="18.85546875" style="29" customWidth="1"/>
    <col min="8" max="8" width="37.42578125" style="29" customWidth="1"/>
    <col min="9" max="9" width="9.5703125" style="29" customWidth="1"/>
    <col min="10" max="16384" width="9.140625" style="29"/>
  </cols>
  <sheetData>
    <row r="1" spans="1:8" ht="25.5" customHeight="1">
      <c r="A1" s="311" t="s">
        <v>233</v>
      </c>
      <c r="B1" s="311"/>
      <c r="C1" s="311"/>
      <c r="D1" s="311"/>
      <c r="E1" s="311"/>
      <c r="F1" s="311"/>
      <c r="G1" s="311"/>
      <c r="H1" s="311"/>
    </row>
    <row r="2" spans="1:8" ht="16.5" customHeight="1"/>
    <row r="3" spans="1:8" ht="45" customHeight="1">
      <c r="A3" s="312" t="s">
        <v>273</v>
      </c>
      <c r="B3" s="312" t="s">
        <v>0</v>
      </c>
      <c r="C3" s="312" t="s">
        <v>111</v>
      </c>
      <c r="D3" s="312" t="s">
        <v>32</v>
      </c>
      <c r="E3" s="312" t="s">
        <v>112</v>
      </c>
      <c r="F3" s="314" t="s">
        <v>183</v>
      </c>
      <c r="G3" s="312" t="s">
        <v>113</v>
      </c>
      <c r="H3" s="312" t="s">
        <v>114</v>
      </c>
    </row>
    <row r="4" spans="1:8" ht="52.5" customHeight="1">
      <c r="A4" s="313"/>
      <c r="B4" s="313"/>
      <c r="C4" s="313"/>
      <c r="D4" s="313"/>
      <c r="E4" s="313"/>
      <c r="F4" s="315"/>
      <c r="G4" s="313"/>
      <c r="H4" s="313"/>
    </row>
    <row r="5" spans="1:8" s="60" customFormat="1" ht="18" customHeight="1">
      <c r="A5" s="38">
        <v>1</v>
      </c>
      <c r="B5" s="38">
        <v>2</v>
      </c>
      <c r="C5" s="38">
        <v>3</v>
      </c>
      <c r="D5" s="38">
        <v>4</v>
      </c>
      <c r="E5" s="38">
        <v>5</v>
      </c>
      <c r="F5" s="38">
        <v>6</v>
      </c>
      <c r="G5" s="38">
        <v>7</v>
      </c>
      <c r="H5" s="38">
        <v>8</v>
      </c>
    </row>
    <row r="6" spans="1:8" s="60" customFormat="1" ht="20.100000000000001" customHeight="1">
      <c r="A6" s="76" t="s">
        <v>205</v>
      </c>
      <c r="B6" s="59"/>
      <c r="C6" s="38"/>
      <c r="D6" s="38"/>
      <c r="E6" s="38"/>
      <c r="F6" s="38"/>
      <c r="G6" s="38"/>
      <c r="H6" s="38"/>
    </row>
    <row r="7" spans="1:8" ht="75">
      <c r="A7" s="8" t="s">
        <v>353</v>
      </c>
      <c r="B7" s="7">
        <v>5000</v>
      </c>
      <c r="C7" s="78" t="s">
        <v>340</v>
      </c>
      <c r="D7" s="150">
        <f>'Осн. фін. пок.'!C40*100/'Осн. фін. пок.'!C38</f>
        <v>73.914590747330962</v>
      </c>
      <c r="E7" s="151">
        <f>F7</f>
        <v>19.670523632084723</v>
      </c>
      <c r="F7" s="150">
        <f>'Осн. фін. пок.'!F40*100/'Осн. фін. пок.'!F38</f>
        <v>19.670523632084723</v>
      </c>
      <c r="G7" s="150">
        <f>'Осн. фін. пок.'!E40*100/'Осн. фін. пок.'!E38</f>
        <v>57.226415094339622</v>
      </c>
      <c r="H7" s="86"/>
    </row>
    <row r="8" spans="1:8" ht="63.95" customHeight="1">
      <c r="A8" s="8" t="s">
        <v>354</v>
      </c>
      <c r="B8" s="7">
        <v>5010</v>
      </c>
      <c r="C8" s="78" t="s">
        <v>340</v>
      </c>
      <c r="D8" s="150">
        <f>'Осн. фін. пок.'!C45*100/'Осн. фін. пок.'!C38</f>
        <v>7.2241992882562274</v>
      </c>
      <c r="E8" s="151">
        <f t="shared" ref="E8:E19" si="0">F8</f>
        <v>30.672680917827027</v>
      </c>
      <c r="F8" s="150">
        <f>'Осн. фін. пок.'!F45*100/'Осн. фін. пок.'!F38</f>
        <v>30.672680917827027</v>
      </c>
      <c r="G8" s="150">
        <f>'Осн. фін. пок.'!E45*100/'Осн. фін. пок.'!E38</f>
        <v>16.716981132075471</v>
      </c>
      <c r="H8" s="86"/>
    </row>
    <row r="9" spans="1:8" ht="56.25">
      <c r="A9" s="88" t="s">
        <v>360</v>
      </c>
      <c r="B9" s="7">
        <v>5020</v>
      </c>
      <c r="C9" s="78" t="s">
        <v>340</v>
      </c>
      <c r="D9" s="150">
        <f>'Осн. фін. пок.'!C51/'Осн. фін. пок.'!C77</f>
        <v>5.2188128772635818E-3</v>
      </c>
      <c r="E9" s="151">
        <f t="shared" si="0"/>
        <v>6.4045936395759715E-4</v>
      </c>
      <c r="F9" s="150">
        <f>'Осн. фін. пок.'!F51/'Осн. фін. пок.'!F77</f>
        <v>6.4045936395759715E-4</v>
      </c>
      <c r="G9" s="150">
        <f>'Осн. фін. пок.'!E51/'Осн. фін. пок.'!E77</f>
        <v>1.1838020146970137E-2</v>
      </c>
      <c r="H9" s="86" t="s">
        <v>341</v>
      </c>
    </row>
    <row r="10" spans="1:8" ht="56.25">
      <c r="A10" s="88" t="s">
        <v>361</v>
      </c>
      <c r="B10" s="7">
        <v>5030</v>
      </c>
      <c r="C10" s="78" t="s">
        <v>340</v>
      </c>
      <c r="D10" s="150">
        <f>'Осн. фін. пок.'!C51/'Осн. фін. пок.'!C83</f>
        <v>5.2188128772635818E-3</v>
      </c>
      <c r="E10" s="151">
        <f t="shared" si="0"/>
        <v>6.5035545289408175E-4</v>
      </c>
      <c r="F10" s="150">
        <f>'Осн. фін. пок.'!F51/'Осн. фін. пок.'!F83</f>
        <v>6.5035545289408175E-4</v>
      </c>
      <c r="G10" s="150">
        <f>'Осн. фін. пок.'!E51/'Осн. фін. пок.'!E83</f>
        <v>1.1838020146970137E-2</v>
      </c>
      <c r="H10" s="86"/>
    </row>
    <row r="11" spans="1:8" ht="75">
      <c r="A11" s="88" t="s">
        <v>362</v>
      </c>
      <c r="B11" s="7">
        <v>5040</v>
      </c>
      <c r="C11" s="78" t="s">
        <v>115</v>
      </c>
      <c r="D11" s="150">
        <f>'Осн. фін. пок.'!C51/'Осн. фін. пок.'!C38</f>
        <v>5.9074733096085408E-2</v>
      </c>
      <c r="E11" s="151">
        <f t="shared" si="0"/>
        <v>5.6873896842518142E-3</v>
      </c>
      <c r="F11" s="150">
        <f>'Осн. фін. пок.'!F51/'Осн. фін. пок.'!F38</f>
        <v>5.6873896842518142E-3</v>
      </c>
      <c r="G11" s="150">
        <f>'Осн. фін. пок.'!E51/'Осн. фін. пок.'!E38</f>
        <v>0.1</v>
      </c>
      <c r="H11" s="86" t="s">
        <v>342</v>
      </c>
    </row>
    <row r="12" spans="1:8" ht="20.100000000000001" customHeight="1">
      <c r="A12" s="76" t="s">
        <v>207</v>
      </c>
      <c r="B12" s="7"/>
      <c r="C12" s="79"/>
      <c r="D12" s="87"/>
      <c r="E12" s="151"/>
      <c r="F12" s="87"/>
      <c r="G12" s="87"/>
      <c r="H12" s="86"/>
    </row>
    <row r="13" spans="1:8" ht="63.95" customHeight="1">
      <c r="A13" s="77" t="s">
        <v>311</v>
      </c>
      <c r="B13" s="7">
        <v>5100</v>
      </c>
      <c r="C13" s="78"/>
      <c r="D13" s="150">
        <f>('Осн. фін. пок.'!C78+'Осн. фін. пок.'!C79)/'Осн. фін. пок.'!C45</f>
        <v>0</v>
      </c>
      <c r="E13" s="151">
        <f t="shared" si="0"/>
        <v>0.44053708439897699</v>
      </c>
      <c r="F13" s="150">
        <f>('Осн. фін. пок.'!F78+'Осн. фін. пок.'!F79)/'Осн. фін. пок.'!F45</f>
        <v>0.44053708439897699</v>
      </c>
      <c r="G13" s="150">
        <f>('Осн. фін. пок.'!E78+'Осн. фін. пок.'!E79)/'Осн. фін. пок.'!E45</f>
        <v>0</v>
      </c>
      <c r="H13" s="86"/>
    </row>
    <row r="14" spans="1:8" s="60" customFormat="1" ht="75">
      <c r="A14" s="77" t="s">
        <v>312</v>
      </c>
      <c r="B14" s="7">
        <v>5110</v>
      </c>
      <c r="C14" s="78" t="s">
        <v>192</v>
      </c>
      <c r="D14" s="185" t="e">
        <f>'Осн. фін. пок.'!C83/('Осн. фін. пок.'!C78+'Осн. фін. пок.'!C79)</f>
        <v>#DIV/0!</v>
      </c>
      <c r="E14" s="151">
        <f t="shared" si="0"/>
        <v>64.718432510885336</v>
      </c>
      <c r="F14" s="150">
        <f>'Осн. фін. пок.'!F83/('Осн. фін. пок.'!F78+'Осн. фін. пок.'!F79)</f>
        <v>64.718432510885336</v>
      </c>
      <c r="G14" s="185" t="e">
        <f>'Осн. фін. пок.'!E83/('Осн. фін. пок.'!E78+'Осн. фін. пок.'!E79)</f>
        <v>#DIV/0!</v>
      </c>
      <c r="H14" s="86" t="s">
        <v>343</v>
      </c>
    </row>
    <row r="15" spans="1:8" s="60" customFormat="1" ht="112.5">
      <c r="A15" s="77" t="s">
        <v>313</v>
      </c>
      <c r="B15" s="7">
        <v>5120</v>
      </c>
      <c r="C15" s="78" t="s">
        <v>192</v>
      </c>
      <c r="D15" s="185" t="e">
        <f>'Осн. фін. пок.'!C75/'Осн. фін. пок.'!C79</f>
        <v>#DIV/0!</v>
      </c>
      <c r="E15" s="151">
        <f t="shared" si="0"/>
        <v>2.7924528301886791</v>
      </c>
      <c r="F15" s="150">
        <f>'Осн. фін. пок.'!F75/'Осн. фін. пок.'!F79</f>
        <v>2.7924528301886791</v>
      </c>
      <c r="G15" s="185" t="e">
        <f>'Осн. фін. пок.'!E75/'Осн. фін. пок.'!E79</f>
        <v>#DIV/0!</v>
      </c>
      <c r="H15" s="86" t="s">
        <v>345</v>
      </c>
    </row>
    <row r="16" spans="1:8" ht="20.100000000000001" customHeight="1">
      <c r="A16" s="76" t="s">
        <v>206</v>
      </c>
      <c r="B16" s="7"/>
      <c r="C16" s="78"/>
      <c r="D16" s="152"/>
      <c r="E16" s="151"/>
      <c r="F16" s="152"/>
      <c r="G16" s="152"/>
      <c r="H16" s="86"/>
    </row>
    <row r="17" spans="1:10" ht="56.25">
      <c r="A17" s="77" t="s">
        <v>314</v>
      </c>
      <c r="B17" s="7">
        <v>5200</v>
      </c>
      <c r="C17" s="78"/>
      <c r="D17" s="185" t="e">
        <f>'Осн. фін. пок.'!C68/'I. Фін результат'!C99</f>
        <v>#DIV/0!</v>
      </c>
      <c r="E17" s="151">
        <f t="shared" si="0"/>
        <v>0</v>
      </c>
      <c r="F17" s="150">
        <f>'Осн. фін. пок.'!F68/'I. Фін результат'!E99</f>
        <v>0</v>
      </c>
      <c r="G17" s="150">
        <f>'Осн. фін. пок.'!E68/'I. Фін результат'!I99</f>
        <v>0</v>
      </c>
      <c r="H17" s="86"/>
    </row>
    <row r="18" spans="1:10" ht="75">
      <c r="A18" s="77" t="s">
        <v>315</v>
      </c>
      <c r="B18" s="7">
        <v>5210</v>
      </c>
      <c r="C18" s="78"/>
      <c r="D18" s="150">
        <f>'Осн. фін. пок.'!C68/'Осн. фін. пок.'!C38</f>
        <v>3.3715302491103203</v>
      </c>
      <c r="E18" s="151">
        <f t="shared" si="0"/>
        <v>0</v>
      </c>
      <c r="F18" s="150">
        <f>'Осн. фін. пок.'!F68/'Осн. фін. пок.'!F38</f>
        <v>0</v>
      </c>
      <c r="G18" s="150">
        <f>'Осн. фін. пок.'!E68/'Осн. фін. пок.'!E38</f>
        <v>0</v>
      </c>
      <c r="H18" s="86"/>
    </row>
    <row r="19" spans="1:10" ht="63.95" customHeight="1">
      <c r="A19" s="77" t="s">
        <v>355</v>
      </c>
      <c r="B19" s="7">
        <v>5220</v>
      </c>
      <c r="C19" s="78" t="s">
        <v>340</v>
      </c>
      <c r="D19" s="151">
        <v>0.01</v>
      </c>
      <c r="E19" s="151">
        <f t="shared" si="0"/>
        <v>0.01</v>
      </c>
      <c r="F19" s="151">
        <v>0.01</v>
      </c>
      <c r="G19" s="151">
        <v>0.01</v>
      </c>
      <c r="H19" s="86" t="s">
        <v>344</v>
      </c>
    </row>
    <row r="20" spans="1:10" ht="20.100000000000001" customHeight="1">
      <c r="A20" s="59" t="s">
        <v>291</v>
      </c>
      <c r="B20" s="7"/>
      <c r="C20" s="78"/>
      <c r="D20" s="152"/>
      <c r="E20" s="151"/>
      <c r="F20" s="152"/>
      <c r="G20" s="152"/>
      <c r="H20" s="86"/>
    </row>
    <row r="21" spans="1:10" ht="112.5">
      <c r="A21" s="88" t="s">
        <v>356</v>
      </c>
      <c r="B21" s="7">
        <v>5300</v>
      </c>
      <c r="C21" s="78"/>
      <c r="D21" s="151"/>
      <c r="E21" s="151"/>
      <c r="F21" s="151"/>
      <c r="G21" s="151"/>
      <c r="H21" s="130"/>
    </row>
    <row r="22" spans="1:10" ht="20.100000000000001" customHeight="1">
      <c r="A22" s="131"/>
      <c r="B22" s="131"/>
      <c r="C22" s="131"/>
      <c r="D22" s="131"/>
      <c r="E22" s="131"/>
      <c r="F22" s="131"/>
      <c r="G22" s="131"/>
      <c r="H22" s="131"/>
    </row>
    <row r="23" spans="1:10" ht="20.100000000000001" customHeight="1">
      <c r="A23" s="131"/>
      <c r="B23" s="131"/>
      <c r="C23" s="131"/>
      <c r="D23" s="131"/>
      <c r="E23" s="131"/>
      <c r="F23" s="131"/>
      <c r="G23" s="131"/>
      <c r="H23" s="131"/>
    </row>
    <row r="24" spans="1:10" ht="20.100000000000001" customHeight="1">
      <c r="A24" s="131"/>
      <c r="B24" s="131"/>
      <c r="C24" s="131"/>
      <c r="D24" s="131"/>
      <c r="E24" s="131"/>
      <c r="F24" s="131"/>
      <c r="G24" s="131"/>
      <c r="H24" s="131"/>
    </row>
    <row r="25" spans="1:10" s="2" customFormat="1" ht="20.100000000000001" customHeight="1">
      <c r="A25" s="113" t="s">
        <v>416</v>
      </c>
      <c r="B25" s="113"/>
      <c r="C25" s="114"/>
      <c r="D25" s="272" t="s">
        <v>120</v>
      </c>
      <c r="E25" s="273"/>
      <c r="F25" s="273"/>
      <c r="G25" s="273"/>
      <c r="H25" s="186" t="s">
        <v>412</v>
      </c>
    </row>
    <row r="26" spans="1:10" s="1" customFormat="1" ht="20.100000000000001" customHeight="1">
      <c r="A26" s="182" t="s">
        <v>84</v>
      </c>
      <c r="B26" s="132"/>
      <c r="C26" s="106"/>
      <c r="D26" s="257" t="s">
        <v>85</v>
      </c>
      <c r="E26" s="257"/>
      <c r="F26" s="257"/>
      <c r="G26" s="257"/>
      <c r="H26" s="183" t="s">
        <v>417</v>
      </c>
      <c r="I26" s="57"/>
      <c r="J26" s="57"/>
    </row>
    <row r="27" spans="1:10">
      <c r="A27" s="131"/>
      <c r="B27" s="131"/>
      <c r="C27" s="131"/>
      <c r="D27" s="131"/>
      <c r="E27" s="131"/>
      <c r="F27" s="131"/>
      <c r="G27" s="131"/>
      <c r="H27" s="131"/>
    </row>
    <row r="28" spans="1:10">
      <c r="A28" s="131"/>
      <c r="B28" s="131"/>
      <c r="C28" s="131"/>
      <c r="D28" s="131"/>
      <c r="E28" s="131"/>
      <c r="F28" s="131"/>
      <c r="G28" s="131"/>
      <c r="H28" s="131"/>
    </row>
    <row r="29" spans="1:10">
      <c r="A29" s="131"/>
      <c r="B29" s="131"/>
      <c r="C29" s="131"/>
      <c r="D29" s="131"/>
      <c r="E29" s="131"/>
      <c r="F29" s="131"/>
      <c r="G29" s="131"/>
      <c r="H29" s="131"/>
    </row>
    <row r="30" spans="1:10">
      <c r="A30" s="131"/>
      <c r="B30" s="131"/>
      <c r="C30" s="131"/>
      <c r="D30" s="131"/>
      <c r="E30" s="131"/>
      <c r="F30" s="131"/>
      <c r="G30" s="131"/>
      <c r="H30" s="131"/>
    </row>
    <row r="31" spans="1:10">
      <c r="A31" s="131"/>
      <c r="B31" s="131"/>
      <c r="C31" s="131"/>
      <c r="D31" s="131"/>
      <c r="E31" s="131"/>
      <c r="F31" s="131"/>
      <c r="G31" s="131"/>
      <c r="H31" s="131"/>
    </row>
  </sheetData>
  <sheetProtection password="C6FB" sheet="1" formatCells="0" formatColumns="0" formatRows="0"/>
  <mergeCells count="11">
    <mergeCell ref="A1:H1"/>
    <mergeCell ref="H3:H4"/>
    <mergeCell ref="D25:G25"/>
    <mergeCell ref="D26:G26"/>
    <mergeCell ref="A3:A4"/>
    <mergeCell ref="B3:B4"/>
    <mergeCell ref="C3:C4"/>
    <mergeCell ref="D3:D4"/>
    <mergeCell ref="E3:E4"/>
    <mergeCell ref="F3:F4"/>
    <mergeCell ref="G3:G4"/>
  </mergeCells>
  <phoneticPr fontId="3" type="noConversion"/>
  <pageMargins left="0.78740157480314965" right="0.39370078740157483" top="0.59055118110236227" bottom="0.59055118110236227" header="0.27559055118110237" footer="0.31496062992125984"/>
  <pageSetup paperSize="9" scale="4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96"/>
  <sheetViews>
    <sheetView view="pageBreakPreview" zoomScale="60" zoomScaleNormal="60" workbookViewId="0">
      <selection activeCell="J23" sqref="J23:K25"/>
    </sheetView>
  </sheetViews>
  <sheetFormatPr defaultRowHeight="18.75"/>
  <cols>
    <col min="1" max="1" width="44.85546875" style="1" customWidth="1"/>
    <col min="2" max="2" width="13.5703125" style="17" customWidth="1"/>
    <col min="3" max="3" width="12.7109375" style="1" customWidth="1"/>
    <col min="4" max="4" width="16.140625" style="1" customWidth="1"/>
    <col min="5" max="5" width="15.42578125" style="1" customWidth="1"/>
    <col min="6" max="6" width="16.5703125" style="1" customWidth="1"/>
    <col min="7" max="7" width="15.28515625" style="1" customWidth="1"/>
    <col min="8" max="8" width="16.5703125" style="1" customWidth="1"/>
    <col min="9" max="9" width="16.140625" style="1" customWidth="1"/>
    <col min="10" max="10" width="16.42578125" style="1" customWidth="1"/>
    <col min="11" max="11" width="16.5703125" style="1" customWidth="1"/>
    <col min="12" max="12" width="16.85546875" style="1" customWidth="1"/>
    <col min="13" max="15" width="16.7109375" style="1" customWidth="1"/>
    <col min="16" max="16384" width="9.140625" style="1"/>
  </cols>
  <sheetData>
    <row r="1" spans="1:15">
      <c r="A1" s="364" t="s">
        <v>138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</row>
    <row r="2" spans="1:15">
      <c r="A2" s="364" t="s">
        <v>419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</row>
    <row r="3" spans="1:15">
      <c r="A3" s="257" t="s">
        <v>409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</row>
    <row r="4" spans="1:15" ht="20.100000000000001" customHeight="1">
      <c r="A4" s="365" t="s">
        <v>148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</row>
    <row r="5" spans="1:15" ht="21.95" customHeight="1">
      <c r="A5" s="366" t="s">
        <v>99</v>
      </c>
      <c r="B5" s="366"/>
      <c r="C5" s="366"/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6"/>
      <c r="O5" s="366"/>
    </row>
    <row r="6" spans="1:15" ht="10.5" customHeight="1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5" ht="16.5" customHeight="1">
      <c r="A7" s="367" t="s">
        <v>346</v>
      </c>
      <c r="B7" s="367"/>
      <c r="C7" s="367"/>
      <c r="D7" s="367"/>
      <c r="E7" s="367"/>
      <c r="F7" s="367"/>
      <c r="G7" s="367"/>
      <c r="H7" s="367"/>
      <c r="I7" s="367"/>
      <c r="J7" s="367"/>
      <c r="K7" s="367"/>
      <c r="L7" s="367"/>
      <c r="M7" s="367"/>
      <c r="N7" s="367"/>
      <c r="O7" s="367"/>
    </row>
    <row r="8" spans="1:15" ht="10.5" customHeight="1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</row>
    <row r="9" spans="1:15" s="2" customFormat="1" ht="40.5" customHeight="1">
      <c r="A9" s="259" t="s">
        <v>273</v>
      </c>
      <c r="B9" s="259"/>
      <c r="C9" s="259"/>
      <c r="D9" s="260" t="s">
        <v>150</v>
      </c>
      <c r="E9" s="260"/>
      <c r="F9" s="260" t="s">
        <v>32</v>
      </c>
      <c r="G9" s="260"/>
      <c r="H9" s="260" t="s">
        <v>71</v>
      </c>
      <c r="I9" s="260"/>
      <c r="J9" s="260" t="s">
        <v>151</v>
      </c>
      <c r="K9" s="260"/>
      <c r="L9" s="260" t="s">
        <v>294</v>
      </c>
      <c r="M9" s="260"/>
      <c r="N9" s="260" t="s">
        <v>295</v>
      </c>
      <c r="O9" s="260"/>
    </row>
    <row r="10" spans="1:15" s="2" customFormat="1" ht="18" customHeight="1">
      <c r="A10" s="259">
        <v>1</v>
      </c>
      <c r="B10" s="259"/>
      <c r="C10" s="259"/>
      <c r="D10" s="260">
        <v>2</v>
      </c>
      <c r="E10" s="260"/>
      <c r="F10" s="260">
        <v>3</v>
      </c>
      <c r="G10" s="260"/>
      <c r="H10" s="260">
        <v>4</v>
      </c>
      <c r="I10" s="260"/>
      <c r="J10" s="260">
        <v>5</v>
      </c>
      <c r="K10" s="260"/>
      <c r="L10" s="260">
        <v>6</v>
      </c>
      <c r="M10" s="260"/>
      <c r="N10" s="260">
        <v>7</v>
      </c>
      <c r="O10" s="260"/>
    </row>
    <row r="11" spans="1:15" s="2" customFormat="1" ht="20.100000000000001" customHeight="1">
      <c r="A11" s="264" t="s">
        <v>149</v>
      </c>
      <c r="B11" s="265"/>
      <c r="C11" s="265"/>
      <c r="D11" s="265"/>
      <c r="E11" s="265"/>
      <c r="F11" s="265"/>
      <c r="G11" s="265"/>
      <c r="H11" s="265"/>
      <c r="I11" s="265"/>
      <c r="J11" s="265"/>
      <c r="K11" s="266"/>
      <c r="L11" s="362"/>
      <c r="M11" s="363"/>
      <c r="N11" s="362"/>
      <c r="O11" s="363"/>
    </row>
    <row r="12" spans="1:15" s="2" customFormat="1" ht="20.100000000000001" customHeight="1">
      <c r="A12" s="361" t="s">
        <v>316</v>
      </c>
      <c r="B12" s="361"/>
      <c r="C12" s="361"/>
      <c r="D12" s="332">
        <v>1</v>
      </c>
      <c r="E12" s="334"/>
      <c r="F12" s="332">
        <v>1</v>
      </c>
      <c r="G12" s="334"/>
      <c r="H12" s="332">
        <v>5</v>
      </c>
      <c r="I12" s="334"/>
      <c r="J12" s="332">
        <v>5</v>
      </c>
      <c r="K12" s="334"/>
      <c r="L12" s="320">
        <f>J12/H12*100%</f>
        <v>1</v>
      </c>
      <c r="M12" s="321"/>
      <c r="N12" s="320">
        <f>J12/F12*100%</f>
        <v>5</v>
      </c>
      <c r="O12" s="321"/>
    </row>
    <row r="13" spans="1:15" s="2" customFormat="1" ht="20.100000000000001" customHeight="1">
      <c r="A13" s="361" t="s">
        <v>317</v>
      </c>
      <c r="B13" s="361"/>
      <c r="C13" s="361"/>
      <c r="D13" s="332">
        <v>3</v>
      </c>
      <c r="E13" s="334"/>
      <c r="F13" s="332">
        <v>3</v>
      </c>
      <c r="G13" s="334"/>
      <c r="H13" s="332">
        <v>3</v>
      </c>
      <c r="I13" s="334"/>
      <c r="J13" s="332">
        <v>4</v>
      </c>
      <c r="K13" s="334"/>
      <c r="L13" s="320">
        <f t="shared" ref="L13:L33" si="0">J13/H13*100%</f>
        <v>1.3333333333333333</v>
      </c>
      <c r="M13" s="321"/>
      <c r="N13" s="320">
        <f t="shared" ref="N13:N33" si="1">J13/F13*100%</f>
        <v>1.3333333333333333</v>
      </c>
      <c r="O13" s="321"/>
    </row>
    <row r="14" spans="1:15" s="2" customFormat="1" ht="20.100000000000001" customHeight="1">
      <c r="A14" s="361" t="s">
        <v>318</v>
      </c>
      <c r="B14" s="361"/>
      <c r="C14" s="361"/>
      <c r="D14" s="332">
        <v>3</v>
      </c>
      <c r="E14" s="334"/>
      <c r="F14" s="332">
        <v>3</v>
      </c>
      <c r="G14" s="334"/>
      <c r="H14" s="332">
        <v>4</v>
      </c>
      <c r="I14" s="334"/>
      <c r="J14" s="332">
        <v>4</v>
      </c>
      <c r="K14" s="334"/>
      <c r="L14" s="320">
        <f t="shared" ref="L14" si="2">J14/H14*100%</f>
        <v>1</v>
      </c>
      <c r="M14" s="321"/>
      <c r="N14" s="320">
        <f t="shared" si="1"/>
        <v>1.3333333333333333</v>
      </c>
      <c r="O14" s="321"/>
    </row>
    <row r="15" spans="1:15" s="2" customFormat="1" ht="20.100000000000001" customHeight="1">
      <c r="A15" s="361" t="s">
        <v>319</v>
      </c>
      <c r="B15" s="361"/>
      <c r="C15" s="361"/>
      <c r="D15" s="332">
        <v>3</v>
      </c>
      <c r="E15" s="334"/>
      <c r="F15" s="332">
        <v>5</v>
      </c>
      <c r="G15" s="334"/>
      <c r="H15" s="332">
        <v>0</v>
      </c>
      <c r="I15" s="334"/>
      <c r="J15" s="332">
        <v>0</v>
      </c>
      <c r="K15" s="334"/>
      <c r="L15" s="320"/>
      <c r="M15" s="321"/>
      <c r="N15" s="320"/>
      <c r="O15" s="321"/>
    </row>
    <row r="16" spans="1:15" s="2" customFormat="1" ht="20.100000000000001" customHeight="1">
      <c r="A16" s="361" t="s">
        <v>320</v>
      </c>
      <c r="B16" s="361"/>
      <c r="C16" s="361"/>
      <c r="D16" s="332"/>
      <c r="E16" s="334"/>
      <c r="F16" s="332"/>
      <c r="G16" s="334"/>
      <c r="H16" s="332"/>
      <c r="I16" s="334"/>
      <c r="J16" s="332"/>
      <c r="K16" s="334"/>
      <c r="L16" s="320"/>
      <c r="M16" s="321"/>
      <c r="N16" s="320"/>
      <c r="O16" s="321"/>
    </row>
    <row r="17" spans="1:15" s="2" customFormat="1" ht="20.100000000000001" customHeight="1">
      <c r="A17" s="361" t="s">
        <v>321</v>
      </c>
      <c r="B17" s="361"/>
      <c r="C17" s="361"/>
      <c r="D17" s="332"/>
      <c r="E17" s="334"/>
      <c r="F17" s="332"/>
      <c r="G17" s="334"/>
      <c r="H17" s="332"/>
      <c r="I17" s="334"/>
      <c r="J17" s="332"/>
      <c r="K17" s="334"/>
      <c r="L17" s="320"/>
      <c r="M17" s="321"/>
      <c r="N17" s="320"/>
      <c r="O17" s="321"/>
    </row>
    <row r="18" spans="1:15" s="2" customFormat="1" ht="20.100000000000001" customHeight="1">
      <c r="A18" s="264" t="s">
        <v>292</v>
      </c>
      <c r="B18" s="265"/>
      <c r="C18" s="265"/>
      <c r="D18" s="265"/>
      <c r="E18" s="265"/>
      <c r="F18" s="265"/>
      <c r="G18" s="265"/>
      <c r="H18" s="265"/>
      <c r="I18" s="265"/>
      <c r="J18" s="265"/>
      <c r="K18" s="266"/>
      <c r="L18" s="320"/>
      <c r="M18" s="321"/>
      <c r="N18" s="320"/>
      <c r="O18" s="321"/>
    </row>
    <row r="19" spans="1:15" s="2" customFormat="1" ht="20.100000000000001" customHeight="1">
      <c r="A19" s="316" t="s">
        <v>271</v>
      </c>
      <c r="B19" s="316"/>
      <c r="C19" s="316"/>
      <c r="D19" s="317">
        <v>206</v>
      </c>
      <c r="E19" s="318"/>
      <c r="F19" s="317">
        <v>265</v>
      </c>
      <c r="G19" s="318"/>
      <c r="H19" s="327">
        <v>265</v>
      </c>
      <c r="I19" s="327"/>
      <c r="J19" s="317" t="e">
        <f>#REF!/1000</f>
        <v>#REF!</v>
      </c>
      <c r="K19" s="318"/>
      <c r="L19" s="320" t="e">
        <f t="shared" si="0"/>
        <v>#REF!</v>
      </c>
      <c r="M19" s="321"/>
      <c r="N19" s="320" t="e">
        <f t="shared" si="1"/>
        <v>#REF!</v>
      </c>
      <c r="O19" s="321"/>
    </row>
    <row r="20" spans="1:15" s="2" customFormat="1" ht="20.100000000000001" customHeight="1">
      <c r="A20" s="316" t="s">
        <v>296</v>
      </c>
      <c r="B20" s="316"/>
      <c r="C20" s="316"/>
      <c r="D20" s="317">
        <v>880</v>
      </c>
      <c r="E20" s="318"/>
      <c r="F20" s="317">
        <f>'I. Фін результат'!C29-'6.1. Інша інфо_1'!F19:G19</f>
        <v>968</v>
      </c>
      <c r="G20" s="318"/>
      <c r="H20" s="327">
        <v>1200</v>
      </c>
      <c r="I20" s="327"/>
      <c r="J20" s="317" t="e">
        <f>#REF!/1000</f>
        <v>#REF!</v>
      </c>
      <c r="K20" s="318"/>
      <c r="L20" s="320" t="e">
        <f t="shared" si="0"/>
        <v>#REF!</v>
      </c>
      <c r="M20" s="321"/>
      <c r="N20" s="320" t="e">
        <f t="shared" si="1"/>
        <v>#REF!</v>
      </c>
      <c r="O20" s="321"/>
    </row>
    <row r="21" spans="1:15" s="2" customFormat="1" ht="20.100000000000001" customHeight="1">
      <c r="A21" s="316" t="s">
        <v>272</v>
      </c>
      <c r="B21" s="316"/>
      <c r="C21" s="316"/>
      <c r="D21" s="317">
        <v>426</v>
      </c>
      <c r="E21" s="318"/>
      <c r="F21" s="317">
        <v>518</v>
      </c>
      <c r="G21" s="318"/>
      <c r="H21" s="327">
        <v>1760</v>
      </c>
      <c r="I21" s="327"/>
      <c r="J21" s="317" t="e">
        <f>#REF!/1000</f>
        <v>#REF!</v>
      </c>
      <c r="K21" s="318"/>
      <c r="L21" s="320" t="e">
        <f t="shared" si="0"/>
        <v>#REF!</v>
      </c>
      <c r="M21" s="321"/>
      <c r="N21" s="320" t="e">
        <f t="shared" si="1"/>
        <v>#REF!</v>
      </c>
      <c r="O21" s="321"/>
    </row>
    <row r="22" spans="1:15" s="2" customFormat="1" ht="20.100000000000001" customHeight="1">
      <c r="A22" s="323" t="s">
        <v>293</v>
      </c>
      <c r="B22" s="324"/>
      <c r="C22" s="324"/>
      <c r="D22" s="324"/>
      <c r="E22" s="324"/>
      <c r="F22" s="324"/>
      <c r="G22" s="324"/>
      <c r="H22" s="324"/>
      <c r="I22" s="324"/>
      <c r="J22" s="324"/>
      <c r="K22" s="325"/>
      <c r="L22" s="320"/>
      <c r="M22" s="321"/>
      <c r="N22" s="320"/>
      <c r="O22" s="321"/>
    </row>
    <row r="23" spans="1:15" s="2" customFormat="1" ht="20.100000000000001" customHeight="1">
      <c r="A23" s="316" t="s">
        <v>271</v>
      </c>
      <c r="B23" s="316"/>
      <c r="C23" s="316"/>
      <c r="D23" s="326">
        <v>252</v>
      </c>
      <c r="E23" s="326"/>
      <c r="F23" s="317">
        <v>324</v>
      </c>
      <c r="G23" s="318"/>
      <c r="H23" s="327">
        <v>324</v>
      </c>
      <c r="I23" s="327"/>
      <c r="J23" s="317" t="e">
        <f>#REF!/1000</f>
        <v>#REF!</v>
      </c>
      <c r="K23" s="318"/>
      <c r="L23" s="320" t="e">
        <f t="shared" si="0"/>
        <v>#REF!</v>
      </c>
      <c r="M23" s="321"/>
      <c r="N23" s="320" t="e">
        <f t="shared" si="1"/>
        <v>#REF!</v>
      </c>
      <c r="O23" s="321"/>
    </row>
    <row r="24" spans="1:15" s="2" customFormat="1" ht="20.100000000000001" customHeight="1">
      <c r="A24" s="316" t="s">
        <v>296</v>
      </c>
      <c r="B24" s="316"/>
      <c r="C24" s="316"/>
      <c r="D24" s="326">
        <v>1073</v>
      </c>
      <c r="E24" s="326"/>
      <c r="F24" s="317">
        <f>'I. Фін результат'!C29+'I. Фін результат'!C30-'6.1. Інша інфо_1'!F23:G23</f>
        <v>1175</v>
      </c>
      <c r="G24" s="318"/>
      <c r="H24" s="327">
        <v>1464</v>
      </c>
      <c r="I24" s="327"/>
      <c r="J24" s="317" t="e">
        <f>#REF!/1000</f>
        <v>#REF!</v>
      </c>
      <c r="K24" s="318"/>
      <c r="L24" s="320" t="e">
        <f t="shared" si="0"/>
        <v>#REF!</v>
      </c>
      <c r="M24" s="321"/>
      <c r="N24" s="320" t="e">
        <f t="shared" si="1"/>
        <v>#REF!</v>
      </c>
      <c r="O24" s="321"/>
    </row>
    <row r="25" spans="1:15" s="2" customFormat="1" ht="20.100000000000001" customHeight="1">
      <c r="A25" s="316" t="s">
        <v>272</v>
      </c>
      <c r="B25" s="316"/>
      <c r="C25" s="316"/>
      <c r="D25" s="326">
        <v>506</v>
      </c>
      <c r="E25" s="326"/>
      <c r="F25" s="317">
        <f>'I. Фін результат'!C13+'I. Фін результат'!C14</f>
        <v>703</v>
      </c>
      <c r="G25" s="318"/>
      <c r="H25" s="327">
        <v>2117</v>
      </c>
      <c r="I25" s="327"/>
      <c r="J25" s="317" t="e">
        <f>#REF!/1000</f>
        <v>#REF!</v>
      </c>
      <c r="K25" s="318"/>
      <c r="L25" s="320" t="e">
        <f t="shared" si="0"/>
        <v>#REF!</v>
      </c>
      <c r="M25" s="321"/>
      <c r="N25" s="320" t="e">
        <f t="shared" si="1"/>
        <v>#REF!</v>
      </c>
      <c r="O25" s="321"/>
    </row>
    <row r="26" spans="1:15" s="2" customFormat="1" ht="38.25" customHeight="1">
      <c r="A26" s="323" t="s">
        <v>322</v>
      </c>
      <c r="B26" s="324"/>
      <c r="C26" s="324"/>
      <c r="D26" s="324"/>
      <c r="E26" s="324"/>
      <c r="F26" s="324"/>
      <c r="G26" s="324"/>
      <c r="H26" s="324"/>
      <c r="I26" s="324"/>
      <c r="J26" s="324"/>
      <c r="K26" s="325"/>
      <c r="L26" s="320"/>
      <c r="M26" s="321"/>
      <c r="N26" s="320"/>
      <c r="O26" s="321"/>
    </row>
    <row r="27" spans="1:15" s="2" customFormat="1" ht="20.100000000000001" customHeight="1">
      <c r="A27" s="316" t="s">
        <v>271</v>
      </c>
      <c r="B27" s="316"/>
      <c r="C27" s="316"/>
      <c r="D27" s="322">
        <v>17167</v>
      </c>
      <c r="E27" s="322"/>
      <c r="F27" s="317">
        <v>22100</v>
      </c>
      <c r="G27" s="318"/>
      <c r="H27" s="319">
        <v>22100</v>
      </c>
      <c r="I27" s="319"/>
      <c r="J27" s="317" t="e">
        <f>#REF!</f>
        <v>#REF!</v>
      </c>
      <c r="K27" s="318"/>
      <c r="L27" s="320" t="e">
        <f t="shared" si="0"/>
        <v>#REF!</v>
      </c>
      <c r="M27" s="321"/>
      <c r="N27" s="320" t="e">
        <f t="shared" si="1"/>
        <v>#REF!</v>
      </c>
      <c r="O27" s="321"/>
    </row>
    <row r="28" spans="1:15" s="2" customFormat="1" ht="20.100000000000001" customHeight="1">
      <c r="A28" s="316" t="s">
        <v>296</v>
      </c>
      <c r="B28" s="316"/>
      <c r="C28" s="316"/>
      <c r="D28" s="322">
        <v>12222</v>
      </c>
      <c r="E28" s="322"/>
      <c r="F28" s="317">
        <v>16667</v>
      </c>
      <c r="G28" s="318"/>
      <c r="H28" s="319">
        <v>16667</v>
      </c>
      <c r="I28" s="319"/>
      <c r="J28" s="317" t="e">
        <f>#REF!</f>
        <v>#REF!</v>
      </c>
      <c r="K28" s="318"/>
      <c r="L28" s="320" t="e">
        <f t="shared" si="0"/>
        <v>#REF!</v>
      </c>
      <c r="M28" s="321"/>
      <c r="N28" s="320" t="e">
        <f t="shared" si="1"/>
        <v>#REF!</v>
      </c>
      <c r="O28" s="321"/>
    </row>
    <row r="29" spans="1:15" s="2" customFormat="1" ht="20.100000000000001" customHeight="1">
      <c r="A29" s="316" t="s">
        <v>272</v>
      </c>
      <c r="B29" s="316"/>
      <c r="C29" s="316"/>
      <c r="D29" s="322">
        <v>8875</v>
      </c>
      <c r="E29" s="322"/>
      <c r="F29" s="317">
        <v>12125</v>
      </c>
      <c r="G29" s="318"/>
      <c r="H29" s="319">
        <v>12125</v>
      </c>
      <c r="I29" s="319"/>
      <c r="J29" s="317" t="e">
        <f>#REF!</f>
        <v>#REF!</v>
      </c>
      <c r="K29" s="318"/>
      <c r="L29" s="320" t="e">
        <f t="shared" si="0"/>
        <v>#REF!</v>
      </c>
      <c r="M29" s="321"/>
      <c r="N29" s="320" t="e">
        <f t="shared" si="1"/>
        <v>#REF!</v>
      </c>
      <c r="O29" s="321"/>
    </row>
    <row r="30" spans="1:15" s="2" customFormat="1" ht="20.100000000000001" customHeight="1">
      <c r="A30" s="323" t="s">
        <v>323</v>
      </c>
      <c r="B30" s="324"/>
      <c r="C30" s="324"/>
      <c r="D30" s="324"/>
      <c r="E30" s="324"/>
      <c r="F30" s="324"/>
      <c r="G30" s="324"/>
      <c r="H30" s="324"/>
      <c r="I30" s="324"/>
      <c r="J30" s="324"/>
      <c r="K30" s="325"/>
      <c r="L30" s="320"/>
      <c r="M30" s="321"/>
      <c r="N30" s="320"/>
      <c r="O30" s="321"/>
    </row>
    <row r="31" spans="1:15" s="2" customFormat="1" ht="20.100000000000001" customHeight="1">
      <c r="A31" s="316" t="s">
        <v>271</v>
      </c>
      <c r="B31" s="316"/>
      <c r="C31" s="316"/>
      <c r="D31" s="317">
        <f>D27</f>
        <v>17167</v>
      </c>
      <c r="E31" s="318"/>
      <c r="F31" s="317">
        <v>22100</v>
      </c>
      <c r="G31" s="318"/>
      <c r="H31" s="319">
        <v>22100</v>
      </c>
      <c r="I31" s="319"/>
      <c r="J31" s="317" t="e">
        <f>#REF!</f>
        <v>#REF!</v>
      </c>
      <c r="K31" s="318"/>
      <c r="L31" s="320" t="e">
        <f t="shared" si="0"/>
        <v>#REF!</v>
      </c>
      <c r="M31" s="321"/>
      <c r="N31" s="320" t="e">
        <f t="shared" si="1"/>
        <v>#REF!</v>
      </c>
      <c r="O31" s="321"/>
    </row>
    <row r="32" spans="1:15" s="2" customFormat="1" ht="20.100000000000001" customHeight="1">
      <c r="A32" s="316" t="s">
        <v>296</v>
      </c>
      <c r="B32" s="316"/>
      <c r="C32" s="316"/>
      <c r="D32" s="317">
        <f t="shared" ref="D32:D33" si="3">D28</f>
        <v>12222</v>
      </c>
      <c r="E32" s="318"/>
      <c r="F32" s="317">
        <v>33333</v>
      </c>
      <c r="G32" s="318"/>
      <c r="H32" s="319">
        <v>33333</v>
      </c>
      <c r="I32" s="319"/>
      <c r="J32" s="317" t="e">
        <f>#REF!</f>
        <v>#REF!</v>
      </c>
      <c r="K32" s="318"/>
      <c r="L32" s="320" t="e">
        <f t="shared" si="0"/>
        <v>#REF!</v>
      </c>
      <c r="M32" s="321"/>
      <c r="N32" s="320" t="e">
        <f t="shared" si="1"/>
        <v>#REF!</v>
      </c>
      <c r="O32" s="321"/>
    </row>
    <row r="33" spans="1:15" s="2" customFormat="1" ht="20.100000000000001" customHeight="1">
      <c r="A33" s="316" t="s">
        <v>272</v>
      </c>
      <c r="B33" s="316"/>
      <c r="C33" s="316"/>
      <c r="D33" s="317">
        <f t="shared" si="3"/>
        <v>8875</v>
      </c>
      <c r="E33" s="318"/>
      <c r="F33" s="317">
        <v>19938</v>
      </c>
      <c r="G33" s="318"/>
      <c r="H33" s="319">
        <v>19938</v>
      </c>
      <c r="I33" s="319"/>
      <c r="J33" s="317" t="e">
        <f>#REF!</f>
        <v>#REF!</v>
      </c>
      <c r="K33" s="318"/>
      <c r="L33" s="320" t="e">
        <f t="shared" si="0"/>
        <v>#REF!</v>
      </c>
      <c r="M33" s="321"/>
      <c r="N33" s="320" t="e">
        <f t="shared" si="1"/>
        <v>#REF!</v>
      </c>
      <c r="O33" s="321"/>
    </row>
    <row r="34" spans="1:15" ht="10.5" customHeight="1">
      <c r="A34" s="20"/>
      <c r="B34" s="20"/>
      <c r="C34" s="20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</row>
    <row r="35" spans="1:15" ht="20.100000000000001" customHeight="1">
      <c r="A35" s="360" t="s">
        <v>324</v>
      </c>
      <c r="B35" s="360"/>
      <c r="C35" s="360"/>
      <c r="D35" s="360"/>
      <c r="E35" s="360"/>
      <c r="F35" s="360"/>
      <c r="G35" s="360"/>
      <c r="H35" s="360"/>
      <c r="I35" s="360"/>
      <c r="J35" s="360"/>
      <c r="K35" s="360"/>
      <c r="L35" s="360"/>
      <c r="M35" s="360"/>
      <c r="N35" s="360"/>
      <c r="O35" s="360"/>
    </row>
    <row r="36" spans="1:15" ht="15" customHeight="1">
      <c r="A36" s="21"/>
      <c r="B36" s="21"/>
      <c r="C36" s="21"/>
      <c r="D36" s="21"/>
      <c r="E36" s="21"/>
      <c r="F36" s="21"/>
      <c r="G36" s="21"/>
      <c r="H36" s="21"/>
      <c r="I36" s="21"/>
    </row>
    <row r="37" spans="1:15" ht="21.95" customHeight="1">
      <c r="A37" s="342" t="s">
        <v>325</v>
      </c>
      <c r="B37" s="342"/>
      <c r="C37" s="342"/>
      <c r="D37" s="342"/>
      <c r="E37" s="342"/>
      <c r="F37" s="342"/>
      <c r="G37" s="342"/>
      <c r="H37" s="342"/>
      <c r="I37" s="342"/>
      <c r="J37" s="342"/>
      <c r="K37" s="342"/>
      <c r="L37" s="342"/>
      <c r="M37" s="342"/>
      <c r="N37" s="342"/>
      <c r="O37" s="342"/>
    </row>
    <row r="38" spans="1:15" ht="10.5" customHeight="1"/>
    <row r="39" spans="1:15" ht="60" customHeight="1">
      <c r="A39" s="36" t="s">
        <v>152</v>
      </c>
      <c r="B39" s="347" t="s">
        <v>326</v>
      </c>
      <c r="C39" s="348"/>
      <c r="D39" s="348"/>
      <c r="E39" s="348"/>
      <c r="F39" s="304" t="s">
        <v>93</v>
      </c>
      <c r="G39" s="304"/>
      <c r="H39" s="304"/>
      <c r="I39" s="304"/>
      <c r="J39" s="304"/>
      <c r="K39" s="304"/>
      <c r="L39" s="304"/>
      <c r="M39" s="304"/>
      <c r="N39" s="304"/>
      <c r="O39" s="304"/>
    </row>
    <row r="40" spans="1:15" ht="18" customHeight="1">
      <c r="A40" s="36">
        <v>1</v>
      </c>
      <c r="B40" s="347">
        <v>2</v>
      </c>
      <c r="C40" s="348"/>
      <c r="D40" s="348"/>
      <c r="E40" s="348"/>
      <c r="F40" s="304">
        <v>3</v>
      </c>
      <c r="G40" s="304"/>
      <c r="H40" s="304"/>
      <c r="I40" s="304"/>
      <c r="J40" s="304"/>
      <c r="K40" s="304"/>
      <c r="L40" s="304"/>
      <c r="M40" s="304"/>
      <c r="N40" s="304"/>
      <c r="O40" s="304"/>
    </row>
    <row r="41" spans="1:15" ht="20.100000000000001" customHeight="1">
      <c r="A41" s="133"/>
      <c r="B41" s="352"/>
      <c r="C41" s="353"/>
      <c r="D41" s="353"/>
      <c r="E41" s="353"/>
      <c r="F41" s="355"/>
      <c r="G41" s="355"/>
      <c r="H41" s="355"/>
      <c r="I41" s="355"/>
      <c r="J41" s="355"/>
      <c r="K41" s="355"/>
      <c r="L41" s="355"/>
      <c r="M41" s="355"/>
      <c r="N41" s="355"/>
      <c r="O41" s="355"/>
    </row>
    <row r="42" spans="1:15" ht="20.100000000000001" customHeight="1">
      <c r="A42" s="133"/>
      <c r="B42" s="352"/>
      <c r="C42" s="353"/>
      <c r="D42" s="353"/>
      <c r="E42" s="353"/>
      <c r="F42" s="355"/>
      <c r="G42" s="355"/>
      <c r="H42" s="355"/>
      <c r="I42" s="355"/>
      <c r="J42" s="355"/>
      <c r="K42" s="355"/>
      <c r="L42" s="355"/>
      <c r="M42" s="355"/>
      <c r="N42" s="355"/>
      <c r="O42" s="355"/>
    </row>
    <row r="43" spans="1:15" ht="20.100000000000001" customHeight="1">
      <c r="A43" s="133"/>
      <c r="B43" s="352"/>
      <c r="C43" s="353"/>
      <c r="D43" s="353"/>
      <c r="E43" s="353"/>
      <c r="F43" s="355"/>
      <c r="G43" s="355"/>
      <c r="H43" s="355"/>
      <c r="I43" s="355"/>
      <c r="J43" s="355"/>
      <c r="K43" s="355"/>
      <c r="L43" s="355"/>
      <c r="M43" s="355"/>
      <c r="N43" s="355"/>
      <c r="O43" s="355"/>
    </row>
    <row r="44" spans="1:15" ht="20.100000000000001" customHeight="1">
      <c r="A44" s="133"/>
      <c r="B44" s="352"/>
      <c r="C44" s="353"/>
      <c r="D44" s="353"/>
      <c r="E44" s="353"/>
      <c r="F44" s="355"/>
      <c r="G44" s="355"/>
      <c r="H44" s="355"/>
      <c r="I44" s="355"/>
      <c r="J44" s="355"/>
      <c r="K44" s="355"/>
      <c r="L44" s="355"/>
      <c r="M44" s="355"/>
      <c r="N44" s="355"/>
      <c r="O44" s="355"/>
    </row>
    <row r="45" spans="1:15" ht="20.100000000000001" customHeight="1">
      <c r="A45" s="133"/>
      <c r="B45" s="352"/>
      <c r="C45" s="353"/>
      <c r="D45" s="353"/>
      <c r="E45" s="353"/>
      <c r="F45" s="355"/>
      <c r="G45" s="355"/>
      <c r="H45" s="355"/>
      <c r="I45" s="355"/>
      <c r="J45" s="355"/>
      <c r="K45" s="355"/>
      <c r="L45" s="355"/>
      <c r="M45" s="355"/>
      <c r="N45" s="355"/>
      <c r="O45" s="355"/>
    </row>
    <row r="46" spans="1:15" ht="20.100000000000001" customHeight="1">
      <c r="A46" s="133"/>
      <c r="B46" s="352"/>
      <c r="C46" s="353"/>
      <c r="D46" s="353"/>
      <c r="E46" s="353"/>
      <c r="F46" s="355"/>
      <c r="G46" s="355"/>
      <c r="H46" s="355"/>
      <c r="I46" s="355"/>
      <c r="J46" s="355"/>
      <c r="K46" s="355"/>
      <c r="L46" s="355"/>
      <c r="M46" s="355"/>
      <c r="N46" s="355"/>
      <c r="O46" s="355"/>
    </row>
    <row r="47" spans="1:15" ht="20.100000000000001" customHeight="1">
      <c r="A47" s="133"/>
      <c r="B47" s="352"/>
      <c r="C47" s="353"/>
      <c r="D47" s="353"/>
      <c r="E47" s="353"/>
      <c r="F47" s="355"/>
      <c r="G47" s="355"/>
      <c r="H47" s="355"/>
      <c r="I47" s="355"/>
      <c r="J47" s="355"/>
      <c r="K47" s="355"/>
      <c r="L47" s="355"/>
      <c r="M47" s="355"/>
      <c r="N47" s="355"/>
      <c r="O47" s="355"/>
    </row>
    <row r="48" spans="1:15" ht="20.100000000000001" customHeight="1">
      <c r="A48" s="133"/>
      <c r="B48" s="352"/>
      <c r="C48" s="353"/>
      <c r="D48" s="353"/>
      <c r="E48" s="353"/>
      <c r="F48" s="352"/>
      <c r="G48" s="353"/>
      <c r="H48" s="353"/>
      <c r="I48" s="353"/>
      <c r="J48" s="353"/>
      <c r="K48" s="353"/>
      <c r="L48" s="353"/>
      <c r="M48" s="353"/>
      <c r="N48" s="353"/>
      <c r="O48" s="354"/>
    </row>
    <row r="49" spans="1:15" ht="20.100000000000001" customHeight="1">
      <c r="A49" s="133"/>
      <c r="B49" s="352"/>
      <c r="C49" s="353"/>
      <c r="D49" s="353"/>
      <c r="E49" s="354"/>
      <c r="F49" s="352"/>
      <c r="G49" s="353"/>
      <c r="H49" s="353"/>
      <c r="I49" s="353"/>
      <c r="J49" s="353"/>
      <c r="K49" s="353"/>
      <c r="L49" s="353"/>
      <c r="M49" s="353"/>
      <c r="N49" s="353"/>
      <c r="O49" s="354"/>
    </row>
    <row r="50" spans="1:15" ht="20.100000000000001" customHeight="1">
      <c r="A50" s="70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1:15" ht="21.95" customHeight="1">
      <c r="A51" s="356" t="s">
        <v>254</v>
      </c>
      <c r="B51" s="356"/>
      <c r="C51" s="356"/>
      <c r="D51" s="356"/>
      <c r="E51" s="356"/>
      <c r="F51" s="356"/>
      <c r="G51" s="356"/>
      <c r="H51" s="356"/>
      <c r="I51" s="356"/>
      <c r="J51" s="356"/>
    </row>
    <row r="52" spans="1:15" ht="20.100000000000001" customHeight="1">
      <c r="A52" s="16"/>
    </row>
    <row r="53" spans="1:15" ht="63.95" customHeight="1">
      <c r="A53" s="307" t="s">
        <v>273</v>
      </c>
      <c r="B53" s="307" t="s">
        <v>327</v>
      </c>
      <c r="C53" s="307"/>
      <c r="D53" s="341" t="s">
        <v>420</v>
      </c>
      <c r="E53" s="341"/>
      <c r="F53" s="341"/>
      <c r="G53" s="341" t="s">
        <v>421</v>
      </c>
      <c r="H53" s="341"/>
      <c r="I53" s="341"/>
      <c r="J53" s="357" t="s">
        <v>422</v>
      </c>
      <c r="K53" s="358"/>
      <c r="L53" s="359"/>
      <c r="M53" s="341" t="s">
        <v>423</v>
      </c>
      <c r="N53" s="341"/>
      <c r="O53" s="341"/>
    </row>
    <row r="54" spans="1:15" ht="168.75">
      <c r="A54" s="307"/>
      <c r="B54" s="7" t="s">
        <v>79</v>
      </c>
      <c r="C54" s="7" t="s">
        <v>80</v>
      </c>
      <c r="D54" s="7" t="s">
        <v>328</v>
      </c>
      <c r="E54" s="7" t="s">
        <v>329</v>
      </c>
      <c r="F54" s="7" t="s">
        <v>330</v>
      </c>
      <c r="G54" s="7" t="s">
        <v>328</v>
      </c>
      <c r="H54" s="7" t="s">
        <v>329</v>
      </c>
      <c r="I54" s="7" t="s">
        <v>330</v>
      </c>
      <c r="J54" s="7" t="s">
        <v>328</v>
      </c>
      <c r="K54" s="7" t="s">
        <v>329</v>
      </c>
      <c r="L54" s="7" t="s">
        <v>330</v>
      </c>
      <c r="M54" s="7" t="s">
        <v>328</v>
      </c>
      <c r="N54" s="7" t="s">
        <v>329</v>
      </c>
      <c r="O54" s="7" t="s">
        <v>330</v>
      </c>
    </row>
    <row r="55" spans="1:15" ht="18" customHeight="1">
      <c r="A55" s="7">
        <v>1</v>
      </c>
      <c r="B55" s="7">
        <v>2</v>
      </c>
      <c r="C55" s="7">
        <v>3</v>
      </c>
      <c r="D55" s="7">
        <v>4</v>
      </c>
      <c r="E55" s="7">
        <v>5</v>
      </c>
      <c r="F55" s="7">
        <v>6</v>
      </c>
      <c r="G55" s="7">
        <v>7</v>
      </c>
      <c r="H55" s="6">
        <v>8</v>
      </c>
      <c r="I55" s="6">
        <v>9</v>
      </c>
      <c r="J55" s="6">
        <v>10</v>
      </c>
      <c r="K55" s="6">
        <v>11</v>
      </c>
      <c r="L55" s="6">
        <v>12</v>
      </c>
      <c r="M55" s="6">
        <v>13</v>
      </c>
      <c r="N55" s="6">
        <v>14</v>
      </c>
      <c r="O55" s="6">
        <v>15</v>
      </c>
    </row>
    <row r="56" spans="1:15" ht="43.5" customHeight="1">
      <c r="A56" s="134" t="s">
        <v>407</v>
      </c>
      <c r="B56" s="105">
        <v>100</v>
      </c>
      <c r="C56" s="105">
        <v>100</v>
      </c>
      <c r="D56" s="181">
        <v>2810</v>
      </c>
      <c r="E56" s="181">
        <v>234</v>
      </c>
      <c r="F56" s="181">
        <v>12009</v>
      </c>
      <c r="G56" s="231">
        <v>5300</v>
      </c>
      <c r="H56" s="231">
        <v>250</v>
      </c>
      <c r="I56" s="231">
        <v>21120</v>
      </c>
      <c r="J56" s="181">
        <v>5099</v>
      </c>
      <c r="K56" s="181">
        <v>235</v>
      </c>
      <c r="L56" s="181">
        <v>21697</v>
      </c>
      <c r="M56" s="231">
        <v>5300</v>
      </c>
      <c r="N56" s="231">
        <v>200</v>
      </c>
      <c r="O56" s="231">
        <v>26500</v>
      </c>
    </row>
    <row r="57" spans="1:15" ht="20.100000000000001" customHeight="1">
      <c r="A57" s="134"/>
      <c r="B57" s="105"/>
      <c r="C57" s="105"/>
      <c r="D57" s="105"/>
      <c r="E57" s="105"/>
      <c r="F57" s="105"/>
      <c r="G57" s="105"/>
      <c r="H57" s="105"/>
      <c r="I57" s="105"/>
      <c r="J57" s="181"/>
      <c r="K57" s="181"/>
      <c r="L57" s="181"/>
      <c r="M57" s="181"/>
      <c r="N57" s="181"/>
      <c r="O57" s="181"/>
    </row>
    <row r="58" spans="1:15" s="12" customFormat="1" ht="19.5" customHeight="1">
      <c r="A58" s="187" t="s">
        <v>61</v>
      </c>
      <c r="B58" s="188">
        <v>100</v>
      </c>
      <c r="C58" s="188">
        <v>100</v>
      </c>
      <c r="D58" s="177">
        <v>2810</v>
      </c>
      <c r="E58" s="177">
        <v>234</v>
      </c>
      <c r="F58" s="177">
        <v>12009</v>
      </c>
      <c r="G58" s="177">
        <v>5280</v>
      </c>
      <c r="H58" s="177">
        <v>250</v>
      </c>
      <c r="I58" s="177">
        <v>21120</v>
      </c>
      <c r="J58" s="189">
        <f>SUM(J56:J57)</f>
        <v>5099</v>
      </c>
      <c r="K58" s="177">
        <v>235</v>
      </c>
      <c r="L58" s="177">
        <v>21697</v>
      </c>
      <c r="M58" s="189">
        <f>SUM(M56:M57)</f>
        <v>5300</v>
      </c>
      <c r="N58" s="189">
        <f t="shared" ref="N58:O58" si="4">SUM(N56:N57)</f>
        <v>200</v>
      </c>
      <c r="O58" s="189">
        <f t="shared" si="4"/>
        <v>26500</v>
      </c>
    </row>
    <row r="59" spans="1:15" ht="20.100000000000001" customHeight="1">
      <c r="A59" s="18"/>
      <c r="B59" s="19"/>
      <c r="C59" s="19"/>
      <c r="D59" s="19"/>
      <c r="E59" s="19"/>
      <c r="F59" s="10"/>
      <c r="G59" s="10"/>
      <c r="H59" s="10"/>
      <c r="I59" s="5"/>
      <c r="J59" s="5"/>
      <c r="K59" s="5"/>
      <c r="L59" s="5"/>
      <c r="M59" s="5"/>
      <c r="N59" s="5"/>
      <c r="O59" s="5"/>
    </row>
    <row r="60" spans="1:15" ht="21.95" customHeight="1">
      <c r="A60" s="342" t="s">
        <v>81</v>
      </c>
      <c r="B60" s="342"/>
      <c r="C60" s="342"/>
      <c r="D60" s="342"/>
      <c r="E60" s="342"/>
      <c r="F60" s="342"/>
      <c r="G60" s="342"/>
      <c r="H60" s="342"/>
      <c r="I60" s="342"/>
      <c r="J60" s="342"/>
      <c r="K60" s="342"/>
      <c r="L60" s="342"/>
      <c r="M60" s="342"/>
      <c r="N60" s="342"/>
      <c r="O60" s="342"/>
    </row>
    <row r="61" spans="1:15" ht="20.100000000000001" customHeight="1">
      <c r="A61" s="16"/>
    </row>
    <row r="62" spans="1:15" ht="63.95" customHeight="1">
      <c r="A62" s="7" t="s">
        <v>141</v>
      </c>
      <c r="B62" s="307" t="s">
        <v>78</v>
      </c>
      <c r="C62" s="307"/>
      <c r="D62" s="307" t="s">
        <v>73</v>
      </c>
      <c r="E62" s="307"/>
      <c r="F62" s="307" t="s">
        <v>74</v>
      </c>
      <c r="G62" s="307"/>
      <c r="H62" s="307" t="s">
        <v>331</v>
      </c>
      <c r="I62" s="307"/>
      <c r="J62" s="307"/>
      <c r="K62" s="344" t="s">
        <v>94</v>
      </c>
      <c r="L62" s="346"/>
      <c r="M62" s="344" t="s">
        <v>38</v>
      </c>
      <c r="N62" s="345"/>
      <c r="O62" s="346"/>
    </row>
    <row r="63" spans="1:15" ht="18" customHeight="1">
      <c r="A63" s="6">
        <v>1</v>
      </c>
      <c r="B63" s="304">
        <v>2</v>
      </c>
      <c r="C63" s="304"/>
      <c r="D63" s="304">
        <v>3</v>
      </c>
      <c r="E63" s="304"/>
      <c r="F63" s="350">
        <v>4</v>
      </c>
      <c r="G63" s="350"/>
      <c r="H63" s="304">
        <v>5</v>
      </c>
      <c r="I63" s="304"/>
      <c r="J63" s="304"/>
      <c r="K63" s="304">
        <v>6</v>
      </c>
      <c r="L63" s="304"/>
      <c r="M63" s="347">
        <v>7</v>
      </c>
      <c r="N63" s="348"/>
      <c r="O63" s="349"/>
    </row>
    <row r="64" spans="1:15" ht="20.100000000000001" customHeight="1">
      <c r="A64" s="134"/>
      <c r="B64" s="335"/>
      <c r="C64" s="335"/>
      <c r="D64" s="335"/>
      <c r="E64" s="335"/>
      <c r="F64" s="335"/>
      <c r="G64" s="335"/>
      <c r="H64" s="335"/>
      <c r="I64" s="335"/>
      <c r="J64" s="335"/>
      <c r="K64" s="336"/>
      <c r="L64" s="337"/>
      <c r="M64" s="335"/>
      <c r="N64" s="335"/>
      <c r="O64" s="335"/>
    </row>
    <row r="65" spans="1:15" ht="20.100000000000001" customHeight="1">
      <c r="A65" s="134"/>
      <c r="B65" s="336"/>
      <c r="C65" s="337"/>
      <c r="D65" s="336"/>
      <c r="E65" s="337"/>
      <c r="F65" s="336"/>
      <c r="G65" s="337"/>
      <c r="H65" s="336"/>
      <c r="I65" s="351"/>
      <c r="J65" s="337"/>
      <c r="K65" s="336"/>
      <c r="L65" s="337"/>
      <c r="M65" s="336"/>
      <c r="N65" s="351"/>
      <c r="O65" s="337"/>
    </row>
    <row r="66" spans="1:15" ht="20.100000000000001" customHeight="1">
      <c r="A66" s="134"/>
      <c r="B66" s="335"/>
      <c r="C66" s="335"/>
      <c r="D66" s="335"/>
      <c r="E66" s="335"/>
      <c r="F66" s="335"/>
      <c r="G66" s="335"/>
      <c r="H66" s="335"/>
      <c r="I66" s="335"/>
      <c r="J66" s="335"/>
      <c r="K66" s="336"/>
      <c r="L66" s="337"/>
      <c r="M66" s="335"/>
      <c r="N66" s="335"/>
      <c r="O66" s="335"/>
    </row>
    <row r="67" spans="1:15" ht="20.100000000000001" customHeight="1">
      <c r="A67" s="135" t="s">
        <v>61</v>
      </c>
      <c r="B67" s="340" t="s">
        <v>39</v>
      </c>
      <c r="C67" s="340"/>
      <c r="D67" s="340" t="s">
        <v>39</v>
      </c>
      <c r="E67" s="340"/>
      <c r="F67" s="340" t="s">
        <v>39</v>
      </c>
      <c r="G67" s="340"/>
      <c r="H67" s="335"/>
      <c r="I67" s="335"/>
      <c r="J67" s="335"/>
      <c r="K67" s="338">
        <f>SUM(K64:L66)</f>
        <v>0</v>
      </c>
      <c r="L67" s="339"/>
      <c r="M67" s="335"/>
      <c r="N67" s="335"/>
      <c r="O67" s="335"/>
    </row>
    <row r="68" spans="1:15" ht="20.100000000000001" customHeight="1">
      <c r="A68" s="10"/>
      <c r="B68" s="22"/>
      <c r="C68" s="22"/>
      <c r="D68" s="22"/>
      <c r="E68" s="22"/>
      <c r="F68" s="22"/>
      <c r="G68" s="22"/>
      <c r="H68" s="22"/>
      <c r="I68" s="22"/>
      <c r="J68" s="22"/>
      <c r="K68" s="2"/>
      <c r="L68" s="2"/>
      <c r="M68" s="2"/>
      <c r="N68" s="2"/>
      <c r="O68" s="2"/>
    </row>
    <row r="69" spans="1:15" ht="21.95" customHeight="1">
      <c r="A69" s="342" t="s">
        <v>82</v>
      </c>
      <c r="B69" s="342"/>
      <c r="C69" s="342"/>
      <c r="D69" s="342"/>
      <c r="E69" s="342"/>
      <c r="F69" s="342"/>
      <c r="G69" s="342"/>
      <c r="H69" s="342"/>
      <c r="I69" s="342"/>
      <c r="J69" s="342"/>
      <c r="K69" s="342"/>
      <c r="L69" s="342"/>
      <c r="M69" s="342"/>
      <c r="N69" s="342"/>
      <c r="O69" s="342"/>
    </row>
    <row r="70" spans="1:15" ht="20.100000000000001" customHeight="1">
      <c r="A70" s="5"/>
      <c r="B70" s="14"/>
      <c r="C70" s="5"/>
      <c r="D70" s="5"/>
      <c r="E70" s="5"/>
      <c r="F70" s="5"/>
      <c r="G70" s="5"/>
      <c r="H70" s="5"/>
      <c r="I70" s="13"/>
    </row>
    <row r="71" spans="1:15" ht="63.95" customHeight="1">
      <c r="A71" s="341" t="s">
        <v>72</v>
      </c>
      <c r="B71" s="341"/>
      <c r="C71" s="341"/>
      <c r="D71" s="341" t="s">
        <v>95</v>
      </c>
      <c r="E71" s="341"/>
      <c r="F71" s="341"/>
      <c r="G71" s="341" t="s">
        <v>357</v>
      </c>
      <c r="H71" s="341"/>
      <c r="I71" s="341"/>
      <c r="J71" s="341" t="s">
        <v>351</v>
      </c>
      <c r="K71" s="341"/>
      <c r="L71" s="341"/>
      <c r="M71" s="341" t="s">
        <v>96</v>
      </c>
      <c r="N71" s="341"/>
      <c r="O71" s="341"/>
    </row>
    <row r="72" spans="1:15" ht="18" customHeight="1">
      <c r="A72" s="341">
        <v>1</v>
      </c>
      <c r="B72" s="341"/>
      <c r="C72" s="341"/>
      <c r="D72" s="341">
        <v>2</v>
      </c>
      <c r="E72" s="341"/>
      <c r="F72" s="341"/>
      <c r="G72" s="341">
        <v>3</v>
      </c>
      <c r="H72" s="341"/>
      <c r="I72" s="341"/>
      <c r="J72" s="343">
        <v>4</v>
      </c>
      <c r="K72" s="343"/>
      <c r="L72" s="343"/>
      <c r="M72" s="343">
        <v>5</v>
      </c>
      <c r="N72" s="343"/>
      <c r="O72" s="343"/>
    </row>
    <row r="73" spans="1:15" ht="20.100000000000001" customHeight="1">
      <c r="A73" s="328" t="s">
        <v>332</v>
      </c>
      <c r="B73" s="328"/>
      <c r="C73" s="328"/>
      <c r="D73" s="330"/>
      <c r="E73" s="330"/>
      <c r="F73" s="330"/>
      <c r="G73" s="330"/>
      <c r="H73" s="330"/>
      <c r="I73" s="330"/>
      <c r="J73" s="330"/>
      <c r="K73" s="330"/>
      <c r="L73" s="330"/>
      <c r="M73" s="330"/>
      <c r="N73" s="330"/>
      <c r="O73" s="330"/>
    </row>
    <row r="74" spans="1:15" ht="20.100000000000001" customHeight="1">
      <c r="A74" s="328" t="s">
        <v>117</v>
      </c>
      <c r="B74" s="328"/>
      <c r="C74" s="328"/>
      <c r="D74" s="330"/>
      <c r="E74" s="330"/>
      <c r="F74" s="330"/>
      <c r="G74" s="330"/>
      <c r="H74" s="330"/>
      <c r="I74" s="330"/>
      <c r="J74" s="330"/>
      <c r="K74" s="330"/>
      <c r="L74" s="330"/>
      <c r="M74" s="330"/>
      <c r="N74" s="330"/>
      <c r="O74" s="330"/>
    </row>
    <row r="75" spans="1:15" ht="20.100000000000001" customHeight="1">
      <c r="A75" s="328"/>
      <c r="B75" s="328"/>
      <c r="C75" s="328"/>
      <c r="D75" s="332"/>
      <c r="E75" s="333"/>
      <c r="F75" s="334"/>
      <c r="G75" s="332"/>
      <c r="H75" s="333"/>
      <c r="I75" s="334"/>
      <c r="J75" s="332"/>
      <c r="K75" s="333"/>
      <c r="L75" s="334"/>
      <c r="M75" s="332"/>
      <c r="N75" s="333"/>
      <c r="O75" s="334"/>
    </row>
    <row r="76" spans="1:15" ht="20.100000000000001" customHeight="1">
      <c r="A76" s="328" t="s">
        <v>333</v>
      </c>
      <c r="B76" s="328"/>
      <c r="C76" s="328"/>
      <c r="D76" s="330"/>
      <c r="E76" s="330"/>
      <c r="F76" s="330"/>
      <c r="G76" s="330"/>
      <c r="H76" s="330"/>
      <c r="I76" s="330"/>
      <c r="J76" s="330"/>
      <c r="K76" s="330"/>
      <c r="L76" s="330"/>
      <c r="M76" s="330"/>
      <c r="N76" s="330"/>
      <c r="O76" s="330"/>
    </row>
    <row r="77" spans="1:15" ht="20.100000000000001" customHeight="1">
      <c r="A77" s="328" t="s">
        <v>118</v>
      </c>
      <c r="B77" s="328"/>
      <c r="C77" s="328"/>
      <c r="D77" s="330"/>
      <c r="E77" s="330"/>
      <c r="F77" s="330"/>
      <c r="G77" s="330"/>
      <c r="H77" s="330"/>
      <c r="I77" s="330"/>
      <c r="J77" s="330"/>
      <c r="K77" s="330"/>
      <c r="L77" s="330"/>
      <c r="M77" s="330"/>
      <c r="N77" s="330"/>
      <c r="O77" s="330"/>
    </row>
    <row r="78" spans="1:15" ht="20.100000000000001" customHeight="1">
      <c r="A78" s="328"/>
      <c r="B78" s="328"/>
      <c r="C78" s="328"/>
      <c r="D78" s="332"/>
      <c r="E78" s="333"/>
      <c r="F78" s="334"/>
      <c r="G78" s="332"/>
      <c r="H78" s="333"/>
      <c r="I78" s="334"/>
      <c r="J78" s="332"/>
      <c r="K78" s="333"/>
      <c r="L78" s="334"/>
      <c r="M78" s="332"/>
      <c r="N78" s="333"/>
      <c r="O78" s="334"/>
    </row>
    <row r="79" spans="1:15" ht="20.100000000000001" customHeight="1">
      <c r="A79" s="328" t="s">
        <v>334</v>
      </c>
      <c r="B79" s="328"/>
      <c r="C79" s="328"/>
      <c r="D79" s="330"/>
      <c r="E79" s="330"/>
      <c r="F79" s="330"/>
      <c r="G79" s="330"/>
      <c r="H79" s="330"/>
      <c r="I79" s="330"/>
      <c r="J79" s="330"/>
      <c r="K79" s="330"/>
      <c r="L79" s="330"/>
      <c r="M79" s="330"/>
      <c r="N79" s="330"/>
      <c r="O79" s="330"/>
    </row>
    <row r="80" spans="1:15" ht="20.100000000000001" customHeight="1">
      <c r="A80" s="328" t="s">
        <v>117</v>
      </c>
      <c r="B80" s="328"/>
      <c r="C80" s="328"/>
      <c r="D80" s="330"/>
      <c r="E80" s="330"/>
      <c r="F80" s="330"/>
      <c r="G80" s="330"/>
      <c r="H80" s="330"/>
      <c r="I80" s="330"/>
      <c r="J80" s="330"/>
      <c r="K80" s="330"/>
      <c r="L80" s="330"/>
      <c r="M80" s="330"/>
      <c r="N80" s="330"/>
      <c r="O80" s="330"/>
    </row>
    <row r="81" spans="1:15" ht="20.100000000000001" customHeight="1">
      <c r="A81" s="283"/>
      <c r="B81" s="284"/>
      <c r="C81" s="329"/>
      <c r="D81" s="330"/>
      <c r="E81" s="330"/>
      <c r="F81" s="330"/>
      <c r="G81" s="330"/>
      <c r="H81" s="330"/>
      <c r="I81" s="330"/>
      <c r="J81" s="330"/>
      <c r="K81" s="330"/>
      <c r="L81" s="330"/>
      <c r="M81" s="330"/>
      <c r="N81" s="330"/>
      <c r="O81" s="330"/>
    </row>
    <row r="82" spans="1:15" ht="20.100000000000001" customHeight="1">
      <c r="A82" s="283" t="s">
        <v>61</v>
      </c>
      <c r="B82" s="284"/>
      <c r="C82" s="329"/>
      <c r="D82" s="331"/>
      <c r="E82" s="331"/>
      <c r="F82" s="331"/>
      <c r="G82" s="331"/>
      <c r="H82" s="331"/>
      <c r="I82" s="331"/>
      <c r="J82" s="330"/>
      <c r="K82" s="330"/>
      <c r="L82" s="330"/>
      <c r="M82" s="330"/>
      <c r="N82" s="330"/>
      <c r="O82" s="330"/>
    </row>
    <row r="83" spans="1:15">
      <c r="C83" s="28"/>
      <c r="D83" s="28"/>
      <c r="E83" s="28"/>
    </row>
    <row r="84" spans="1:15">
      <c r="C84" s="28"/>
      <c r="D84" s="28"/>
      <c r="E84" s="28"/>
    </row>
    <row r="85" spans="1:15">
      <c r="C85" s="28"/>
      <c r="D85" s="28"/>
      <c r="E85" s="28"/>
    </row>
    <row r="86" spans="1:15">
      <c r="C86" s="28"/>
      <c r="D86" s="28"/>
      <c r="E86" s="28"/>
    </row>
    <row r="87" spans="1:15">
      <c r="C87" s="28"/>
      <c r="D87" s="28"/>
      <c r="E87" s="28"/>
    </row>
    <row r="88" spans="1:15">
      <c r="C88" s="28"/>
      <c r="D88" s="28"/>
      <c r="E88" s="28"/>
    </row>
    <row r="89" spans="1:15">
      <c r="C89" s="28"/>
      <c r="D89" s="28"/>
      <c r="E89" s="28"/>
    </row>
    <row r="90" spans="1:15">
      <c r="C90" s="28"/>
      <c r="D90" s="28"/>
      <c r="E90" s="28"/>
    </row>
    <row r="91" spans="1:15">
      <c r="C91" s="28"/>
      <c r="D91" s="28"/>
      <c r="E91" s="28"/>
    </row>
    <row r="92" spans="1:15">
      <c r="C92" s="28"/>
      <c r="D92" s="28"/>
      <c r="E92" s="28"/>
    </row>
    <row r="93" spans="1:15">
      <c r="C93" s="28"/>
      <c r="D93" s="28"/>
      <c r="E93" s="28"/>
    </row>
    <row r="94" spans="1:15">
      <c r="C94" s="28"/>
      <c r="D94" s="28"/>
      <c r="E94" s="28"/>
    </row>
    <row r="95" spans="1:15">
      <c r="C95" s="28"/>
      <c r="D95" s="28"/>
      <c r="E95" s="28"/>
    </row>
    <row r="96" spans="1:15">
      <c r="C96" s="28"/>
      <c r="D96" s="28"/>
      <c r="E96" s="28"/>
    </row>
  </sheetData>
  <sheetProtection insertColumns="0" insertRows="0"/>
  <mergeCells count="290">
    <mergeCell ref="A1:O1"/>
    <mergeCell ref="A2:O2"/>
    <mergeCell ref="A3:O3"/>
    <mergeCell ref="D9:E9"/>
    <mergeCell ref="F9:G9"/>
    <mergeCell ref="A9:C9"/>
    <mergeCell ref="N9:O9"/>
    <mergeCell ref="A4:O4"/>
    <mergeCell ref="A5:O5"/>
    <mergeCell ref="L9:M9"/>
    <mergeCell ref="A7:O7"/>
    <mergeCell ref="J9:K9"/>
    <mergeCell ref="H9:I9"/>
    <mergeCell ref="F12:G12"/>
    <mergeCell ref="H12:I12"/>
    <mergeCell ref="J12:K12"/>
    <mergeCell ref="F10:G10"/>
    <mergeCell ref="L12:M12"/>
    <mergeCell ref="F14:G14"/>
    <mergeCell ref="D13:E13"/>
    <mergeCell ref="J10:K10"/>
    <mergeCell ref="D10:E10"/>
    <mergeCell ref="L10:M10"/>
    <mergeCell ref="J16:K16"/>
    <mergeCell ref="N12:O12"/>
    <mergeCell ref="H10:I10"/>
    <mergeCell ref="N10:O10"/>
    <mergeCell ref="N11:O11"/>
    <mergeCell ref="L11:M11"/>
    <mergeCell ref="F13:G13"/>
    <mergeCell ref="A13:C13"/>
    <mergeCell ref="L16:M16"/>
    <mergeCell ref="N16:O16"/>
    <mergeCell ref="N15:O15"/>
    <mergeCell ref="A15:C15"/>
    <mergeCell ref="H16:I16"/>
    <mergeCell ref="H15:I15"/>
    <mergeCell ref="D15:E15"/>
    <mergeCell ref="H13:I13"/>
    <mergeCell ref="A12:C12"/>
    <mergeCell ref="A10:C10"/>
    <mergeCell ref="J14:K14"/>
    <mergeCell ref="H14:I14"/>
    <mergeCell ref="L13:M13"/>
    <mergeCell ref="J13:K13"/>
    <mergeCell ref="A11:K11"/>
    <mergeCell ref="D12:E12"/>
    <mergeCell ref="A35:O35"/>
    <mergeCell ref="F19:G19"/>
    <mergeCell ref="D19:E19"/>
    <mergeCell ref="N22:O22"/>
    <mergeCell ref="N21:O21"/>
    <mergeCell ref="N17:O17"/>
    <mergeCell ref="N14:O14"/>
    <mergeCell ref="N13:O13"/>
    <mergeCell ref="D14:E14"/>
    <mergeCell ref="A14:C14"/>
    <mergeCell ref="F20:G20"/>
    <mergeCell ref="H20:I20"/>
    <mergeCell ref="J20:K20"/>
    <mergeCell ref="L20:M20"/>
    <mergeCell ref="N20:O20"/>
    <mergeCell ref="A17:C17"/>
    <mergeCell ref="D17:E17"/>
    <mergeCell ref="F15:G15"/>
    <mergeCell ref="D16:E16"/>
    <mergeCell ref="F16:G16"/>
    <mergeCell ref="A16:C16"/>
    <mergeCell ref="L15:M15"/>
    <mergeCell ref="L14:M14"/>
    <mergeCell ref="J15:K15"/>
    <mergeCell ref="H17:I17"/>
    <mergeCell ref="L18:M18"/>
    <mergeCell ref="L17:M17"/>
    <mergeCell ref="A18:K18"/>
    <mergeCell ref="N18:O18"/>
    <mergeCell ref="A22:K22"/>
    <mergeCell ref="N23:O23"/>
    <mergeCell ref="A24:C24"/>
    <mergeCell ref="D24:E24"/>
    <mergeCell ref="F24:G24"/>
    <mergeCell ref="H24:I24"/>
    <mergeCell ref="J24:K24"/>
    <mergeCell ref="L24:M24"/>
    <mergeCell ref="N24:O24"/>
    <mergeCell ref="A23:C23"/>
    <mergeCell ref="J17:K17"/>
    <mergeCell ref="A19:C19"/>
    <mergeCell ref="F17:G17"/>
    <mergeCell ref="L21:M21"/>
    <mergeCell ref="L23:M23"/>
    <mergeCell ref="L22:M22"/>
    <mergeCell ref="L19:M19"/>
    <mergeCell ref="H19:I19"/>
    <mergeCell ref="J19:K19"/>
    <mergeCell ref="F44:O44"/>
    <mergeCell ref="B42:E42"/>
    <mergeCell ref="B44:E44"/>
    <mergeCell ref="A37:O37"/>
    <mergeCell ref="F40:O40"/>
    <mergeCell ref="B40:E40"/>
    <mergeCell ref="F39:O39"/>
    <mergeCell ref="B39:E39"/>
    <mergeCell ref="B41:E41"/>
    <mergeCell ref="F42:O42"/>
    <mergeCell ref="F41:O41"/>
    <mergeCell ref="B43:E43"/>
    <mergeCell ref="F43:O43"/>
    <mergeCell ref="N19:O19"/>
    <mergeCell ref="A20:C20"/>
    <mergeCell ref="D20:E20"/>
    <mergeCell ref="A21:C21"/>
    <mergeCell ref="D21:E21"/>
    <mergeCell ref="F21:G21"/>
    <mergeCell ref="H21:I21"/>
    <mergeCell ref="J21:K21"/>
    <mergeCell ref="F23:G23"/>
    <mergeCell ref="H23:I23"/>
    <mergeCell ref="J23:K23"/>
    <mergeCell ref="D23:E23"/>
    <mergeCell ref="B65:C65"/>
    <mergeCell ref="D65:E65"/>
    <mergeCell ref="B49:E49"/>
    <mergeCell ref="F45:O45"/>
    <mergeCell ref="B45:E45"/>
    <mergeCell ref="B46:E46"/>
    <mergeCell ref="F46:O46"/>
    <mergeCell ref="F47:O47"/>
    <mergeCell ref="B47:E47"/>
    <mergeCell ref="A51:J51"/>
    <mergeCell ref="B53:C53"/>
    <mergeCell ref="D53:F53"/>
    <mergeCell ref="F48:O48"/>
    <mergeCell ref="F49:O49"/>
    <mergeCell ref="G53:I53"/>
    <mergeCell ref="J53:L53"/>
    <mergeCell ref="M53:O53"/>
    <mergeCell ref="A53:A54"/>
    <mergeCell ref="B48:E48"/>
    <mergeCell ref="F65:G65"/>
    <mergeCell ref="H65:J65"/>
    <mergeCell ref="A72:C72"/>
    <mergeCell ref="M73:O73"/>
    <mergeCell ref="J72:L72"/>
    <mergeCell ref="K65:L65"/>
    <mergeCell ref="F64:G64"/>
    <mergeCell ref="M62:O62"/>
    <mergeCell ref="K63:L63"/>
    <mergeCell ref="M63:O63"/>
    <mergeCell ref="A60:O60"/>
    <mergeCell ref="B62:C62"/>
    <mergeCell ref="D62:E62"/>
    <mergeCell ref="F62:G62"/>
    <mergeCell ref="H62:J62"/>
    <mergeCell ref="K62:L62"/>
    <mergeCell ref="M64:O64"/>
    <mergeCell ref="B63:C63"/>
    <mergeCell ref="F63:G63"/>
    <mergeCell ref="H63:J63"/>
    <mergeCell ref="B64:C64"/>
    <mergeCell ref="H64:J64"/>
    <mergeCell ref="K64:L64"/>
    <mergeCell ref="D63:E63"/>
    <mergeCell ref="D64:E64"/>
    <mergeCell ref="M65:O65"/>
    <mergeCell ref="A74:C74"/>
    <mergeCell ref="D74:F74"/>
    <mergeCell ref="G74:I74"/>
    <mergeCell ref="J73:L73"/>
    <mergeCell ref="B67:C67"/>
    <mergeCell ref="D67:E67"/>
    <mergeCell ref="F67:G67"/>
    <mergeCell ref="B66:C66"/>
    <mergeCell ref="A75:C75"/>
    <mergeCell ref="D75:F75"/>
    <mergeCell ref="A73:C73"/>
    <mergeCell ref="D73:F73"/>
    <mergeCell ref="G75:I75"/>
    <mergeCell ref="J75:L75"/>
    <mergeCell ref="D72:F72"/>
    <mergeCell ref="A69:O69"/>
    <mergeCell ref="A71:C71"/>
    <mergeCell ref="D71:F71"/>
    <mergeCell ref="G71:I71"/>
    <mergeCell ref="J71:L71"/>
    <mergeCell ref="M72:O72"/>
    <mergeCell ref="M71:O71"/>
    <mergeCell ref="G72:I72"/>
    <mergeCell ref="J74:L74"/>
    <mergeCell ref="D66:E66"/>
    <mergeCell ref="H66:J66"/>
    <mergeCell ref="H67:J67"/>
    <mergeCell ref="F66:G66"/>
    <mergeCell ref="J79:L79"/>
    <mergeCell ref="J81:L81"/>
    <mergeCell ref="M79:O79"/>
    <mergeCell ref="J77:L77"/>
    <mergeCell ref="M77:O77"/>
    <mergeCell ref="M78:O78"/>
    <mergeCell ref="J78:L78"/>
    <mergeCell ref="D81:F81"/>
    <mergeCell ref="K66:L66"/>
    <mergeCell ref="M66:O66"/>
    <mergeCell ref="K67:L67"/>
    <mergeCell ref="M67:O67"/>
    <mergeCell ref="G73:I73"/>
    <mergeCell ref="G76:I76"/>
    <mergeCell ref="M76:O76"/>
    <mergeCell ref="J76:L76"/>
    <mergeCell ref="M74:O74"/>
    <mergeCell ref="M75:O75"/>
    <mergeCell ref="J82:L82"/>
    <mergeCell ref="M81:O81"/>
    <mergeCell ref="J80:L80"/>
    <mergeCell ref="M82:O82"/>
    <mergeCell ref="M80:O80"/>
    <mergeCell ref="G78:I78"/>
    <mergeCell ref="D78:F78"/>
    <mergeCell ref="D77:F77"/>
    <mergeCell ref="G77:I77"/>
    <mergeCell ref="A80:C80"/>
    <mergeCell ref="A81:C81"/>
    <mergeCell ref="G81:I81"/>
    <mergeCell ref="D76:F76"/>
    <mergeCell ref="G80:I80"/>
    <mergeCell ref="A76:C76"/>
    <mergeCell ref="D80:F80"/>
    <mergeCell ref="A82:C82"/>
    <mergeCell ref="D82:F82"/>
    <mergeCell ref="G82:I82"/>
    <mergeCell ref="A79:C79"/>
    <mergeCell ref="D79:F79"/>
    <mergeCell ref="G79:I79"/>
    <mergeCell ref="A78:C78"/>
    <mergeCell ref="A77:C77"/>
    <mergeCell ref="A27:C27"/>
    <mergeCell ref="D27:E27"/>
    <mergeCell ref="N26:O26"/>
    <mergeCell ref="A25:C25"/>
    <mergeCell ref="D25:E25"/>
    <mergeCell ref="F25:G25"/>
    <mergeCell ref="H25:I25"/>
    <mergeCell ref="J25:K25"/>
    <mergeCell ref="L25:M25"/>
    <mergeCell ref="N25:O25"/>
    <mergeCell ref="L27:M27"/>
    <mergeCell ref="L26:M26"/>
    <mergeCell ref="F27:G27"/>
    <mergeCell ref="H27:I27"/>
    <mergeCell ref="J27:K27"/>
    <mergeCell ref="A26:K26"/>
    <mergeCell ref="N27:O27"/>
    <mergeCell ref="N31:O31"/>
    <mergeCell ref="L31:M31"/>
    <mergeCell ref="L30:M30"/>
    <mergeCell ref="N30:O30"/>
    <mergeCell ref="A30:K30"/>
    <mergeCell ref="A31:C31"/>
    <mergeCell ref="D31:E31"/>
    <mergeCell ref="A28:C28"/>
    <mergeCell ref="D28:E28"/>
    <mergeCell ref="F28:G28"/>
    <mergeCell ref="H28:I28"/>
    <mergeCell ref="J28:K28"/>
    <mergeCell ref="L28:M28"/>
    <mergeCell ref="N28:O28"/>
    <mergeCell ref="A32:C32"/>
    <mergeCell ref="D32:E32"/>
    <mergeCell ref="F32:G32"/>
    <mergeCell ref="H32:I32"/>
    <mergeCell ref="F31:G31"/>
    <mergeCell ref="J29:K29"/>
    <mergeCell ref="L29:M29"/>
    <mergeCell ref="N33:O33"/>
    <mergeCell ref="A33:C33"/>
    <mergeCell ref="D33:E33"/>
    <mergeCell ref="F33:G33"/>
    <mergeCell ref="H33:I33"/>
    <mergeCell ref="J33:K33"/>
    <mergeCell ref="L33:M33"/>
    <mergeCell ref="J32:K32"/>
    <mergeCell ref="L32:M32"/>
    <mergeCell ref="N32:O32"/>
    <mergeCell ref="N29:O29"/>
    <mergeCell ref="A29:C29"/>
    <mergeCell ref="D29:E29"/>
    <mergeCell ref="F29:G29"/>
    <mergeCell ref="H29:I29"/>
    <mergeCell ref="H31:I31"/>
    <mergeCell ref="J31:K31"/>
  </mergeCells>
  <phoneticPr fontId="3" type="noConversion"/>
  <pageMargins left="1.1811023622047245" right="0.39370078740157483" top="0.78740157480314965" bottom="0.78740157480314965" header="0.27559055118110237" footer="0.15748031496062992"/>
  <pageSetup paperSize="9" scale="47" orientation="landscape" horizontalDpi="300" verticalDpi="300" r:id="rId1"/>
  <headerFooter alignWithMargins="0"/>
  <rowBreaks count="1" manualBreakCount="1">
    <brk id="49" max="14" man="1"/>
  </rowBreaks>
  <ignoredErrors>
    <ignoredError sqref="J58 M58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E71"/>
  <sheetViews>
    <sheetView tabSelected="1" view="pageBreakPreview" zoomScale="60" zoomScaleNormal="60" workbookViewId="0">
      <selection activeCell="B28" sqref="B28:F30"/>
    </sheetView>
  </sheetViews>
  <sheetFormatPr defaultRowHeight="18.75"/>
  <cols>
    <col min="1" max="1" width="4.42578125" style="1" customWidth="1"/>
    <col min="2" max="2" width="28.7109375" style="1" customWidth="1"/>
    <col min="3" max="6" width="11.28515625" style="1" customWidth="1"/>
    <col min="7" max="31" width="11" style="1" customWidth="1"/>
    <col min="32" max="16384" width="9.140625" style="1"/>
  </cols>
  <sheetData>
    <row r="1" spans="1:3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Q1" s="27"/>
      <c r="R1" s="27"/>
      <c r="S1" s="27"/>
      <c r="T1" s="27"/>
      <c r="U1" s="27"/>
      <c r="AB1" s="415"/>
      <c r="AC1" s="416"/>
      <c r="AD1" s="416"/>
      <c r="AE1" s="416"/>
    </row>
    <row r="2" spans="1:31" ht="18.75" customHeight="1">
      <c r="B2" s="37" t="s">
        <v>255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</row>
    <row r="3" spans="1:31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</row>
    <row r="4" spans="1:31" ht="18.75" customHeight="1">
      <c r="A4" s="314" t="s">
        <v>56</v>
      </c>
      <c r="B4" s="314" t="s">
        <v>211</v>
      </c>
      <c r="C4" s="378" t="s">
        <v>212</v>
      </c>
      <c r="D4" s="379"/>
      <c r="E4" s="379"/>
      <c r="F4" s="380"/>
      <c r="G4" s="378" t="s">
        <v>347</v>
      </c>
      <c r="H4" s="379"/>
      <c r="I4" s="379"/>
      <c r="J4" s="379"/>
      <c r="K4" s="379"/>
      <c r="L4" s="380"/>
      <c r="M4" s="378" t="s">
        <v>213</v>
      </c>
      <c r="N4" s="379"/>
      <c r="O4" s="379"/>
      <c r="P4" s="380"/>
      <c r="Q4" s="347" t="s">
        <v>302</v>
      </c>
      <c r="R4" s="348"/>
      <c r="S4" s="348"/>
      <c r="T4" s="348"/>
      <c r="U4" s="348"/>
      <c r="V4" s="348"/>
      <c r="W4" s="348"/>
      <c r="X4" s="348"/>
      <c r="Y4" s="348"/>
      <c r="Z4" s="348"/>
      <c r="AA4" s="348"/>
      <c r="AB4" s="348"/>
      <c r="AC4" s="348"/>
      <c r="AD4" s="348"/>
      <c r="AE4" s="349"/>
    </row>
    <row r="5" spans="1:31" ht="48.75" customHeight="1">
      <c r="A5" s="315"/>
      <c r="B5" s="315"/>
      <c r="C5" s="381"/>
      <c r="D5" s="382"/>
      <c r="E5" s="382"/>
      <c r="F5" s="383"/>
      <c r="G5" s="381"/>
      <c r="H5" s="382"/>
      <c r="I5" s="382"/>
      <c r="J5" s="382"/>
      <c r="K5" s="382"/>
      <c r="L5" s="383"/>
      <c r="M5" s="381"/>
      <c r="N5" s="382"/>
      <c r="O5" s="382"/>
      <c r="P5" s="383"/>
      <c r="Q5" s="344" t="s">
        <v>214</v>
      </c>
      <c r="R5" s="345"/>
      <c r="S5" s="346"/>
      <c r="T5" s="344" t="s">
        <v>215</v>
      </c>
      <c r="U5" s="345"/>
      <c r="V5" s="346"/>
      <c r="W5" s="344" t="s">
        <v>44</v>
      </c>
      <c r="X5" s="345"/>
      <c r="Y5" s="346"/>
      <c r="Z5" s="347" t="s">
        <v>216</v>
      </c>
      <c r="AA5" s="348"/>
      <c r="AB5" s="349"/>
      <c r="AC5" s="347" t="s">
        <v>217</v>
      </c>
      <c r="AD5" s="348"/>
      <c r="AE5" s="349"/>
    </row>
    <row r="6" spans="1:31" ht="18" customHeight="1">
      <c r="A6" s="61">
        <v>1</v>
      </c>
      <c r="B6" s="62">
        <v>2</v>
      </c>
      <c r="C6" s="371">
        <v>3</v>
      </c>
      <c r="D6" s="372"/>
      <c r="E6" s="372"/>
      <c r="F6" s="373"/>
      <c r="G6" s="371">
        <v>4</v>
      </c>
      <c r="H6" s="372"/>
      <c r="I6" s="372"/>
      <c r="J6" s="372"/>
      <c r="K6" s="372"/>
      <c r="L6" s="373"/>
      <c r="M6" s="371">
        <v>5</v>
      </c>
      <c r="N6" s="372"/>
      <c r="O6" s="372"/>
      <c r="P6" s="373"/>
      <c r="Q6" s="371">
        <v>6</v>
      </c>
      <c r="R6" s="372"/>
      <c r="S6" s="373"/>
      <c r="T6" s="371">
        <v>7</v>
      </c>
      <c r="U6" s="372"/>
      <c r="V6" s="373"/>
      <c r="W6" s="393">
        <v>8</v>
      </c>
      <c r="X6" s="394"/>
      <c r="Y6" s="395"/>
      <c r="Z6" s="393">
        <v>9</v>
      </c>
      <c r="AA6" s="394"/>
      <c r="AB6" s="395"/>
      <c r="AC6" s="393">
        <v>10</v>
      </c>
      <c r="AD6" s="394"/>
      <c r="AE6" s="395"/>
    </row>
    <row r="7" spans="1:31" ht="20.100000000000001" customHeight="1">
      <c r="A7" s="61"/>
      <c r="B7" s="166"/>
      <c r="C7" s="384"/>
      <c r="D7" s="385"/>
      <c r="E7" s="385"/>
      <c r="F7" s="386"/>
      <c r="G7" s="387"/>
      <c r="H7" s="388"/>
      <c r="I7" s="388"/>
      <c r="J7" s="388"/>
      <c r="K7" s="388"/>
      <c r="L7" s="389"/>
      <c r="M7" s="390">
        <f>SUM(Q7,T7,W7,Z7,AC7)</f>
        <v>0</v>
      </c>
      <c r="N7" s="391"/>
      <c r="O7" s="391"/>
      <c r="P7" s="392"/>
      <c r="Q7" s="374"/>
      <c r="R7" s="375"/>
      <c r="S7" s="376"/>
      <c r="T7" s="374"/>
      <c r="U7" s="375"/>
      <c r="V7" s="376"/>
      <c r="W7" s="374"/>
      <c r="X7" s="375"/>
      <c r="Y7" s="376"/>
      <c r="Z7" s="374"/>
      <c r="AA7" s="375"/>
      <c r="AB7" s="376"/>
      <c r="AC7" s="374"/>
      <c r="AD7" s="375"/>
      <c r="AE7" s="376"/>
    </row>
    <row r="8" spans="1:31" ht="20.100000000000001" customHeight="1">
      <c r="A8" s="61"/>
      <c r="B8" s="166"/>
      <c r="C8" s="384"/>
      <c r="D8" s="385"/>
      <c r="E8" s="385"/>
      <c r="F8" s="386"/>
      <c r="G8" s="387"/>
      <c r="H8" s="388"/>
      <c r="I8" s="388"/>
      <c r="J8" s="388"/>
      <c r="K8" s="388"/>
      <c r="L8" s="389"/>
      <c r="M8" s="390">
        <f>SUM(Q8,T8,W8,Z8,AC8)</f>
        <v>0</v>
      </c>
      <c r="N8" s="391"/>
      <c r="O8" s="391"/>
      <c r="P8" s="392"/>
      <c r="Q8" s="374"/>
      <c r="R8" s="375"/>
      <c r="S8" s="376"/>
      <c r="T8" s="374"/>
      <c r="U8" s="375"/>
      <c r="V8" s="376"/>
      <c r="W8" s="374"/>
      <c r="X8" s="375"/>
      <c r="Y8" s="376"/>
      <c r="Z8" s="374"/>
      <c r="AA8" s="375"/>
      <c r="AB8" s="376"/>
      <c r="AC8" s="374"/>
      <c r="AD8" s="375"/>
      <c r="AE8" s="376"/>
    </row>
    <row r="9" spans="1:31" ht="20.100000000000001" customHeight="1">
      <c r="A9" s="61"/>
      <c r="B9" s="166"/>
      <c r="C9" s="384"/>
      <c r="D9" s="385"/>
      <c r="E9" s="385"/>
      <c r="F9" s="386"/>
      <c r="G9" s="387"/>
      <c r="H9" s="388"/>
      <c r="I9" s="388"/>
      <c r="J9" s="388"/>
      <c r="K9" s="388"/>
      <c r="L9" s="389"/>
      <c r="M9" s="390">
        <f>SUM(Q9,T9,W9,Z9,AC9)</f>
        <v>0</v>
      </c>
      <c r="N9" s="391"/>
      <c r="O9" s="391"/>
      <c r="P9" s="392"/>
      <c r="Q9" s="374"/>
      <c r="R9" s="375"/>
      <c r="S9" s="376"/>
      <c r="T9" s="374"/>
      <c r="U9" s="375"/>
      <c r="V9" s="376"/>
      <c r="W9" s="374"/>
      <c r="X9" s="375"/>
      <c r="Y9" s="376"/>
      <c r="Z9" s="374"/>
      <c r="AA9" s="375"/>
      <c r="AB9" s="376"/>
      <c r="AC9" s="374"/>
      <c r="AD9" s="375"/>
      <c r="AE9" s="376"/>
    </row>
    <row r="10" spans="1:31" ht="20.100000000000001" customHeight="1">
      <c r="A10" s="61"/>
      <c r="B10" s="166"/>
      <c r="C10" s="384"/>
      <c r="D10" s="385"/>
      <c r="E10" s="385"/>
      <c r="F10" s="386"/>
      <c r="G10" s="387"/>
      <c r="H10" s="388"/>
      <c r="I10" s="388"/>
      <c r="J10" s="388"/>
      <c r="K10" s="388"/>
      <c r="L10" s="389"/>
      <c r="M10" s="390">
        <f>SUM(Q10,T10,W10,Z10,AC10)</f>
        <v>0</v>
      </c>
      <c r="N10" s="391"/>
      <c r="O10" s="391"/>
      <c r="P10" s="392"/>
      <c r="Q10" s="374"/>
      <c r="R10" s="375"/>
      <c r="S10" s="376"/>
      <c r="T10" s="374"/>
      <c r="U10" s="375"/>
      <c r="V10" s="376"/>
      <c r="W10" s="374"/>
      <c r="X10" s="375"/>
      <c r="Y10" s="376"/>
      <c r="Z10" s="374"/>
      <c r="AA10" s="375"/>
      <c r="AB10" s="376"/>
      <c r="AC10" s="374"/>
      <c r="AD10" s="375"/>
      <c r="AE10" s="376"/>
    </row>
    <row r="11" spans="1:31" ht="20.100000000000001" customHeight="1">
      <c r="A11" s="396" t="s">
        <v>61</v>
      </c>
      <c r="B11" s="397"/>
      <c r="C11" s="397"/>
      <c r="D11" s="397"/>
      <c r="E11" s="397"/>
      <c r="F11" s="397"/>
      <c r="G11" s="397"/>
      <c r="H11" s="397"/>
      <c r="I11" s="397"/>
      <c r="J11" s="397"/>
      <c r="K11" s="397"/>
      <c r="L11" s="398"/>
      <c r="M11" s="338">
        <f>SUM(M7:P10)</f>
        <v>0</v>
      </c>
      <c r="N11" s="377"/>
      <c r="O11" s="377"/>
      <c r="P11" s="339"/>
      <c r="Q11" s="338">
        <f>SUM(Q7:S10)</f>
        <v>0</v>
      </c>
      <c r="R11" s="377"/>
      <c r="S11" s="339"/>
      <c r="T11" s="338">
        <f>SUM(T7:V10)</f>
        <v>0</v>
      </c>
      <c r="U11" s="377"/>
      <c r="V11" s="339"/>
      <c r="W11" s="338">
        <f>SUM(W7:Y10)</f>
        <v>0</v>
      </c>
      <c r="X11" s="377"/>
      <c r="Y11" s="339"/>
      <c r="Z11" s="338">
        <f>SUM(Z7:AB10)</f>
        <v>0</v>
      </c>
      <c r="AA11" s="377"/>
      <c r="AB11" s="339"/>
      <c r="AC11" s="338">
        <f>SUM(AC7:AE10)</f>
        <v>0</v>
      </c>
      <c r="AD11" s="377"/>
      <c r="AE11" s="339"/>
    </row>
    <row r="12" spans="1:31" ht="18.75" customHeight="1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2"/>
      <c r="N12" s="32"/>
      <c r="O12" s="32"/>
      <c r="P12" s="32"/>
      <c r="Q12" s="52"/>
      <c r="R12" s="52"/>
      <c r="S12" s="52"/>
      <c r="T12" s="52"/>
      <c r="U12" s="52"/>
      <c r="V12" s="52"/>
      <c r="W12" s="53"/>
      <c r="X12" s="53"/>
      <c r="Y12" s="53"/>
      <c r="Z12" s="53"/>
      <c r="AA12" s="53"/>
      <c r="AB12" s="53"/>
      <c r="AC12" s="53"/>
      <c r="AD12" s="53"/>
      <c r="AE12" s="53"/>
    </row>
    <row r="13" spans="1:31" s="37" customFormat="1" ht="18.75" customHeight="1">
      <c r="B13" s="37" t="s">
        <v>256</v>
      </c>
    </row>
    <row r="14" spans="1:31" s="37" customFormat="1" ht="18.75" customHeight="1"/>
    <row r="15" spans="1:31" ht="18.75" customHeight="1">
      <c r="A15" s="306" t="s">
        <v>56</v>
      </c>
      <c r="B15" s="306" t="s">
        <v>218</v>
      </c>
      <c r="C15" s="307" t="s">
        <v>211</v>
      </c>
      <c r="D15" s="307"/>
      <c r="E15" s="307"/>
      <c r="F15" s="307"/>
      <c r="G15" s="307" t="s">
        <v>347</v>
      </c>
      <c r="H15" s="307"/>
      <c r="I15" s="307"/>
      <c r="J15" s="307"/>
      <c r="K15" s="307"/>
      <c r="L15" s="307"/>
      <c r="M15" s="307"/>
      <c r="N15" s="307"/>
      <c r="O15" s="307"/>
      <c r="P15" s="307"/>
      <c r="Q15" s="307" t="s">
        <v>219</v>
      </c>
      <c r="R15" s="307"/>
      <c r="S15" s="307"/>
      <c r="T15" s="307"/>
      <c r="U15" s="307"/>
      <c r="V15" s="304" t="s">
        <v>220</v>
      </c>
      <c r="W15" s="304"/>
      <c r="X15" s="304"/>
      <c r="Y15" s="304"/>
      <c r="Z15" s="304"/>
      <c r="AA15" s="304"/>
      <c r="AB15" s="304"/>
      <c r="AC15" s="304"/>
      <c r="AD15" s="304"/>
      <c r="AE15" s="304"/>
    </row>
    <row r="16" spans="1:31" ht="18.75" customHeight="1">
      <c r="A16" s="306"/>
      <c r="B16" s="306"/>
      <c r="C16" s="307"/>
      <c r="D16" s="307"/>
      <c r="E16" s="307"/>
      <c r="F16" s="307"/>
      <c r="G16" s="307"/>
      <c r="H16" s="307"/>
      <c r="I16" s="307"/>
      <c r="J16" s="307"/>
      <c r="K16" s="307"/>
      <c r="L16" s="307"/>
      <c r="M16" s="307"/>
      <c r="N16" s="307"/>
      <c r="O16" s="307"/>
      <c r="P16" s="307"/>
      <c r="Q16" s="307"/>
      <c r="R16" s="307"/>
      <c r="S16" s="307"/>
      <c r="T16" s="307"/>
      <c r="U16" s="307"/>
      <c r="V16" s="304" t="s">
        <v>221</v>
      </c>
      <c r="W16" s="304"/>
      <c r="X16" s="304" t="s">
        <v>106</v>
      </c>
      <c r="Y16" s="304"/>
      <c r="Z16" s="304"/>
      <c r="AA16" s="304"/>
      <c r="AB16" s="304"/>
      <c r="AC16" s="304"/>
      <c r="AD16" s="304"/>
      <c r="AE16" s="304"/>
    </row>
    <row r="17" spans="1:31" ht="18.75" customHeight="1">
      <c r="A17" s="306"/>
      <c r="B17" s="306"/>
      <c r="C17" s="307"/>
      <c r="D17" s="307"/>
      <c r="E17" s="307"/>
      <c r="F17" s="307"/>
      <c r="G17" s="307"/>
      <c r="H17" s="307"/>
      <c r="I17" s="307"/>
      <c r="J17" s="307"/>
      <c r="K17" s="307"/>
      <c r="L17" s="307"/>
      <c r="M17" s="307"/>
      <c r="N17" s="307"/>
      <c r="O17" s="307"/>
      <c r="P17" s="307"/>
      <c r="Q17" s="307"/>
      <c r="R17" s="307"/>
      <c r="S17" s="307"/>
      <c r="T17" s="307"/>
      <c r="U17" s="307"/>
      <c r="V17" s="304"/>
      <c r="W17" s="304"/>
      <c r="X17" s="304" t="s">
        <v>378</v>
      </c>
      <c r="Y17" s="304"/>
      <c r="Z17" s="304" t="s">
        <v>370</v>
      </c>
      <c r="AA17" s="304"/>
      <c r="AB17" s="304" t="s">
        <v>371</v>
      </c>
      <c r="AC17" s="304"/>
      <c r="AD17" s="304" t="s">
        <v>87</v>
      </c>
      <c r="AE17" s="304"/>
    </row>
    <row r="18" spans="1:31" ht="18" customHeight="1">
      <c r="A18" s="61">
        <v>1</v>
      </c>
      <c r="B18" s="61">
        <v>2</v>
      </c>
      <c r="C18" s="400">
        <v>3</v>
      </c>
      <c r="D18" s="400"/>
      <c r="E18" s="400"/>
      <c r="F18" s="400"/>
      <c r="G18" s="400">
        <v>4</v>
      </c>
      <c r="H18" s="400"/>
      <c r="I18" s="400"/>
      <c r="J18" s="400"/>
      <c r="K18" s="400"/>
      <c r="L18" s="400"/>
      <c r="M18" s="400"/>
      <c r="N18" s="400"/>
      <c r="O18" s="400"/>
      <c r="P18" s="400"/>
      <c r="Q18" s="400">
        <v>5</v>
      </c>
      <c r="R18" s="400"/>
      <c r="S18" s="400"/>
      <c r="T18" s="400"/>
      <c r="U18" s="400"/>
      <c r="V18" s="400">
        <v>6</v>
      </c>
      <c r="W18" s="400"/>
      <c r="X18" s="399">
        <v>7</v>
      </c>
      <c r="Y18" s="399"/>
      <c r="Z18" s="399">
        <v>8</v>
      </c>
      <c r="AA18" s="399"/>
      <c r="AB18" s="399">
        <v>9</v>
      </c>
      <c r="AC18" s="399"/>
      <c r="AD18" s="399">
        <v>10</v>
      </c>
      <c r="AE18" s="399"/>
    </row>
    <row r="19" spans="1:31" ht="20.100000000000001" customHeight="1">
      <c r="A19" s="85"/>
      <c r="B19" s="80"/>
      <c r="C19" s="401"/>
      <c r="D19" s="401"/>
      <c r="E19" s="401"/>
      <c r="F19" s="401"/>
      <c r="G19" s="402"/>
      <c r="H19" s="402"/>
      <c r="I19" s="402"/>
      <c r="J19" s="402"/>
      <c r="K19" s="402"/>
      <c r="L19" s="402"/>
      <c r="M19" s="402"/>
      <c r="N19" s="402"/>
      <c r="O19" s="402"/>
      <c r="P19" s="402"/>
      <c r="Q19" s="403"/>
      <c r="R19" s="403"/>
      <c r="S19" s="403"/>
      <c r="T19" s="403"/>
      <c r="U19" s="403"/>
      <c r="V19" s="404">
        <f>AD19</f>
        <v>0</v>
      </c>
      <c r="W19" s="404"/>
      <c r="X19" s="405"/>
      <c r="Y19" s="405"/>
      <c r="Z19" s="405"/>
      <c r="AA19" s="405"/>
      <c r="AB19" s="405"/>
      <c r="AC19" s="405"/>
      <c r="AD19" s="405"/>
      <c r="AE19" s="405"/>
    </row>
    <row r="20" spans="1:31" ht="20.100000000000001" customHeight="1">
      <c r="A20" s="85"/>
      <c r="B20" s="80"/>
      <c r="C20" s="401"/>
      <c r="D20" s="401"/>
      <c r="E20" s="401"/>
      <c r="F20" s="401"/>
      <c r="G20" s="402"/>
      <c r="H20" s="402"/>
      <c r="I20" s="402"/>
      <c r="J20" s="402"/>
      <c r="K20" s="402"/>
      <c r="L20" s="402"/>
      <c r="M20" s="402"/>
      <c r="N20" s="402"/>
      <c r="O20" s="402"/>
      <c r="P20" s="402"/>
      <c r="Q20" s="403"/>
      <c r="R20" s="403"/>
      <c r="S20" s="403"/>
      <c r="T20" s="403"/>
      <c r="U20" s="403"/>
      <c r="V20" s="404">
        <f>AD20</f>
        <v>0</v>
      </c>
      <c r="W20" s="404"/>
      <c r="X20" s="405"/>
      <c r="Y20" s="405"/>
      <c r="Z20" s="405"/>
      <c r="AA20" s="405"/>
      <c r="AB20" s="405"/>
      <c r="AC20" s="405"/>
      <c r="AD20" s="405"/>
      <c r="AE20" s="405"/>
    </row>
    <row r="21" spans="1:31" ht="20.100000000000001" customHeight="1">
      <c r="A21" s="85"/>
      <c r="B21" s="80"/>
      <c r="C21" s="401"/>
      <c r="D21" s="401"/>
      <c r="E21" s="401"/>
      <c r="F21" s="401"/>
      <c r="G21" s="402"/>
      <c r="H21" s="402"/>
      <c r="I21" s="402"/>
      <c r="J21" s="402"/>
      <c r="K21" s="402"/>
      <c r="L21" s="402"/>
      <c r="M21" s="402"/>
      <c r="N21" s="402"/>
      <c r="O21" s="402"/>
      <c r="P21" s="402"/>
      <c r="Q21" s="403"/>
      <c r="R21" s="403"/>
      <c r="S21" s="403"/>
      <c r="T21" s="403"/>
      <c r="U21" s="403"/>
      <c r="V21" s="404">
        <f>AD21</f>
        <v>0</v>
      </c>
      <c r="W21" s="404"/>
      <c r="X21" s="405"/>
      <c r="Y21" s="405"/>
      <c r="Z21" s="405"/>
      <c r="AA21" s="405"/>
      <c r="AB21" s="405"/>
      <c r="AC21" s="405"/>
      <c r="AD21" s="405"/>
      <c r="AE21" s="405"/>
    </row>
    <row r="22" spans="1:31" ht="20.100000000000001" customHeight="1">
      <c r="A22" s="85"/>
      <c r="B22" s="80"/>
      <c r="C22" s="401"/>
      <c r="D22" s="401"/>
      <c r="E22" s="401"/>
      <c r="F22" s="401"/>
      <c r="G22" s="402"/>
      <c r="H22" s="402"/>
      <c r="I22" s="402"/>
      <c r="J22" s="402"/>
      <c r="K22" s="402"/>
      <c r="L22" s="402"/>
      <c r="M22" s="402"/>
      <c r="N22" s="402"/>
      <c r="O22" s="402"/>
      <c r="P22" s="402"/>
      <c r="Q22" s="403"/>
      <c r="R22" s="403"/>
      <c r="S22" s="403"/>
      <c r="T22" s="403"/>
      <c r="U22" s="403"/>
      <c r="V22" s="404">
        <f>AD22</f>
        <v>0</v>
      </c>
      <c r="W22" s="404"/>
      <c r="X22" s="405"/>
      <c r="Y22" s="405"/>
      <c r="Z22" s="405"/>
      <c r="AA22" s="405"/>
      <c r="AB22" s="405"/>
      <c r="AC22" s="405"/>
      <c r="AD22" s="405"/>
      <c r="AE22" s="405"/>
    </row>
    <row r="23" spans="1:31" ht="20.100000000000001" customHeight="1">
      <c r="A23" s="306" t="s">
        <v>61</v>
      </c>
      <c r="B23" s="306"/>
      <c r="C23" s="306"/>
      <c r="D23" s="306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306"/>
      <c r="V23" s="404">
        <f>AD23</f>
        <v>0</v>
      </c>
      <c r="W23" s="404"/>
      <c r="X23" s="369">
        <f>SUM(X19:Y22)</f>
        <v>0</v>
      </c>
      <c r="Y23" s="369"/>
      <c r="Z23" s="369">
        <f>SUM(Z19:AA22)</f>
        <v>0</v>
      </c>
      <c r="AA23" s="369"/>
      <c r="AB23" s="369">
        <f>SUM(AB19:AC22)</f>
        <v>0</v>
      </c>
      <c r="AC23" s="369"/>
      <c r="AD23" s="369">
        <f>SUM(AD19:AE22)</f>
        <v>0</v>
      </c>
      <c r="AE23" s="369"/>
    </row>
    <row r="24" spans="1:3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Q24" s="27"/>
      <c r="R24" s="27"/>
      <c r="S24" s="27"/>
      <c r="T24" s="27"/>
      <c r="U24" s="27"/>
      <c r="AE24" s="27"/>
    </row>
    <row r="25" spans="1:3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Q25" s="27"/>
      <c r="R25" s="27"/>
      <c r="S25" s="27"/>
      <c r="T25" s="27"/>
      <c r="U25" s="27"/>
      <c r="AE25" s="27"/>
    </row>
    <row r="26" spans="1:31" s="37" customFormat="1" ht="18.75" customHeight="1">
      <c r="B26" s="37" t="s">
        <v>234</v>
      </c>
    </row>
    <row r="27" spans="1:31">
      <c r="A27" s="23"/>
      <c r="B27" s="23"/>
      <c r="C27" s="23"/>
      <c r="D27" s="23"/>
      <c r="E27" s="23"/>
      <c r="F27" s="23"/>
      <c r="G27" s="23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23"/>
      <c r="AD27" s="66" t="s">
        <v>253</v>
      </c>
    </row>
    <row r="28" spans="1:31" ht="30" customHeight="1">
      <c r="A28" s="307" t="s">
        <v>56</v>
      </c>
      <c r="B28" s="307" t="s">
        <v>257</v>
      </c>
      <c r="C28" s="307"/>
      <c r="D28" s="307"/>
      <c r="E28" s="307"/>
      <c r="F28" s="307"/>
      <c r="G28" s="344" t="s">
        <v>60</v>
      </c>
      <c r="H28" s="345"/>
      <c r="I28" s="345"/>
      <c r="J28" s="346"/>
      <c r="K28" s="344" t="s">
        <v>97</v>
      </c>
      <c r="L28" s="345"/>
      <c r="M28" s="345"/>
      <c r="N28" s="346"/>
      <c r="O28" s="344" t="s">
        <v>306</v>
      </c>
      <c r="P28" s="345"/>
      <c r="Q28" s="345"/>
      <c r="R28" s="346"/>
      <c r="S28" s="344" t="s">
        <v>142</v>
      </c>
      <c r="T28" s="345"/>
      <c r="U28" s="345"/>
      <c r="V28" s="346"/>
      <c r="W28" s="344" t="s">
        <v>61</v>
      </c>
      <c r="X28" s="345"/>
      <c r="Y28" s="345"/>
      <c r="Z28" s="346"/>
    </row>
    <row r="29" spans="1:31" ht="30" customHeight="1">
      <c r="A29" s="307"/>
      <c r="B29" s="307"/>
      <c r="C29" s="307"/>
      <c r="D29" s="307"/>
      <c r="E29" s="307"/>
      <c r="F29" s="307"/>
      <c r="G29" s="344" t="s">
        <v>106</v>
      </c>
      <c r="H29" s="345"/>
      <c r="I29" s="345"/>
      <c r="J29" s="346"/>
      <c r="K29" s="344" t="s">
        <v>106</v>
      </c>
      <c r="L29" s="345"/>
      <c r="M29" s="345"/>
      <c r="N29" s="346"/>
      <c r="O29" s="344" t="s">
        <v>106</v>
      </c>
      <c r="P29" s="345"/>
      <c r="Q29" s="345"/>
      <c r="R29" s="346"/>
      <c r="S29" s="344" t="s">
        <v>106</v>
      </c>
      <c r="T29" s="345"/>
      <c r="U29" s="345"/>
      <c r="V29" s="346"/>
      <c r="W29" s="344" t="s">
        <v>106</v>
      </c>
      <c r="X29" s="345"/>
      <c r="Y29" s="345"/>
      <c r="Z29" s="346"/>
    </row>
    <row r="30" spans="1:31" ht="39.950000000000003" customHeight="1">
      <c r="A30" s="307"/>
      <c r="B30" s="307"/>
      <c r="C30" s="307"/>
      <c r="D30" s="307"/>
      <c r="E30" s="307"/>
      <c r="F30" s="307"/>
      <c r="G30" s="7" t="s">
        <v>379</v>
      </c>
      <c r="H30" s="7" t="s">
        <v>370</v>
      </c>
      <c r="I30" s="7" t="s">
        <v>371</v>
      </c>
      <c r="J30" s="7" t="s">
        <v>87</v>
      </c>
      <c r="K30" s="7" t="s">
        <v>379</v>
      </c>
      <c r="L30" s="7" t="s">
        <v>370</v>
      </c>
      <c r="M30" s="7" t="s">
        <v>371</v>
      </c>
      <c r="N30" s="7" t="s">
        <v>87</v>
      </c>
      <c r="O30" s="7" t="s">
        <v>379</v>
      </c>
      <c r="P30" s="7" t="s">
        <v>370</v>
      </c>
      <c r="Q30" s="7" t="s">
        <v>371</v>
      </c>
      <c r="R30" s="7" t="s">
        <v>87</v>
      </c>
      <c r="S30" s="7" t="s">
        <v>379</v>
      </c>
      <c r="T30" s="7" t="s">
        <v>370</v>
      </c>
      <c r="U30" s="7" t="s">
        <v>371</v>
      </c>
      <c r="V30" s="7" t="s">
        <v>87</v>
      </c>
      <c r="W30" s="7" t="s">
        <v>379</v>
      </c>
      <c r="X30" s="7" t="s">
        <v>370</v>
      </c>
      <c r="Y30" s="7" t="s">
        <v>371</v>
      </c>
      <c r="Z30" s="7" t="s">
        <v>87</v>
      </c>
    </row>
    <row r="31" spans="1:31" ht="18" customHeight="1">
      <c r="A31" s="7">
        <v>1</v>
      </c>
      <c r="B31" s="307">
        <v>2</v>
      </c>
      <c r="C31" s="307"/>
      <c r="D31" s="307"/>
      <c r="E31" s="307"/>
      <c r="F31" s="307"/>
      <c r="G31" s="7">
        <v>3</v>
      </c>
      <c r="H31" s="254">
        <v>4</v>
      </c>
      <c r="I31" s="254">
        <v>5</v>
      </c>
      <c r="J31" s="254">
        <v>6</v>
      </c>
      <c r="K31" s="254">
        <v>7</v>
      </c>
      <c r="L31" s="254">
        <v>8</v>
      </c>
      <c r="M31" s="254">
        <v>9</v>
      </c>
      <c r="N31" s="251">
        <v>10</v>
      </c>
      <c r="O31" s="254">
        <v>11</v>
      </c>
      <c r="P31" s="254">
        <v>12</v>
      </c>
      <c r="Q31" s="254">
        <v>13</v>
      </c>
      <c r="R31" s="254">
        <v>14</v>
      </c>
      <c r="S31" s="251">
        <v>15</v>
      </c>
      <c r="T31" s="254">
        <v>16</v>
      </c>
      <c r="U31" s="254">
        <v>17</v>
      </c>
      <c r="V31" s="254">
        <v>18</v>
      </c>
      <c r="W31" s="254">
        <v>19</v>
      </c>
      <c r="X31" s="254">
        <v>20</v>
      </c>
      <c r="Y31" s="251">
        <v>21</v>
      </c>
      <c r="Z31" s="250">
        <v>22</v>
      </c>
    </row>
    <row r="32" spans="1:31" ht="20.100000000000001" customHeight="1">
      <c r="A32" s="84"/>
      <c r="B32" s="370"/>
      <c r="C32" s="370"/>
      <c r="D32" s="370"/>
      <c r="E32" s="370"/>
      <c r="F32" s="370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56"/>
      <c r="T32" s="156"/>
      <c r="U32" s="156"/>
      <c r="V32" s="156"/>
      <c r="W32" s="92">
        <f t="shared" ref="W32:Z35" si="0">SUM(G32,K32,O32,S32)</f>
        <v>0</v>
      </c>
      <c r="X32" s="92">
        <f t="shared" si="0"/>
        <v>0</v>
      </c>
      <c r="Y32" s="92">
        <f t="shared" si="0"/>
        <v>0</v>
      </c>
      <c r="Z32" s="92">
        <f t="shared" si="0"/>
        <v>0</v>
      </c>
    </row>
    <row r="33" spans="1:31" ht="20.100000000000001" customHeight="1">
      <c r="A33" s="84"/>
      <c r="B33" s="406"/>
      <c r="C33" s="407"/>
      <c r="D33" s="407"/>
      <c r="E33" s="407"/>
      <c r="F33" s="408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2">
        <f t="shared" si="0"/>
        <v>0</v>
      </c>
      <c r="X33" s="232">
        <f t="shared" si="0"/>
        <v>0</v>
      </c>
      <c r="Y33" s="232">
        <f t="shared" si="0"/>
        <v>0</v>
      </c>
      <c r="Z33" s="232">
        <f t="shared" si="0"/>
        <v>0</v>
      </c>
    </row>
    <row r="34" spans="1:31" ht="20.100000000000001" customHeight="1">
      <c r="A34" s="84"/>
      <c r="B34" s="370"/>
      <c r="C34" s="370"/>
      <c r="D34" s="370"/>
      <c r="E34" s="370"/>
      <c r="F34" s="370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92">
        <f t="shared" si="0"/>
        <v>0</v>
      </c>
      <c r="X34" s="92">
        <f t="shared" si="0"/>
        <v>0</v>
      </c>
      <c r="Y34" s="92">
        <f t="shared" si="0"/>
        <v>0</v>
      </c>
      <c r="Z34" s="92">
        <f t="shared" si="0"/>
        <v>0</v>
      </c>
    </row>
    <row r="35" spans="1:31" ht="20.100000000000001" customHeight="1">
      <c r="A35" s="84"/>
      <c r="B35" s="370"/>
      <c r="C35" s="370"/>
      <c r="D35" s="370"/>
      <c r="E35" s="370"/>
      <c r="F35" s="370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92">
        <f t="shared" si="0"/>
        <v>0</v>
      </c>
      <c r="X35" s="92">
        <f t="shared" si="0"/>
        <v>0</v>
      </c>
      <c r="Y35" s="92">
        <f t="shared" si="0"/>
        <v>0</v>
      </c>
      <c r="Z35" s="92">
        <f t="shared" si="0"/>
        <v>0</v>
      </c>
    </row>
    <row r="36" spans="1:31" ht="20.100000000000001" customHeight="1">
      <c r="A36" s="412" t="s">
        <v>61</v>
      </c>
      <c r="B36" s="413"/>
      <c r="C36" s="413"/>
      <c r="D36" s="413"/>
      <c r="E36" s="413"/>
      <c r="F36" s="414"/>
      <c r="G36" s="92">
        <f t="shared" ref="G36:Z36" si="1">SUM(G32:G35)</f>
        <v>0</v>
      </c>
      <c r="H36" s="92">
        <f t="shared" si="1"/>
        <v>0</v>
      </c>
      <c r="I36" s="92">
        <f t="shared" si="1"/>
        <v>0</v>
      </c>
      <c r="J36" s="92">
        <f t="shared" si="1"/>
        <v>0</v>
      </c>
      <c r="K36" s="92">
        <f t="shared" si="1"/>
        <v>0</v>
      </c>
      <c r="L36" s="92">
        <f t="shared" si="1"/>
        <v>0</v>
      </c>
      <c r="M36" s="92">
        <f t="shared" si="1"/>
        <v>0</v>
      </c>
      <c r="N36" s="92">
        <f t="shared" si="1"/>
        <v>0</v>
      </c>
      <c r="O36" s="92">
        <f t="shared" si="1"/>
        <v>0</v>
      </c>
      <c r="P36" s="92">
        <f t="shared" si="1"/>
        <v>0</v>
      </c>
      <c r="Q36" s="92">
        <f t="shared" si="1"/>
        <v>0</v>
      </c>
      <c r="R36" s="92">
        <f t="shared" si="1"/>
        <v>0</v>
      </c>
      <c r="S36" s="92">
        <f t="shared" si="1"/>
        <v>0</v>
      </c>
      <c r="T36" s="92">
        <f t="shared" si="1"/>
        <v>0</v>
      </c>
      <c r="U36" s="92">
        <f t="shared" si="1"/>
        <v>0</v>
      </c>
      <c r="V36" s="92">
        <f t="shared" si="1"/>
        <v>0</v>
      </c>
      <c r="W36" s="92">
        <f t="shared" si="1"/>
        <v>0</v>
      </c>
      <c r="X36" s="92">
        <f t="shared" si="1"/>
        <v>0</v>
      </c>
      <c r="Y36" s="92">
        <f t="shared" si="1"/>
        <v>0</v>
      </c>
      <c r="Z36" s="92">
        <f t="shared" si="1"/>
        <v>0</v>
      </c>
    </row>
    <row r="37" spans="1:31" ht="20.100000000000001" customHeight="1">
      <c r="A37" s="409" t="s">
        <v>62</v>
      </c>
      <c r="B37" s="410"/>
      <c r="C37" s="410"/>
      <c r="D37" s="410"/>
      <c r="E37" s="410"/>
      <c r="F37" s="411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</row>
    <row r="38" spans="1:31" ht="20.100000000000001" customHeight="1">
      <c r="A38" s="50"/>
      <c r="B38" s="50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50"/>
      <c r="T38" s="50"/>
      <c r="U38" s="50"/>
      <c r="V38" s="50"/>
      <c r="W38" s="83"/>
      <c r="X38" s="50"/>
      <c r="Y38" s="50"/>
      <c r="Z38" s="50"/>
      <c r="AA38" s="50"/>
    </row>
    <row r="39" spans="1:31" ht="20.100000000000001" customHeight="1">
      <c r="A39" s="13"/>
      <c r="B39" s="13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</row>
    <row r="40" spans="1:31" s="37" customFormat="1" ht="20.100000000000001" customHeight="1">
      <c r="B40" s="37" t="s">
        <v>258</v>
      </c>
    </row>
    <row r="41" spans="1:31" s="67" customFormat="1" ht="20.100000000000001" customHeight="1">
      <c r="A41" s="1"/>
      <c r="B41" s="1"/>
      <c r="C41" s="1"/>
      <c r="D41" s="1"/>
      <c r="E41" s="1"/>
      <c r="F41" s="1"/>
      <c r="G41" s="1"/>
      <c r="H41" s="1"/>
      <c r="I41" s="1"/>
      <c r="K41" s="1"/>
      <c r="AD41" s="66" t="s">
        <v>253</v>
      </c>
    </row>
    <row r="42" spans="1:31" s="68" customFormat="1" ht="34.5" customHeight="1">
      <c r="A42" s="304" t="s">
        <v>226</v>
      </c>
      <c r="B42" s="307" t="s">
        <v>305</v>
      </c>
      <c r="C42" s="307" t="s">
        <v>336</v>
      </c>
      <c r="D42" s="307"/>
      <c r="E42" s="307" t="s">
        <v>227</v>
      </c>
      <c r="F42" s="307"/>
      <c r="G42" s="307" t="s">
        <v>228</v>
      </c>
      <c r="H42" s="307"/>
      <c r="I42" s="307" t="s">
        <v>297</v>
      </c>
      <c r="J42" s="307"/>
      <c r="K42" s="307" t="s">
        <v>151</v>
      </c>
      <c r="L42" s="307"/>
      <c r="M42" s="307"/>
      <c r="N42" s="307"/>
      <c r="O42" s="307"/>
      <c r="P42" s="307"/>
      <c r="Q42" s="307"/>
      <c r="R42" s="307"/>
      <c r="S42" s="307"/>
      <c r="T42" s="307"/>
      <c r="U42" s="307" t="s">
        <v>337</v>
      </c>
      <c r="V42" s="307"/>
      <c r="W42" s="307"/>
      <c r="X42" s="307"/>
      <c r="Y42" s="307"/>
      <c r="Z42" s="307" t="s">
        <v>301</v>
      </c>
      <c r="AA42" s="307"/>
      <c r="AB42" s="307"/>
      <c r="AC42" s="307"/>
      <c r="AD42" s="307"/>
      <c r="AE42" s="307"/>
    </row>
    <row r="43" spans="1:31" s="68" customFormat="1" ht="52.5" customHeight="1">
      <c r="A43" s="304"/>
      <c r="B43" s="307"/>
      <c r="C43" s="307"/>
      <c r="D43" s="307"/>
      <c r="E43" s="307"/>
      <c r="F43" s="307"/>
      <c r="G43" s="307"/>
      <c r="H43" s="307"/>
      <c r="I43" s="307"/>
      <c r="J43" s="307"/>
      <c r="K43" s="307" t="s">
        <v>348</v>
      </c>
      <c r="L43" s="307"/>
      <c r="M43" s="307" t="s">
        <v>349</v>
      </c>
      <c r="N43" s="307"/>
      <c r="O43" s="307" t="s">
        <v>335</v>
      </c>
      <c r="P43" s="307"/>
      <c r="Q43" s="307"/>
      <c r="R43" s="307"/>
      <c r="S43" s="307"/>
      <c r="T43" s="307"/>
      <c r="U43" s="307"/>
      <c r="V43" s="307"/>
      <c r="W43" s="307"/>
      <c r="X43" s="307"/>
      <c r="Y43" s="307"/>
      <c r="Z43" s="307"/>
      <c r="AA43" s="307"/>
      <c r="AB43" s="307"/>
      <c r="AC43" s="307"/>
      <c r="AD43" s="307"/>
      <c r="AE43" s="307"/>
    </row>
    <row r="44" spans="1:31" s="69" customFormat="1" ht="82.5" customHeight="1">
      <c r="A44" s="304"/>
      <c r="B44" s="307"/>
      <c r="C44" s="307"/>
      <c r="D44" s="307"/>
      <c r="E44" s="307"/>
      <c r="F44" s="307"/>
      <c r="G44" s="307"/>
      <c r="H44" s="307"/>
      <c r="I44" s="307"/>
      <c r="J44" s="307"/>
      <c r="K44" s="307"/>
      <c r="L44" s="307"/>
      <c r="M44" s="307"/>
      <c r="N44" s="307"/>
      <c r="O44" s="307" t="s">
        <v>298</v>
      </c>
      <c r="P44" s="307"/>
      <c r="Q44" s="307" t="s">
        <v>299</v>
      </c>
      <c r="R44" s="307"/>
      <c r="S44" s="307" t="s">
        <v>300</v>
      </c>
      <c r="T44" s="307"/>
      <c r="U44" s="307"/>
      <c r="V44" s="307"/>
      <c r="W44" s="307"/>
      <c r="X44" s="307"/>
      <c r="Y44" s="307"/>
      <c r="Z44" s="307"/>
      <c r="AA44" s="307"/>
      <c r="AB44" s="307"/>
      <c r="AC44" s="307"/>
      <c r="AD44" s="307"/>
      <c r="AE44" s="307"/>
    </row>
    <row r="45" spans="1:31" s="68" customFormat="1" ht="18" customHeight="1">
      <c r="A45" s="6">
        <v>1</v>
      </c>
      <c r="B45" s="7">
        <v>2</v>
      </c>
      <c r="C45" s="307">
        <v>3</v>
      </c>
      <c r="D45" s="307"/>
      <c r="E45" s="307">
        <v>4</v>
      </c>
      <c r="F45" s="307"/>
      <c r="G45" s="307">
        <v>5</v>
      </c>
      <c r="H45" s="307"/>
      <c r="I45" s="307">
        <v>6</v>
      </c>
      <c r="J45" s="307"/>
      <c r="K45" s="344">
        <v>7</v>
      </c>
      <c r="L45" s="346"/>
      <c r="M45" s="344">
        <v>8</v>
      </c>
      <c r="N45" s="346"/>
      <c r="O45" s="307">
        <v>9</v>
      </c>
      <c r="P45" s="307"/>
      <c r="Q45" s="304">
        <v>10</v>
      </c>
      <c r="R45" s="304"/>
      <c r="S45" s="307">
        <v>11</v>
      </c>
      <c r="T45" s="307"/>
      <c r="U45" s="307">
        <v>12</v>
      </c>
      <c r="V45" s="307"/>
      <c r="W45" s="307"/>
      <c r="X45" s="307"/>
      <c r="Y45" s="307"/>
      <c r="Z45" s="307">
        <v>13</v>
      </c>
      <c r="AA45" s="307"/>
      <c r="AB45" s="307"/>
      <c r="AC45" s="307"/>
      <c r="AD45" s="307"/>
      <c r="AE45" s="307"/>
    </row>
    <row r="46" spans="1:31" s="68" customFormat="1" ht="20.100000000000001" customHeight="1">
      <c r="A46" s="167"/>
      <c r="B46" s="168"/>
      <c r="C46" s="368"/>
      <c r="D46" s="368"/>
      <c r="E46" s="335"/>
      <c r="F46" s="335"/>
      <c r="G46" s="335"/>
      <c r="H46" s="335"/>
      <c r="I46" s="335"/>
      <c r="J46" s="335"/>
      <c r="K46" s="336"/>
      <c r="L46" s="337"/>
      <c r="M46" s="338">
        <f t="shared" ref="M46:M52" si="2">SUM(O46,Q46,S46)</f>
        <v>0</v>
      </c>
      <c r="N46" s="339"/>
      <c r="O46" s="335"/>
      <c r="P46" s="335"/>
      <c r="Q46" s="335"/>
      <c r="R46" s="335"/>
      <c r="S46" s="335"/>
      <c r="T46" s="335"/>
      <c r="U46" s="355"/>
      <c r="V46" s="355"/>
      <c r="W46" s="355"/>
      <c r="X46" s="355"/>
      <c r="Y46" s="355"/>
      <c r="Z46" s="370"/>
      <c r="AA46" s="370"/>
      <c r="AB46" s="370"/>
      <c r="AC46" s="370"/>
      <c r="AD46" s="370"/>
      <c r="AE46" s="370"/>
    </row>
    <row r="47" spans="1:31" s="68" customFormat="1" ht="20.100000000000001" customHeight="1">
      <c r="A47" s="167"/>
      <c r="B47" s="168"/>
      <c r="C47" s="368"/>
      <c r="D47" s="368"/>
      <c r="E47" s="335"/>
      <c r="F47" s="335"/>
      <c r="G47" s="335"/>
      <c r="H47" s="335"/>
      <c r="I47" s="335"/>
      <c r="J47" s="335"/>
      <c r="K47" s="336"/>
      <c r="L47" s="337"/>
      <c r="M47" s="338">
        <f t="shared" si="2"/>
        <v>0</v>
      </c>
      <c r="N47" s="339"/>
      <c r="O47" s="335"/>
      <c r="P47" s="335"/>
      <c r="Q47" s="335"/>
      <c r="R47" s="335"/>
      <c r="S47" s="335"/>
      <c r="T47" s="335"/>
      <c r="U47" s="355"/>
      <c r="V47" s="355"/>
      <c r="W47" s="355"/>
      <c r="X47" s="355"/>
      <c r="Y47" s="355"/>
      <c r="Z47" s="370"/>
      <c r="AA47" s="370"/>
      <c r="AB47" s="370"/>
      <c r="AC47" s="370"/>
      <c r="AD47" s="370"/>
      <c r="AE47" s="370"/>
    </row>
    <row r="48" spans="1:31" s="68" customFormat="1" ht="20.100000000000001" customHeight="1">
      <c r="A48" s="167"/>
      <c r="B48" s="168"/>
      <c r="C48" s="368"/>
      <c r="D48" s="368"/>
      <c r="E48" s="335"/>
      <c r="F48" s="335"/>
      <c r="G48" s="335"/>
      <c r="H48" s="335"/>
      <c r="I48" s="335"/>
      <c r="J48" s="335"/>
      <c r="K48" s="336"/>
      <c r="L48" s="337"/>
      <c r="M48" s="338">
        <f t="shared" si="2"/>
        <v>0</v>
      </c>
      <c r="N48" s="339"/>
      <c r="O48" s="335"/>
      <c r="P48" s="335"/>
      <c r="Q48" s="335"/>
      <c r="R48" s="335"/>
      <c r="S48" s="335"/>
      <c r="T48" s="335"/>
      <c r="U48" s="355"/>
      <c r="V48" s="355"/>
      <c r="W48" s="355"/>
      <c r="X48" s="355"/>
      <c r="Y48" s="355"/>
      <c r="Z48" s="370"/>
      <c r="AA48" s="370"/>
      <c r="AB48" s="370"/>
      <c r="AC48" s="370"/>
      <c r="AD48" s="370"/>
      <c r="AE48" s="370"/>
    </row>
    <row r="49" spans="1:31" s="68" customFormat="1" ht="20.100000000000001" customHeight="1">
      <c r="A49" s="167"/>
      <c r="B49" s="168"/>
      <c r="C49" s="368"/>
      <c r="D49" s="368"/>
      <c r="E49" s="335"/>
      <c r="F49" s="335"/>
      <c r="G49" s="335"/>
      <c r="H49" s="335"/>
      <c r="I49" s="335"/>
      <c r="J49" s="335"/>
      <c r="K49" s="336"/>
      <c r="L49" s="337"/>
      <c r="M49" s="338">
        <f>SUM(O49,Q49,S49)</f>
        <v>0</v>
      </c>
      <c r="N49" s="339"/>
      <c r="O49" s="335"/>
      <c r="P49" s="335"/>
      <c r="Q49" s="335"/>
      <c r="R49" s="335"/>
      <c r="S49" s="335"/>
      <c r="T49" s="335"/>
      <c r="U49" s="355"/>
      <c r="V49" s="355"/>
      <c r="W49" s="355"/>
      <c r="X49" s="355"/>
      <c r="Y49" s="355"/>
      <c r="Z49" s="370"/>
      <c r="AA49" s="370"/>
      <c r="AB49" s="370"/>
      <c r="AC49" s="370"/>
      <c r="AD49" s="370"/>
      <c r="AE49" s="370"/>
    </row>
    <row r="50" spans="1:31" s="68" customFormat="1" ht="20.100000000000001" customHeight="1">
      <c r="A50" s="167"/>
      <c r="B50" s="168"/>
      <c r="C50" s="368"/>
      <c r="D50" s="368"/>
      <c r="E50" s="335"/>
      <c r="F50" s="335"/>
      <c r="G50" s="335"/>
      <c r="H50" s="335"/>
      <c r="I50" s="335"/>
      <c r="J50" s="335"/>
      <c r="K50" s="336"/>
      <c r="L50" s="337"/>
      <c r="M50" s="338">
        <f t="shared" si="2"/>
        <v>0</v>
      </c>
      <c r="N50" s="339"/>
      <c r="O50" s="335"/>
      <c r="P50" s="335"/>
      <c r="Q50" s="335"/>
      <c r="R50" s="335"/>
      <c r="S50" s="335"/>
      <c r="T50" s="335"/>
      <c r="U50" s="355"/>
      <c r="V50" s="355"/>
      <c r="W50" s="355"/>
      <c r="X50" s="355"/>
      <c r="Y50" s="355"/>
      <c r="Z50" s="370"/>
      <c r="AA50" s="370"/>
      <c r="AB50" s="370"/>
      <c r="AC50" s="370"/>
      <c r="AD50" s="370"/>
      <c r="AE50" s="370"/>
    </row>
    <row r="51" spans="1:31" s="68" customFormat="1" ht="20.100000000000001" customHeight="1">
      <c r="A51" s="167"/>
      <c r="B51" s="168"/>
      <c r="C51" s="368"/>
      <c r="D51" s="368"/>
      <c r="E51" s="335"/>
      <c r="F51" s="335"/>
      <c r="G51" s="335"/>
      <c r="H51" s="335"/>
      <c r="I51" s="335"/>
      <c r="J51" s="335"/>
      <c r="K51" s="336"/>
      <c r="L51" s="337"/>
      <c r="M51" s="338">
        <f t="shared" si="2"/>
        <v>0</v>
      </c>
      <c r="N51" s="339"/>
      <c r="O51" s="335"/>
      <c r="P51" s="335"/>
      <c r="Q51" s="335"/>
      <c r="R51" s="335"/>
      <c r="S51" s="335"/>
      <c r="T51" s="335"/>
      <c r="U51" s="355"/>
      <c r="V51" s="355"/>
      <c r="W51" s="355"/>
      <c r="X51" s="355"/>
      <c r="Y51" s="355"/>
      <c r="Z51" s="370"/>
      <c r="AA51" s="370"/>
      <c r="AB51" s="370"/>
      <c r="AC51" s="370"/>
      <c r="AD51" s="370"/>
      <c r="AE51" s="370"/>
    </row>
    <row r="52" spans="1:31" s="68" customFormat="1" ht="20.100000000000001" customHeight="1">
      <c r="A52" s="167"/>
      <c r="B52" s="168"/>
      <c r="C52" s="368"/>
      <c r="D52" s="368"/>
      <c r="E52" s="335"/>
      <c r="F52" s="335"/>
      <c r="G52" s="335"/>
      <c r="H52" s="335"/>
      <c r="I52" s="335"/>
      <c r="J52" s="335"/>
      <c r="K52" s="336"/>
      <c r="L52" s="337"/>
      <c r="M52" s="338">
        <f t="shared" si="2"/>
        <v>0</v>
      </c>
      <c r="N52" s="339"/>
      <c r="O52" s="335"/>
      <c r="P52" s="335"/>
      <c r="Q52" s="335"/>
      <c r="R52" s="335"/>
      <c r="S52" s="335"/>
      <c r="T52" s="335"/>
      <c r="U52" s="355"/>
      <c r="V52" s="355"/>
      <c r="W52" s="355"/>
      <c r="X52" s="355"/>
      <c r="Y52" s="355"/>
      <c r="Z52" s="370"/>
      <c r="AA52" s="370"/>
      <c r="AB52" s="370"/>
      <c r="AC52" s="370"/>
      <c r="AD52" s="370"/>
      <c r="AE52" s="370"/>
    </row>
    <row r="53" spans="1:31" s="68" customFormat="1" ht="20.100000000000001" customHeight="1">
      <c r="A53" s="409" t="s">
        <v>61</v>
      </c>
      <c r="B53" s="410"/>
      <c r="C53" s="410"/>
      <c r="D53" s="411"/>
      <c r="E53" s="369">
        <f>SUM(E46:F52)</f>
        <v>0</v>
      </c>
      <c r="F53" s="369"/>
      <c r="G53" s="369">
        <f>SUM(G46:H52)</f>
        <v>0</v>
      </c>
      <c r="H53" s="369"/>
      <c r="I53" s="369">
        <f>SUM(I46:J52)</f>
        <v>0</v>
      </c>
      <c r="J53" s="369"/>
      <c r="K53" s="369">
        <f>SUM(K46:L52)</f>
        <v>0</v>
      </c>
      <c r="L53" s="369"/>
      <c r="M53" s="369">
        <f>SUM(M46:N52)</f>
        <v>0</v>
      </c>
      <c r="N53" s="369"/>
      <c r="O53" s="369">
        <f>SUM(O46:P52)</f>
        <v>0</v>
      </c>
      <c r="P53" s="369"/>
      <c r="Q53" s="369">
        <f>SUM(Q46:R52)</f>
        <v>0</v>
      </c>
      <c r="R53" s="369"/>
      <c r="S53" s="369">
        <f>SUM(S46:T52)</f>
        <v>0</v>
      </c>
      <c r="T53" s="369"/>
      <c r="U53" s="418"/>
      <c r="V53" s="418"/>
      <c r="W53" s="418"/>
      <c r="X53" s="418"/>
      <c r="Y53" s="418"/>
      <c r="Z53" s="419"/>
      <c r="AA53" s="419"/>
      <c r="AB53" s="419"/>
      <c r="AC53" s="419"/>
      <c r="AD53" s="419"/>
      <c r="AE53" s="419"/>
    </row>
    <row r="54" spans="1:31" ht="20.100000000000001" customHeight="1">
      <c r="A54" s="13"/>
      <c r="B54" s="13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</row>
    <row r="55" spans="1:31" ht="20.100000000000001" customHeight="1">
      <c r="A55" s="13"/>
      <c r="B55" s="13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</row>
    <row r="56" spans="1:31" s="4" customFormat="1" ht="20.100000000000001" customHeight="1">
      <c r="C56" s="37"/>
      <c r="D56" s="37"/>
      <c r="E56" s="37"/>
      <c r="F56" s="37"/>
      <c r="G56" s="37"/>
      <c r="H56" s="37"/>
      <c r="I56" s="37"/>
      <c r="J56" s="37"/>
      <c r="K56" s="37"/>
    </row>
    <row r="57" spans="1:31" s="31" customFormat="1" ht="20.100000000000001" customHeight="1">
      <c r="B57" s="356" t="s">
        <v>418</v>
      </c>
      <c r="C57" s="420"/>
      <c r="D57" s="420"/>
      <c r="E57" s="420"/>
      <c r="F57" s="420"/>
      <c r="G57" s="64"/>
      <c r="H57" s="64"/>
      <c r="I57" s="64"/>
      <c r="J57" s="64"/>
      <c r="K57" s="64"/>
      <c r="L57" s="421" t="s">
        <v>262</v>
      </c>
      <c r="M57" s="421"/>
      <c r="N57" s="421"/>
      <c r="O57" s="421"/>
      <c r="P57" s="421"/>
      <c r="Q57" s="65"/>
      <c r="R57" s="65"/>
      <c r="S57" s="65"/>
      <c r="T57" s="65"/>
      <c r="U57" s="65"/>
      <c r="V57" s="422" t="s">
        <v>412</v>
      </c>
      <c r="W57" s="423"/>
      <c r="X57" s="423"/>
      <c r="Y57" s="423"/>
      <c r="Z57" s="423"/>
    </row>
    <row r="58" spans="1:31" s="4" customFormat="1" ht="19.5" customHeight="1">
      <c r="B58" s="3"/>
      <c r="C58" s="4" t="s">
        <v>84</v>
      </c>
      <c r="E58" s="40"/>
      <c r="F58" s="40"/>
      <c r="G58" s="40"/>
      <c r="H58" s="40"/>
      <c r="I58" s="40"/>
      <c r="J58" s="40"/>
      <c r="K58" s="40"/>
      <c r="M58" s="3"/>
      <c r="N58" s="22" t="s">
        <v>85</v>
      </c>
      <c r="O58" s="3"/>
      <c r="Q58" s="40"/>
      <c r="R58" s="40"/>
      <c r="S58" s="40"/>
      <c r="V58" s="417" t="s">
        <v>143</v>
      </c>
      <c r="W58" s="417"/>
      <c r="X58" s="417"/>
      <c r="Y58" s="417"/>
      <c r="Z58" s="417"/>
    </row>
    <row r="59" spans="1:31" ht="20.100000000000001" customHeight="1">
      <c r="B59" s="33"/>
      <c r="C59" s="33"/>
      <c r="D59" s="33"/>
      <c r="E59" s="33"/>
      <c r="F59" s="33"/>
      <c r="G59" s="33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33"/>
      <c r="U59" s="33"/>
    </row>
    <row r="60" spans="1:31" ht="20.100000000000001" customHeight="1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</row>
    <row r="61" spans="1:31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</row>
    <row r="62" spans="1:31">
      <c r="B62" s="34"/>
    </row>
    <row r="65" spans="2:2" ht="19.5">
      <c r="B65" s="35"/>
    </row>
    <row r="66" spans="2:2" ht="19.5">
      <c r="B66" s="35"/>
    </row>
    <row r="67" spans="2:2" ht="19.5">
      <c r="B67" s="35"/>
    </row>
    <row r="68" spans="2:2" ht="19.5">
      <c r="B68" s="35"/>
    </row>
    <row r="69" spans="2:2" ht="19.5">
      <c r="B69" s="35"/>
    </row>
    <row r="70" spans="2:2" ht="19.5">
      <c r="B70" s="35"/>
    </row>
    <row r="71" spans="2:2" ht="19.5">
      <c r="B71" s="35"/>
    </row>
  </sheetData>
  <mergeCells count="254">
    <mergeCell ref="B57:F57"/>
    <mergeCell ref="L57:P57"/>
    <mergeCell ref="V57:Z57"/>
    <mergeCell ref="K29:N29"/>
    <mergeCell ref="A53:D53"/>
    <mergeCell ref="C52:D52"/>
    <mergeCell ref="E52:F52"/>
    <mergeCell ref="Z52:AE52"/>
    <mergeCell ref="Q53:R53"/>
    <mergeCell ref="K53:L53"/>
    <mergeCell ref="C48:D48"/>
    <mergeCell ref="C47:D47"/>
    <mergeCell ref="E46:F46"/>
    <mergeCell ref="G45:H45"/>
    <mergeCell ref="I47:J47"/>
    <mergeCell ref="G46:H46"/>
    <mergeCell ref="I46:J46"/>
    <mergeCell ref="I45:J45"/>
    <mergeCell ref="C50:D50"/>
    <mergeCell ref="E53:F53"/>
    <mergeCell ref="G53:H53"/>
    <mergeCell ref="I52:J52"/>
    <mergeCell ref="E51:F51"/>
    <mergeCell ref="C51:D51"/>
    <mergeCell ref="V58:Z58"/>
    <mergeCell ref="U53:Y53"/>
    <mergeCell ref="S29:V29"/>
    <mergeCell ref="W28:Z28"/>
    <mergeCell ref="O29:R29"/>
    <mergeCell ref="S52:T52"/>
    <mergeCell ref="Z53:AE53"/>
    <mergeCell ref="M52:N52"/>
    <mergeCell ref="S53:T53"/>
    <mergeCell ref="U52:Y52"/>
    <mergeCell ref="Q49:R49"/>
    <mergeCell ref="S45:T45"/>
    <mergeCell ref="M51:N51"/>
    <mergeCell ref="O51:P51"/>
    <mergeCell ref="Q51:R51"/>
    <mergeCell ref="M50:N50"/>
    <mergeCell ref="M53:N53"/>
    <mergeCell ref="O44:P44"/>
    <mergeCell ref="Q44:R44"/>
    <mergeCell ref="U42:Y44"/>
    <mergeCell ref="K42:T42"/>
    <mergeCell ref="W29:Z29"/>
    <mergeCell ref="S28:V28"/>
    <mergeCell ref="K43:L44"/>
    <mergeCell ref="AB1:AE1"/>
    <mergeCell ref="Q52:R52"/>
    <mergeCell ref="S48:T48"/>
    <mergeCell ref="U48:Y48"/>
    <mergeCell ref="S50:T50"/>
    <mergeCell ref="U50:Y50"/>
    <mergeCell ref="S46:T46"/>
    <mergeCell ref="A23:U23"/>
    <mergeCell ref="K45:L45"/>
    <mergeCell ref="K46:L46"/>
    <mergeCell ref="Z49:AE49"/>
    <mergeCell ref="S49:T49"/>
    <mergeCell ref="U49:Y49"/>
    <mergeCell ref="Q47:R47"/>
    <mergeCell ref="Q46:R46"/>
    <mergeCell ref="O46:P46"/>
    <mergeCell ref="O43:T43"/>
    <mergeCell ref="M47:N47"/>
    <mergeCell ref="M46:N46"/>
    <mergeCell ref="M43:N44"/>
    <mergeCell ref="S44:T44"/>
    <mergeCell ref="M45:N45"/>
    <mergeCell ref="O47:P47"/>
    <mergeCell ref="O45:P45"/>
    <mergeCell ref="B28:F30"/>
    <mergeCell ref="A36:F36"/>
    <mergeCell ref="A28:A30"/>
    <mergeCell ref="B31:F31"/>
    <mergeCell ref="A42:A44"/>
    <mergeCell ref="B42:B44"/>
    <mergeCell ref="C42:D44"/>
    <mergeCell ref="E42:F44"/>
    <mergeCell ref="I42:J44"/>
    <mergeCell ref="G42:H44"/>
    <mergeCell ref="B32:F32"/>
    <mergeCell ref="B35:F35"/>
    <mergeCell ref="Z42:AE44"/>
    <mergeCell ref="B33:F33"/>
    <mergeCell ref="A37:F37"/>
    <mergeCell ref="K28:N28"/>
    <mergeCell ref="O28:R28"/>
    <mergeCell ref="AB23:AC23"/>
    <mergeCell ref="AD23:AE23"/>
    <mergeCell ref="C21:F21"/>
    <mergeCell ref="G21:P21"/>
    <mergeCell ref="Q21:U21"/>
    <mergeCell ref="V21:W21"/>
    <mergeCell ref="X21:Y21"/>
    <mergeCell ref="V22:W22"/>
    <mergeCell ref="X23:Y23"/>
    <mergeCell ref="V23:W23"/>
    <mergeCell ref="Z21:AA21"/>
    <mergeCell ref="AB22:AC22"/>
    <mergeCell ref="AD22:AE22"/>
    <mergeCell ref="Z22:AA22"/>
    <mergeCell ref="Z23:AA23"/>
    <mergeCell ref="C22:F22"/>
    <mergeCell ref="G22:P22"/>
    <mergeCell ref="Q22:U22"/>
    <mergeCell ref="B34:F34"/>
    <mergeCell ref="X19:Y19"/>
    <mergeCell ref="X20:Y20"/>
    <mergeCell ref="X22:Y22"/>
    <mergeCell ref="Z20:AA20"/>
    <mergeCell ref="Z19:AA19"/>
    <mergeCell ref="AD20:AE20"/>
    <mergeCell ref="AD19:AE19"/>
    <mergeCell ref="AB19:AC19"/>
    <mergeCell ref="AB20:AC20"/>
    <mergeCell ref="AB21:AC21"/>
    <mergeCell ref="AD21:AE21"/>
    <mergeCell ref="C18:F18"/>
    <mergeCell ref="C20:F20"/>
    <mergeCell ref="G20:P20"/>
    <mergeCell ref="Q20:U20"/>
    <mergeCell ref="V20:W20"/>
    <mergeCell ref="C19:F19"/>
    <mergeCell ref="G19:P19"/>
    <mergeCell ref="Q19:U19"/>
    <mergeCell ref="V19:W19"/>
    <mergeCell ref="AB18:AC18"/>
    <mergeCell ref="AD18:AE18"/>
    <mergeCell ref="X16:AE16"/>
    <mergeCell ref="X17:Y17"/>
    <mergeCell ref="Z18:AA18"/>
    <mergeCell ref="G18:P18"/>
    <mergeCell ref="X18:Y18"/>
    <mergeCell ref="V18:W18"/>
    <mergeCell ref="Q18:U18"/>
    <mergeCell ref="AC11:AE11"/>
    <mergeCell ref="V15:AE15"/>
    <mergeCell ref="V16:W17"/>
    <mergeCell ref="AD17:AE17"/>
    <mergeCell ref="W11:Y11"/>
    <mergeCell ref="A11:L11"/>
    <mergeCell ref="M11:P11"/>
    <mergeCell ref="Q11:S11"/>
    <mergeCell ref="A15:A17"/>
    <mergeCell ref="B15:B17"/>
    <mergeCell ref="C15:F17"/>
    <mergeCell ref="G15:P17"/>
    <mergeCell ref="C9:F9"/>
    <mergeCell ref="G9:L9"/>
    <mergeCell ref="M9:P9"/>
    <mergeCell ref="Q9:S9"/>
    <mergeCell ref="C10:F10"/>
    <mergeCell ref="G10:L10"/>
    <mergeCell ref="M10:P10"/>
    <mergeCell ref="Q10:S10"/>
    <mergeCell ref="AC8:AE8"/>
    <mergeCell ref="Z8:AB8"/>
    <mergeCell ref="Z9:AB9"/>
    <mergeCell ref="W10:Y10"/>
    <mergeCell ref="AC10:AE10"/>
    <mergeCell ref="AC7:AE7"/>
    <mergeCell ref="A4:A5"/>
    <mergeCell ref="B4:B5"/>
    <mergeCell ref="C4:F5"/>
    <mergeCell ref="G4:L5"/>
    <mergeCell ref="M4:P5"/>
    <mergeCell ref="C8:F8"/>
    <mergeCell ref="C7:F7"/>
    <mergeCell ref="G7:L7"/>
    <mergeCell ref="G6:L6"/>
    <mergeCell ref="M7:P7"/>
    <mergeCell ref="M6:P6"/>
    <mergeCell ref="M8:P8"/>
    <mergeCell ref="C6:F6"/>
    <mergeCell ref="G8:L8"/>
    <mergeCell ref="Z6:AB6"/>
    <mergeCell ref="W6:Y6"/>
    <mergeCell ref="T6:V6"/>
    <mergeCell ref="W8:Y8"/>
    <mergeCell ref="T8:V8"/>
    <mergeCell ref="T7:V7"/>
    <mergeCell ref="W7:Y7"/>
    <mergeCell ref="Z7:AB7"/>
    <mergeCell ref="AC6:AE6"/>
    <mergeCell ref="Q4:AE4"/>
    <mergeCell ref="T5:V5"/>
    <mergeCell ref="W5:Y5"/>
    <mergeCell ref="Z5:AB5"/>
    <mergeCell ref="Q5:S5"/>
    <mergeCell ref="AC5:AE5"/>
    <mergeCell ref="Q6:S6"/>
    <mergeCell ref="I48:J48"/>
    <mergeCell ref="G47:H47"/>
    <mergeCell ref="AC9:AE9"/>
    <mergeCell ref="T9:V9"/>
    <mergeCell ref="W9:Y9"/>
    <mergeCell ref="Z17:AA17"/>
    <mergeCell ref="AB17:AC17"/>
    <mergeCell ref="Z11:AB11"/>
    <mergeCell ref="Z10:AB10"/>
    <mergeCell ref="T11:V11"/>
    <mergeCell ref="G28:J28"/>
    <mergeCell ref="O48:P48"/>
    <mergeCell ref="Q7:S7"/>
    <mergeCell ref="Q15:U17"/>
    <mergeCell ref="Q8:S8"/>
    <mergeCell ref="T10:V10"/>
    <mergeCell ref="G29:J29"/>
    <mergeCell ref="Z47:AE47"/>
    <mergeCell ref="U45:Y45"/>
    <mergeCell ref="U46:Y46"/>
    <mergeCell ref="U47:Y47"/>
    <mergeCell ref="E50:F50"/>
    <mergeCell ref="G50:H50"/>
    <mergeCell ref="I50:J50"/>
    <mergeCell ref="Q50:R50"/>
    <mergeCell ref="E48:F48"/>
    <mergeCell ref="G48:H48"/>
    <mergeCell ref="Z45:AE45"/>
    <mergeCell ref="Z46:AE46"/>
    <mergeCell ref="Q45:R45"/>
    <mergeCell ref="S47:T47"/>
    <mergeCell ref="K47:L47"/>
    <mergeCell ref="K50:L50"/>
    <mergeCell ref="K52:L52"/>
    <mergeCell ref="O53:P53"/>
    <mergeCell ref="I53:J53"/>
    <mergeCell ref="O52:P52"/>
    <mergeCell ref="Z48:AE48"/>
    <mergeCell ref="I51:J51"/>
    <mergeCell ref="K49:L49"/>
    <mergeCell ref="K48:L48"/>
    <mergeCell ref="O50:P50"/>
    <mergeCell ref="Q48:R48"/>
    <mergeCell ref="Z51:AE51"/>
    <mergeCell ref="S51:T51"/>
    <mergeCell ref="U51:Y51"/>
    <mergeCell ref="Z50:AE50"/>
    <mergeCell ref="I49:J49"/>
    <mergeCell ref="M49:N49"/>
    <mergeCell ref="O49:P49"/>
    <mergeCell ref="M48:N48"/>
    <mergeCell ref="K51:L51"/>
    <mergeCell ref="C49:D49"/>
    <mergeCell ref="E49:F49"/>
    <mergeCell ref="E47:F47"/>
    <mergeCell ref="C45:D45"/>
    <mergeCell ref="E45:F45"/>
    <mergeCell ref="C46:D46"/>
    <mergeCell ref="G52:H52"/>
    <mergeCell ref="G49:H49"/>
    <mergeCell ref="G51:H51"/>
  </mergeCells>
  <phoneticPr fontId="3" type="noConversion"/>
  <pageMargins left="1.1811023622047245" right="0.39370078740157483" top="0.78740157480314965" bottom="0.78740157480314965" header="0.27559055118110237" footer="0.31496062992125984"/>
  <pageSetup paperSize="9" scale="3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13</vt:i4>
      </vt:variant>
    </vt:vector>
  </HeadingPairs>
  <TitlesOfParts>
    <vt:vector size="21" baseType="lpstr">
      <vt:lpstr>Осн. фін. пок.</vt:lpstr>
      <vt:lpstr>I. Фін результат</vt:lpstr>
      <vt:lpstr>ІІ. Розр. з бюджетом</vt:lpstr>
      <vt:lpstr>ІІІ. Рух грош. коштів</vt:lpstr>
      <vt:lpstr>IV. Кап. інвестиції</vt:lpstr>
      <vt:lpstr> V. Коефіцієнти</vt:lpstr>
      <vt:lpstr>6.1. Інша інфо_1</vt:lpstr>
      <vt:lpstr>6.2. Інша інфо_2</vt:lpstr>
      <vt:lpstr>' V. Коефіцієнти'!Заголовки_для_печати</vt:lpstr>
      <vt:lpstr>'I. Фін результат'!Заголовки_для_печати</vt:lpstr>
      <vt:lpstr>'ІІ. Розр. з бюджетом'!Заголовки_для_печати</vt:lpstr>
      <vt:lpstr>'ІІІ. Рух грош. коштів'!Заголовки_для_печати</vt:lpstr>
      <vt:lpstr>'Осн. фін. пок.'!Заголовки_для_печати</vt:lpstr>
      <vt:lpstr>' V. Коефіцієнти'!Область_печати</vt:lpstr>
      <vt:lpstr>'6.1. Інша інфо_1'!Область_печати</vt:lpstr>
      <vt:lpstr>'6.2. Інша інфо_2'!Область_печати</vt:lpstr>
      <vt:lpstr>'I. Фін результат'!Область_печати</vt:lpstr>
      <vt:lpstr>'IV. Кап. інвестиції'!Область_печати</vt:lpstr>
      <vt:lpstr>'ІІ. Розр. з бюджетом'!Область_печати</vt:lpstr>
      <vt:lpstr>'ІІІ. Рух грош. коштів'!Область_печати</vt:lpstr>
      <vt:lpstr>'Осн. фін. пок.'!Область_печати</vt:lpstr>
    </vt:vector>
  </TitlesOfParts>
  <Company>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Пользователь Windows</cp:lastModifiedBy>
  <cp:lastPrinted>2020-03-05T07:24:53Z</cp:lastPrinted>
  <dcterms:created xsi:type="dcterms:W3CDTF">2003-03-13T16:00:22Z</dcterms:created>
  <dcterms:modified xsi:type="dcterms:W3CDTF">2021-02-17T11:15:45Z</dcterms:modified>
</cp:coreProperties>
</file>