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И ВЕРОНИКА\ЗВІТИ ПО БЮДЖЕТНИМ КОШТАМ\2020\"/>
    </mc:Choice>
  </mc:AlternateContent>
  <xr:revisionPtr revIDLastSave="0" documentId="13_ncr:1_{620FD7ED-C7B6-48E4-AF0A-9294D300487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4" l="1"/>
  <c r="H24" i="4" l="1"/>
  <c r="H6" i="4"/>
  <c r="G24" i="4" l="1"/>
  <c r="G18" i="4"/>
  <c r="G12" i="4"/>
  <c r="G11" i="4"/>
  <c r="G5" i="4"/>
  <c r="D17" i="4"/>
  <c r="D11" i="4"/>
  <c r="C11" i="4"/>
  <c r="H12" i="4" l="1"/>
  <c r="H5" i="4"/>
  <c r="H8" i="4" l="1"/>
  <c r="G9" i="4" l="1"/>
  <c r="H22" i="4" l="1"/>
  <c r="G22" i="4"/>
  <c r="I9" i="4"/>
  <c r="H7" i="4"/>
  <c r="I7" i="4" s="1"/>
  <c r="G8" i="4"/>
  <c r="I8" i="4" s="1"/>
  <c r="I10" i="4"/>
  <c r="I11" i="4"/>
  <c r="I12" i="4"/>
  <c r="H21" i="4" l="1"/>
  <c r="G21" i="4"/>
  <c r="G17" i="4" l="1"/>
  <c r="E17" i="4"/>
  <c r="F17" i="4"/>
  <c r="D20" i="4"/>
  <c r="C20" i="4"/>
  <c r="H20" i="4"/>
  <c r="H17" i="4" l="1"/>
  <c r="G20" i="4"/>
  <c r="C17" i="4" l="1"/>
  <c r="I6" i="4"/>
  <c r="I16" i="4" l="1"/>
  <c r="D30" i="4" l="1"/>
  <c r="E30" i="4"/>
  <c r="G30" i="4"/>
  <c r="G31" i="4" s="1"/>
  <c r="C30" i="4"/>
  <c r="E20" i="4"/>
  <c r="F20" i="4"/>
  <c r="I14" i="4"/>
  <c r="I15" i="4"/>
  <c r="C31" i="4" l="1"/>
  <c r="D31" i="4"/>
  <c r="E31" i="4"/>
  <c r="F30" i="4"/>
  <c r="F31" i="4" s="1"/>
  <c r="H30" i="4" l="1"/>
  <c r="H31" i="4" s="1"/>
  <c r="I27" i="4" l="1"/>
  <c r="I26" i="4"/>
  <c r="I25" i="4"/>
  <c r="I24" i="4" l="1"/>
  <c r="I29" i="4" l="1"/>
  <c r="I28" i="4" l="1"/>
  <c r="I23" i="4" l="1"/>
  <c r="I22" i="4"/>
  <c r="I21" i="4"/>
  <c r="I19" i="4"/>
  <c r="I18" i="4"/>
  <c r="I5" i="4"/>
  <c r="I17" i="4" s="1"/>
  <c r="I20" i="4" l="1"/>
  <c r="I30" i="4"/>
  <c r="I31" i="4" l="1"/>
</calcChain>
</file>

<file path=xl/sharedStrings.xml><?xml version="1.0" encoding="utf-8"?>
<sst xmlns="http://schemas.openxmlformats.org/spreadsheetml/2006/main" count="72" uniqueCount="54">
  <si>
    <t>КПКВК/КЕКВ</t>
  </si>
  <si>
    <t>Напрями використання бюджетних коштів                                                              (з урахуванням змін)</t>
  </si>
  <si>
    <t>Розмір запланованих бюджетних коштів на рік (грн.)</t>
  </si>
  <si>
    <t>Розмір запланованих бюджетних коштів на звітний місяць (грн.)</t>
  </si>
  <si>
    <t>Розмір використання бюджетних коштів на звітний місяць (грн.)</t>
  </si>
  <si>
    <t>Загальний (наростаючим підсумком) кількісний розмір виконання показника</t>
  </si>
  <si>
    <t>Розмір запланованих бюджетних коштів на звітний період (грн.)</t>
  </si>
  <si>
    <t>Загальний (наростаючим підсумком) розмір використання бюджетних коштів (грн.)</t>
  </si>
  <si>
    <t>Відхилення фактичних показникив від планових (грн.)                (7 - 8 = 9)</t>
  </si>
  <si>
    <t>Пояснення причин відхилення</t>
  </si>
  <si>
    <t>Заходи міської цільової програми</t>
  </si>
  <si>
    <t>2</t>
  </si>
  <si>
    <t>1216020/    2610</t>
  </si>
  <si>
    <t>1216020/   2610</t>
  </si>
  <si>
    <t>Реструктиризація заборгованості за природній газ (місцева гарантія)</t>
  </si>
  <si>
    <t>Внески до статутного капіталу КП "Теплоенерго" на проектування та виконання робіт по реконструкції котелень з заміною котлів</t>
  </si>
  <si>
    <t>1217670/ 3210</t>
  </si>
  <si>
    <t>Внески до статутного капіталу КП "Теплоенерго" на проектування та виконання робіт по заміні димових труб котелень</t>
  </si>
  <si>
    <t>Внески до статуного капіталу КП "Теплоенерго" на реконструкцію інженерних вводів системи опалення з встановленням вузлів обліку споживання теплової енергії житлових будинків</t>
  </si>
  <si>
    <t xml:space="preserve">Інформація по КП "Теплоенерго" щодо цільового використання бюджетних коштів, затверджених планом використання у бюджетному процесі, з урахуванням змін </t>
  </si>
  <si>
    <t xml:space="preserve">станом на  </t>
  </si>
  <si>
    <t>року</t>
  </si>
  <si>
    <t>Внески у статутний капітал</t>
  </si>
  <si>
    <t>1216020/2610</t>
  </si>
  <si>
    <t>1216090/    2610</t>
  </si>
  <si>
    <t>разом:</t>
  </si>
  <si>
    <t>Всього:</t>
  </si>
  <si>
    <t>Придбання труб та комплектуючих матеріалів для заміни аварійних ділянок мереж централізованого опалення та гарячого водопостачання (погашення забов'язань за 2019 рік)</t>
  </si>
  <si>
    <t xml:space="preserve">Придбання труб та комплектуючих матеріалів для заміни аварійних ділянок мереж централізованого опалення та гарячого водопостачання </t>
  </si>
  <si>
    <t>Оплата електроенергії у 2020 році</t>
  </si>
  <si>
    <t>Погашення кредиторської заборгованості за 2019 рік за придбання труб для заміни аварійних ділянок мереж централізованого опалення та гарячого водопостачання</t>
  </si>
  <si>
    <t>Придбання труб для заміни аварійних ділянок мереж централізованого опалення та гарячого водопостачання в 2020 році</t>
  </si>
  <si>
    <t>Реструктуризація заборгованості за природній газ (місцева гарантія) в 2020 році</t>
  </si>
  <si>
    <t>Погашення кредиторської заборгованості за 2019 рік за паливно-мастильні матеріали</t>
  </si>
  <si>
    <t>Придбання паливно-мастильних матеріалів для прибирання снігу на об'єктах благоустрою в межах м. Кременчука  2019 року</t>
  </si>
  <si>
    <t>Внески до статутного капіталу на заміну (реконструкцію) централізованого теплопостачання та гарячого водопостачання міста Кременчука</t>
  </si>
  <si>
    <t>Оплата електроенергії (погашення заборгованості за 2019 рік)</t>
  </si>
  <si>
    <t>Оплата заборгованості за покупну теплову енергію</t>
  </si>
  <si>
    <t>Виплата заробітної плати (на умовах повернення)</t>
  </si>
  <si>
    <t>Поповнення обігових коштів (на погашення заборгованості ПАТ КВБЗ)(на умовах повернення)</t>
  </si>
  <si>
    <t>Поповнення обігових коштів (на оплату електроенергії) (на умовах повернення)</t>
  </si>
  <si>
    <t>Поповнення обігових коштів (на оплату забов'язань по електроенергії 2019 року) (на умовах повернення)</t>
  </si>
  <si>
    <t>Витрати по заробітній плати з нарахуваннями єдиного соціального внеску</t>
  </si>
  <si>
    <t>Виконання зобов'язань з реструктиризація заборгованості за природний газ (місцева гарантія), які виникли у 2019 році та не були профінансовані</t>
  </si>
  <si>
    <t>Було використано 2588545,00 грн на оплату підряднику за проведені роботи 2019 року та 1723765,00 грн на оплату підряднику за проведені роботи в 2020 році.</t>
  </si>
  <si>
    <t>Відхилення виникло, так як фінансування з місцевого бюджету та оплата постачальнику здійснюється чітко вказаним сумам в первинних документах.</t>
  </si>
  <si>
    <t xml:space="preserve"> Максимова 75-87-18</t>
  </si>
  <si>
    <t>Реструктуризація заборгованості за природній газ (місцева гарантія) в 2019 році</t>
  </si>
  <si>
    <t>Директор КП "Теплоенерго"</t>
  </si>
  <si>
    <t>В.М. ОДНОШЕВНИЙ</t>
  </si>
  <si>
    <t>Відхилення утворилося згідно того, що запланована сума на липень, серпень станом на 31.08.2020 не була профінансована з місцевого бюджету</t>
  </si>
  <si>
    <t>Відхилення виникло, так як станом на 31.08.2020 запланована сума на червень та липень не була профінансована з місцевого бюджету.</t>
  </si>
  <si>
    <t>Відхилення виникло, так як станом на 31.08.2020 запланована сума на липень та серпень не була профінансована з місцевого бюджету, а запланована сума на червень була профінансована частково.</t>
  </si>
  <si>
    <t>Відхилення виникло, так як станом на 31.08.2020 запланована сума на серпень не була профінансована з місцевого бюджету.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</si>
</sst>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00"/>
    <numFmt numFmtId="166" formatCode="_-* #,##0.00\ _₴_-;\-* #,##0.00\ _₴_-;_-* &quot;-&quot;??\ _₴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 applyFill="1"/>
    <xf numFmtId="164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2" fillId="0" borderId="0" xfId="0" applyFont="1" applyFill="1" applyBorder="1"/>
    <xf numFmtId="0" fontId="2" fillId="0" borderId="0" xfId="0" applyFont="1" applyBorder="1"/>
    <xf numFmtId="0" fontId="1" fillId="0" borderId="0" xfId="0" applyFont="1" applyFill="1" applyBorder="1"/>
    <xf numFmtId="4" fontId="1" fillId="0" borderId="0" xfId="0" applyNumberFormat="1" applyFont="1" applyBorder="1"/>
    <xf numFmtId="0" fontId="1" fillId="0" borderId="0" xfId="0" applyFont="1" applyBorder="1"/>
    <xf numFmtId="0" fontId="9" fillId="0" borderId="0" xfId="0" applyFont="1" applyBorder="1"/>
    <xf numFmtId="0" fontId="10" fillId="0" borderId="0" xfId="0" applyFont="1" applyFill="1" applyBorder="1"/>
    <xf numFmtId="0" fontId="10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165" fontId="11" fillId="2" borderId="0" xfId="1" applyNumberFormat="1" applyFont="1" applyFill="1" applyBorder="1"/>
    <xf numFmtId="164" fontId="1" fillId="0" borderId="0" xfId="0" applyNumberFormat="1" applyFont="1"/>
    <xf numFmtId="0" fontId="6" fillId="0" borderId="0" xfId="0" applyFont="1" applyBorder="1" applyAlignment="1">
      <alignment vertical="center" wrapText="1"/>
    </xf>
    <xf numFmtId="0" fontId="1" fillId="0" borderId="0" xfId="0" applyNumberFormat="1" applyFont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left" vertical="top" wrapText="1"/>
    </xf>
    <xf numFmtId="2" fontId="7" fillId="0" borderId="13" xfId="0" applyNumberFormat="1" applyFont="1" applyBorder="1" applyAlignment="1">
      <alignment horizontal="left" vertical="top" wrapText="1"/>
    </xf>
    <xf numFmtId="49" fontId="7" fillId="0" borderId="14" xfId="0" applyNumberFormat="1" applyFont="1" applyBorder="1" applyAlignment="1">
      <alignment horizontal="left" vertical="top" wrapText="1"/>
    </xf>
    <xf numFmtId="0" fontId="8" fillId="3" borderId="15" xfId="0" applyFont="1" applyFill="1" applyBorder="1" applyAlignment="1">
      <alignment horizontal="center" vertical="center" wrapText="1"/>
    </xf>
    <xf numFmtId="49" fontId="8" fillId="3" borderId="16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top" wrapText="1"/>
    </xf>
    <xf numFmtId="49" fontId="8" fillId="3" borderId="16" xfId="0" applyNumberFormat="1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horizontal="center" vertical="top" wrapText="1"/>
    </xf>
    <xf numFmtId="0" fontId="5" fillId="3" borderId="17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Fill="1" applyBorder="1" applyAlignment="1">
      <alignment horizontal="left" vertical="top" wrapText="1"/>
    </xf>
    <xf numFmtId="14" fontId="6" fillId="0" borderId="0" xfId="0" applyNumberFormat="1" applyFont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right" vertical="top" wrapText="1"/>
    </xf>
    <xf numFmtId="164" fontId="7" fillId="0" borderId="13" xfId="0" applyNumberFormat="1" applyFont="1" applyBorder="1" applyAlignment="1">
      <alignment horizontal="right" vertical="top" wrapText="1"/>
    </xf>
    <xf numFmtId="164" fontId="7" fillId="2" borderId="13" xfId="0" applyNumberFormat="1" applyFont="1" applyFill="1" applyBorder="1" applyAlignment="1">
      <alignment horizontal="right" vertical="top" wrapText="1"/>
    </xf>
    <xf numFmtId="164" fontId="7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right" vertical="top" wrapText="1"/>
    </xf>
    <xf numFmtId="164" fontId="7" fillId="0" borderId="20" xfId="0" applyNumberFormat="1" applyFont="1" applyBorder="1" applyAlignment="1">
      <alignment horizontal="right" vertical="top" wrapText="1"/>
    </xf>
    <xf numFmtId="164" fontId="1" fillId="2" borderId="1" xfId="0" applyNumberFormat="1" applyFont="1" applyFill="1" applyBorder="1" applyAlignment="1">
      <alignment horizontal="right" vertical="top" wrapText="1"/>
    </xf>
    <xf numFmtId="164" fontId="1" fillId="0" borderId="10" xfId="0" applyNumberFormat="1" applyFont="1" applyFill="1" applyBorder="1" applyAlignment="1">
      <alignment horizontal="right" vertical="top" wrapText="1"/>
    </xf>
    <xf numFmtId="164" fontId="7" fillId="0" borderId="10" xfId="0" applyNumberFormat="1" applyFont="1" applyBorder="1" applyAlignment="1">
      <alignment horizontal="right" vertical="top" wrapText="1"/>
    </xf>
    <xf numFmtId="164" fontId="1" fillId="0" borderId="10" xfId="0" applyNumberFormat="1" applyFont="1" applyBorder="1" applyAlignment="1">
      <alignment horizontal="right" vertical="top" wrapText="1"/>
    </xf>
    <xf numFmtId="164" fontId="2" fillId="4" borderId="16" xfId="0" applyNumberFormat="1" applyFont="1" applyFill="1" applyBorder="1" applyAlignment="1">
      <alignment horizontal="right" vertical="top" wrapText="1"/>
    </xf>
    <xf numFmtId="164" fontId="1" fillId="0" borderId="13" xfId="0" applyNumberFormat="1" applyFont="1" applyFill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164" fontId="7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164" fontId="4" fillId="2" borderId="4" xfId="0" applyNumberFormat="1" applyFont="1" applyFill="1" applyBorder="1" applyAlignment="1">
      <alignment horizontal="right" vertical="top" wrapText="1"/>
    </xf>
    <xf numFmtId="164" fontId="1" fillId="2" borderId="4" xfId="0" applyNumberFormat="1" applyFont="1" applyFill="1" applyBorder="1" applyAlignment="1">
      <alignment horizontal="righ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164" fontId="1" fillId="2" borderId="10" xfId="0" applyNumberFormat="1" applyFont="1" applyFill="1" applyBorder="1" applyAlignment="1">
      <alignment horizontal="right" vertical="top" wrapText="1"/>
    </xf>
    <xf numFmtId="164" fontId="1" fillId="2" borderId="13" xfId="0" applyNumberFormat="1" applyFont="1" applyFill="1" applyBorder="1" applyAlignment="1">
      <alignment horizontal="right" vertical="top" wrapText="1"/>
    </xf>
    <xf numFmtId="0" fontId="2" fillId="4" borderId="15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vertical="center" wrapText="1"/>
    </xf>
    <xf numFmtId="164" fontId="2" fillId="4" borderId="16" xfId="0" applyNumberFormat="1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top" wrapText="1"/>
    </xf>
    <xf numFmtId="166" fontId="9" fillId="0" borderId="0" xfId="0" applyNumberFormat="1" applyFont="1" applyBorder="1"/>
    <xf numFmtId="0" fontId="6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2" fillId="3" borderId="18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view="pageBreakPreview" topLeftCell="A3" zoomScale="110" zoomScaleNormal="100" zoomScaleSheetLayoutView="110" workbookViewId="0">
      <selection activeCell="G30" sqref="G30"/>
    </sheetView>
  </sheetViews>
  <sheetFormatPr defaultRowHeight="12.75" outlineLevelRow="1" x14ac:dyDescent="0.2"/>
  <cols>
    <col min="1" max="1" width="8" style="1" customWidth="1"/>
    <col min="2" max="2" width="23" style="1" customWidth="1"/>
    <col min="3" max="3" width="15.42578125" style="2" customWidth="1"/>
    <col min="4" max="4" width="15.5703125" style="1" customWidth="1"/>
    <col min="5" max="5" width="20.7109375" style="1" customWidth="1"/>
    <col min="6" max="6" width="11.28515625" style="1" customWidth="1"/>
    <col min="7" max="7" width="15.85546875" style="1" customWidth="1"/>
    <col min="8" max="8" width="16" style="2" customWidth="1"/>
    <col min="9" max="9" width="15.42578125" style="1" customWidth="1"/>
    <col min="10" max="10" width="33.5703125" style="1" customWidth="1"/>
    <col min="11" max="11" width="17.7109375" style="1" customWidth="1"/>
    <col min="12" max="12" width="13.28515625" style="1" bestFit="1" customWidth="1"/>
    <col min="13" max="16384" width="9.140625" style="1"/>
  </cols>
  <sheetData>
    <row r="1" spans="1:11" ht="24" customHeight="1" x14ac:dyDescent="0.2">
      <c r="A1" s="81" t="s">
        <v>19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16.5" customHeight="1" thickBot="1" x14ac:dyDescent="0.25">
      <c r="A2" s="19"/>
      <c r="B2" s="19"/>
      <c r="C2" s="19"/>
      <c r="D2" s="19"/>
      <c r="E2" s="86" t="s">
        <v>20</v>
      </c>
      <c r="F2" s="86"/>
      <c r="G2" s="49">
        <v>44075</v>
      </c>
      <c r="H2" s="19" t="s">
        <v>21</v>
      </c>
      <c r="I2" s="19"/>
      <c r="J2" s="19"/>
      <c r="K2" s="19"/>
    </row>
    <row r="3" spans="1:11" ht="117.75" customHeight="1" thickBot="1" x14ac:dyDescent="0.25">
      <c r="A3" s="40" t="s">
        <v>0</v>
      </c>
      <c r="B3" s="41" t="s">
        <v>1</v>
      </c>
      <c r="C3" s="42" t="s">
        <v>2</v>
      </c>
      <c r="D3" s="42" t="s">
        <v>3</v>
      </c>
      <c r="E3" s="42" t="s">
        <v>4</v>
      </c>
      <c r="F3" s="42" t="s">
        <v>5</v>
      </c>
      <c r="G3" s="42" t="s">
        <v>6</v>
      </c>
      <c r="H3" s="42" t="s">
        <v>7</v>
      </c>
      <c r="I3" s="42" t="s">
        <v>8</v>
      </c>
      <c r="J3" s="42" t="s">
        <v>9</v>
      </c>
      <c r="K3" s="43" t="s">
        <v>10</v>
      </c>
    </row>
    <row r="4" spans="1:11" ht="15" thickBot="1" x14ac:dyDescent="0.25">
      <c r="A4" s="36">
        <v>1</v>
      </c>
      <c r="B4" s="37" t="s">
        <v>11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38">
        <v>10</v>
      </c>
      <c r="K4" s="39">
        <v>11</v>
      </c>
    </row>
    <row r="5" spans="1:11" ht="65.25" customHeight="1" x14ac:dyDescent="0.2">
      <c r="A5" s="32" t="s">
        <v>12</v>
      </c>
      <c r="B5" s="33" t="s">
        <v>14</v>
      </c>
      <c r="C5" s="50">
        <v>2136350</v>
      </c>
      <c r="D5" s="51">
        <v>178029</v>
      </c>
      <c r="E5" s="52"/>
      <c r="F5" s="52">
        <v>7</v>
      </c>
      <c r="G5" s="52">
        <f>178030+178030+178029+178029+178029+178029+178029+178029</f>
        <v>1424234</v>
      </c>
      <c r="H5" s="52">
        <f>178029.32+178029.32+178029.32+178029.32+178029.32+178029.32</f>
        <v>1068175.9200000002</v>
      </c>
      <c r="I5" s="52">
        <f t="shared" ref="I5:I23" si="0">G5-H5</f>
        <v>356058.07999999984</v>
      </c>
      <c r="J5" s="34" t="s">
        <v>50</v>
      </c>
      <c r="K5" s="35" t="s">
        <v>32</v>
      </c>
    </row>
    <row r="6" spans="1:11" ht="96" customHeight="1" x14ac:dyDescent="0.2">
      <c r="A6" s="21" t="s">
        <v>13</v>
      </c>
      <c r="B6" s="33" t="s">
        <v>43</v>
      </c>
      <c r="C6" s="54">
        <v>356058.64</v>
      </c>
      <c r="D6" s="54"/>
      <c r="E6" s="57">
        <v>178028.64</v>
      </c>
      <c r="F6" s="57">
        <v>1</v>
      </c>
      <c r="G6" s="57">
        <v>356058.64</v>
      </c>
      <c r="H6" s="57">
        <f>178030+178028.64</f>
        <v>356058.64</v>
      </c>
      <c r="I6" s="56">
        <f t="shared" ref="I6" si="1">G6-H6</f>
        <v>0</v>
      </c>
      <c r="J6" s="69"/>
      <c r="K6" s="35" t="s">
        <v>47</v>
      </c>
    </row>
    <row r="7" spans="1:11" ht="141.75" customHeight="1" x14ac:dyDescent="0.2">
      <c r="A7" s="21" t="s">
        <v>13</v>
      </c>
      <c r="B7" s="14" t="s">
        <v>27</v>
      </c>
      <c r="C7" s="54">
        <v>400000</v>
      </c>
      <c r="D7" s="53"/>
      <c r="E7" s="57"/>
      <c r="F7" s="57">
        <v>1</v>
      </c>
      <c r="G7" s="57">
        <v>400000</v>
      </c>
      <c r="H7" s="57">
        <f>400000</f>
        <v>400000</v>
      </c>
      <c r="I7" s="56">
        <f t="shared" ref="I7:I12" si="2">G7-H7</f>
        <v>0</v>
      </c>
      <c r="J7" s="69"/>
      <c r="K7" s="47" t="s">
        <v>30</v>
      </c>
    </row>
    <row r="8" spans="1:11" ht="103.5" customHeight="1" x14ac:dyDescent="0.2">
      <c r="A8" s="21" t="s">
        <v>13</v>
      </c>
      <c r="B8" s="14" t="s">
        <v>28</v>
      </c>
      <c r="C8" s="54">
        <v>2600000</v>
      </c>
      <c r="D8" s="53"/>
      <c r="E8" s="57"/>
      <c r="F8" s="57">
        <v>2</v>
      </c>
      <c r="G8" s="57">
        <f>251455+747138+1601407</f>
        <v>2600000</v>
      </c>
      <c r="H8" s="57">
        <f>56400+200000+725192.65+656929.28+200000+117960+44500+599017.72</f>
        <v>2599999.6500000004</v>
      </c>
      <c r="I8" s="56">
        <f t="shared" si="2"/>
        <v>0.34999999962747097</v>
      </c>
      <c r="J8" s="69" t="s">
        <v>45</v>
      </c>
      <c r="K8" s="47" t="s">
        <v>31</v>
      </c>
    </row>
    <row r="9" spans="1:11" ht="75.75" customHeight="1" x14ac:dyDescent="0.2">
      <c r="A9" s="23" t="s">
        <v>23</v>
      </c>
      <c r="B9" s="14" t="s">
        <v>41</v>
      </c>
      <c r="C9" s="54">
        <v>350701</v>
      </c>
      <c r="D9" s="53"/>
      <c r="E9" s="57"/>
      <c r="F9" s="57">
        <v>1</v>
      </c>
      <c r="G9" s="57">
        <f>192862+143941.36+13897.64</f>
        <v>350701</v>
      </c>
      <c r="H9" s="57">
        <v>192862</v>
      </c>
      <c r="I9" s="55">
        <f t="shared" si="2"/>
        <v>157839</v>
      </c>
      <c r="J9" s="69" t="s">
        <v>51</v>
      </c>
      <c r="K9" s="22" t="s">
        <v>36</v>
      </c>
    </row>
    <row r="10" spans="1:11" ht="64.5" hidden="1" customHeight="1" outlineLevel="1" x14ac:dyDescent="0.2">
      <c r="A10" s="23" t="s">
        <v>23</v>
      </c>
      <c r="B10" s="14" t="s">
        <v>40</v>
      </c>
      <c r="C10" s="54"/>
      <c r="D10" s="53"/>
      <c r="E10" s="57"/>
      <c r="F10" s="57"/>
      <c r="G10" s="57">
        <v>0</v>
      </c>
      <c r="H10" s="57"/>
      <c r="I10" s="55">
        <f t="shared" si="2"/>
        <v>0</v>
      </c>
      <c r="J10" s="14"/>
      <c r="K10" s="22" t="s">
        <v>29</v>
      </c>
    </row>
    <row r="11" spans="1:11" ht="66" customHeight="1" collapsed="1" x14ac:dyDescent="0.2">
      <c r="A11" s="23" t="s">
        <v>23</v>
      </c>
      <c r="B11" s="14" t="s">
        <v>38</v>
      </c>
      <c r="C11" s="54">
        <f>11291000+3002240.36</f>
        <v>14293240.359999999</v>
      </c>
      <c r="D11" s="53">
        <f>1932570+425165.4</f>
        <v>2357735.4</v>
      </c>
      <c r="E11" s="57">
        <v>2357735.4</v>
      </c>
      <c r="F11" s="57">
        <v>2</v>
      </c>
      <c r="G11" s="57">
        <f>1996215.97+2258186.57+2357735.4</f>
        <v>6612137.9399999995</v>
      </c>
      <c r="H11" s="57">
        <f>1996215.97+2258186.57+2357735.4</f>
        <v>6612137.9399999995</v>
      </c>
      <c r="I11" s="55">
        <f t="shared" si="2"/>
        <v>0</v>
      </c>
      <c r="J11" s="69"/>
      <c r="K11" s="22" t="s">
        <v>42</v>
      </c>
    </row>
    <row r="12" spans="1:11" ht="82.5" customHeight="1" thickBot="1" x14ac:dyDescent="0.25">
      <c r="A12" s="23" t="s">
        <v>23</v>
      </c>
      <c r="B12" s="14" t="s">
        <v>39</v>
      </c>
      <c r="C12" s="54">
        <v>15000000</v>
      </c>
      <c r="D12" s="53">
        <v>3132264.6</v>
      </c>
      <c r="E12" s="57"/>
      <c r="F12" s="57">
        <v>1</v>
      </c>
      <c r="G12" s="57">
        <f>1000000+1651984.03+3000013.43+3132264.6</f>
        <v>8784262.0600000005</v>
      </c>
      <c r="H12" s="57">
        <f>2000000+100000</f>
        <v>2100000</v>
      </c>
      <c r="I12" s="55">
        <f t="shared" si="2"/>
        <v>6684262.0600000005</v>
      </c>
      <c r="J12" s="69" t="s">
        <v>52</v>
      </c>
      <c r="K12" s="22" t="s">
        <v>37</v>
      </c>
    </row>
    <row r="13" spans="1:11" ht="27.75" hidden="1" customHeight="1" outlineLevel="1" x14ac:dyDescent="0.2">
      <c r="A13" s="23" t="s">
        <v>23</v>
      </c>
      <c r="B13" s="14"/>
      <c r="C13" s="54"/>
      <c r="D13" s="53"/>
      <c r="E13" s="57"/>
      <c r="F13" s="57"/>
      <c r="G13" s="57"/>
      <c r="H13" s="57"/>
      <c r="I13" s="55"/>
      <c r="J13" s="14"/>
      <c r="K13" s="22"/>
    </row>
    <row r="14" spans="1:11" ht="27" hidden="1" customHeight="1" outlineLevel="1" x14ac:dyDescent="0.2">
      <c r="A14" s="23" t="s">
        <v>23</v>
      </c>
      <c r="B14" s="14"/>
      <c r="C14" s="54"/>
      <c r="D14" s="53"/>
      <c r="E14" s="57"/>
      <c r="F14" s="57"/>
      <c r="G14" s="57"/>
      <c r="H14" s="57"/>
      <c r="I14" s="55">
        <f t="shared" si="0"/>
        <v>0</v>
      </c>
      <c r="J14" s="69"/>
      <c r="K14" s="22"/>
    </row>
    <row r="15" spans="1:11" ht="25.5" hidden="1" customHeight="1" outlineLevel="1" x14ac:dyDescent="0.2">
      <c r="A15" s="23" t="s">
        <v>23</v>
      </c>
      <c r="B15" s="14"/>
      <c r="C15" s="58"/>
      <c r="D15" s="59"/>
      <c r="E15" s="70"/>
      <c r="F15" s="70"/>
      <c r="G15" s="70"/>
      <c r="H15" s="70"/>
      <c r="I15" s="60">
        <f t="shared" si="0"/>
        <v>0</v>
      </c>
      <c r="J15" s="24"/>
      <c r="K15" s="26"/>
    </row>
    <row r="16" spans="1:11" ht="32.25" hidden="1" customHeight="1" outlineLevel="1" thickBot="1" x14ac:dyDescent="0.25">
      <c r="A16" s="23" t="s">
        <v>23</v>
      </c>
      <c r="B16" s="24"/>
      <c r="C16" s="58"/>
      <c r="D16" s="59"/>
      <c r="E16" s="70"/>
      <c r="F16" s="70"/>
      <c r="G16" s="70"/>
      <c r="H16" s="70"/>
      <c r="I16" s="60">
        <f t="shared" ref="I16" si="3">G16-H16</f>
        <v>0</v>
      </c>
      <c r="J16" s="24"/>
      <c r="K16" s="26"/>
    </row>
    <row r="17" spans="1:12" ht="25.5" customHeight="1" collapsed="1" thickBot="1" x14ac:dyDescent="0.25">
      <c r="A17" s="44">
        <v>1216020</v>
      </c>
      <c r="B17" s="45" t="s">
        <v>25</v>
      </c>
      <c r="C17" s="61">
        <f>SUM(C5:C16)</f>
        <v>35136350</v>
      </c>
      <c r="D17" s="61">
        <f>SUM(D5:D16)</f>
        <v>5668029</v>
      </c>
      <c r="E17" s="61">
        <f t="shared" ref="E17:I17" si="4">SUM(E5:E16)</f>
        <v>2535764.04</v>
      </c>
      <c r="F17" s="61">
        <f t="shared" si="4"/>
        <v>15</v>
      </c>
      <c r="G17" s="61">
        <f>SUM(G5:G16)</f>
        <v>20527393.640000001</v>
      </c>
      <c r="H17" s="61">
        <f t="shared" si="4"/>
        <v>13329234.15</v>
      </c>
      <c r="I17" s="61">
        <f t="shared" si="4"/>
        <v>7198159.4900000002</v>
      </c>
      <c r="J17" s="45"/>
      <c r="K17" s="46"/>
    </row>
    <row r="18" spans="1:12" ht="81" customHeight="1" thickBot="1" x14ac:dyDescent="0.25">
      <c r="A18" s="32" t="s">
        <v>24</v>
      </c>
      <c r="B18" s="27" t="s">
        <v>34</v>
      </c>
      <c r="C18" s="62">
        <v>225393.96</v>
      </c>
      <c r="D18" s="62"/>
      <c r="E18" s="71"/>
      <c r="F18" s="71">
        <v>1</v>
      </c>
      <c r="G18" s="71">
        <f>225393.96</f>
        <v>225393.96</v>
      </c>
      <c r="H18" s="71">
        <v>225393.96</v>
      </c>
      <c r="I18" s="51">
        <f>G18-H18</f>
        <v>0</v>
      </c>
      <c r="J18" s="27"/>
      <c r="K18" s="28" t="s">
        <v>33</v>
      </c>
    </row>
    <row r="19" spans="1:12" ht="73.5" hidden="1" customHeight="1" outlineLevel="1" thickBot="1" x14ac:dyDescent="0.25">
      <c r="A19" s="32"/>
      <c r="B19" s="27"/>
      <c r="C19" s="58"/>
      <c r="D19" s="59"/>
      <c r="E19" s="70"/>
      <c r="F19" s="70"/>
      <c r="G19" s="70"/>
      <c r="H19" s="70"/>
      <c r="I19" s="60">
        <f t="shared" si="0"/>
        <v>0</v>
      </c>
      <c r="J19" s="25"/>
      <c r="K19" s="26"/>
    </row>
    <row r="20" spans="1:12" ht="30" customHeight="1" collapsed="1" thickBot="1" x14ac:dyDescent="0.25">
      <c r="A20" s="44">
        <v>1216090</v>
      </c>
      <c r="B20" s="45" t="s">
        <v>25</v>
      </c>
      <c r="C20" s="61">
        <f t="shared" ref="C20:I20" si="5">SUM(C18:C19)</f>
        <v>225393.96</v>
      </c>
      <c r="D20" s="61">
        <f t="shared" si="5"/>
        <v>0</v>
      </c>
      <c r="E20" s="61">
        <f t="shared" si="5"/>
        <v>0</v>
      </c>
      <c r="F20" s="61">
        <f t="shared" si="5"/>
        <v>1</v>
      </c>
      <c r="G20" s="61">
        <f t="shared" si="5"/>
        <v>225393.96</v>
      </c>
      <c r="H20" s="61">
        <f t="shared" si="5"/>
        <v>225393.96</v>
      </c>
      <c r="I20" s="61">
        <f t="shared" si="5"/>
        <v>0</v>
      </c>
      <c r="J20" s="45"/>
      <c r="K20" s="46"/>
    </row>
    <row r="21" spans="1:12" ht="81.75" customHeight="1" x14ac:dyDescent="0.2">
      <c r="A21" s="29" t="s">
        <v>16</v>
      </c>
      <c r="B21" s="30" t="s">
        <v>15</v>
      </c>
      <c r="C21" s="63">
        <v>4312310</v>
      </c>
      <c r="D21" s="64"/>
      <c r="E21" s="65"/>
      <c r="F21" s="66">
        <v>2</v>
      </c>
      <c r="G21" s="67">
        <f>2588545+1500000+223765</f>
        <v>4312310</v>
      </c>
      <c r="H21" s="67">
        <f>1588545+1000000+1500000+223765</f>
        <v>4312310</v>
      </c>
      <c r="I21" s="67">
        <f t="shared" si="0"/>
        <v>0</v>
      </c>
      <c r="J21" s="48" t="s">
        <v>44</v>
      </c>
      <c r="K21" s="31" t="s">
        <v>22</v>
      </c>
    </row>
    <row r="22" spans="1:12" ht="69" customHeight="1" x14ac:dyDescent="0.2">
      <c r="A22" s="23" t="s">
        <v>16</v>
      </c>
      <c r="B22" s="14" t="s">
        <v>17</v>
      </c>
      <c r="C22" s="54">
        <v>1687690</v>
      </c>
      <c r="D22" s="53"/>
      <c r="E22" s="55"/>
      <c r="F22" s="68">
        <v>1</v>
      </c>
      <c r="G22" s="57">
        <f>187690+1000000</f>
        <v>1187690</v>
      </c>
      <c r="H22" s="57">
        <f>187690+1000000</f>
        <v>1187690</v>
      </c>
      <c r="I22" s="57">
        <f t="shared" si="0"/>
        <v>0</v>
      </c>
      <c r="J22" s="69"/>
      <c r="K22" s="22" t="s">
        <v>22</v>
      </c>
    </row>
    <row r="23" spans="1:12" ht="105.75" customHeight="1" x14ac:dyDescent="0.2">
      <c r="A23" s="21" t="s">
        <v>16</v>
      </c>
      <c r="B23" s="14" t="s">
        <v>18</v>
      </c>
      <c r="C23" s="54">
        <v>500000</v>
      </c>
      <c r="D23" s="53">
        <v>500000</v>
      </c>
      <c r="E23" s="54"/>
      <c r="F23" s="54"/>
      <c r="G23" s="55">
        <v>500000</v>
      </c>
      <c r="H23" s="54"/>
      <c r="I23" s="54">
        <f t="shared" si="0"/>
        <v>500000</v>
      </c>
      <c r="J23" s="69" t="s">
        <v>53</v>
      </c>
      <c r="K23" s="22" t="s">
        <v>22</v>
      </c>
    </row>
    <row r="24" spans="1:12" ht="96.75" customHeight="1" thickBot="1" x14ac:dyDescent="0.25">
      <c r="A24" s="79" t="s">
        <v>16</v>
      </c>
      <c r="B24" s="24" t="s">
        <v>35</v>
      </c>
      <c r="C24" s="58">
        <v>11000000</v>
      </c>
      <c r="D24" s="59">
        <v>1340000</v>
      </c>
      <c r="E24" s="60">
        <v>1000000</v>
      </c>
      <c r="F24" s="60">
        <v>1</v>
      </c>
      <c r="G24" s="60">
        <f>487138+2000000+1826102.36+1340000</f>
        <v>5653240.3600000003</v>
      </c>
      <c r="H24" s="60">
        <f>100138+387000+1000000</f>
        <v>1487138</v>
      </c>
      <c r="I24" s="58">
        <f t="shared" ref="I24:I29" si="6">G24-H24</f>
        <v>4166102.3600000003</v>
      </c>
      <c r="J24" s="69" t="s">
        <v>52</v>
      </c>
      <c r="K24" s="26" t="s">
        <v>22</v>
      </c>
    </row>
    <row r="25" spans="1:12" ht="23.25" hidden="1" customHeight="1" outlineLevel="1" x14ac:dyDescent="0.2">
      <c r="A25" s="23"/>
      <c r="B25" s="14"/>
      <c r="C25" s="54"/>
      <c r="D25" s="53"/>
      <c r="E25" s="55"/>
      <c r="F25" s="55"/>
      <c r="G25" s="55"/>
      <c r="H25" s="54"/>
      <c r="I25" s="54">
        <f t="shared" si="6"/>
        <v>0</v>
      </c>
      <c r="J25" s="15"/>
      <c r="K25" s="22"/>
    </row>
    <row r="26" spans="1:12" ht="24.75" hidden="1" customHeight="1" outlineLevel="1" x14ac:dyDescent="0.2">
      <c r="A26" s="23"/>
      <c r="B26" s="14"/>
      <c r="C26" s="54"/>
      <c r="D26" s="53"/>
      <c r="E26" s="55"/>
      <c r="F26" s="55"/>
      <c r="G26" s="55"/>
      <c r="H26" s="54"/>
      <c r="I26" s="54">
        <f t="shared" si="6"/>
        <v>0</v>
      </c>
      <c r="J26" s="14"/>
      <c r="K26" s="22"/>
      <c r="L26" s="18"/>
    </row>
    <row r="27" spans="1:12" ht="22.5" hidden="1" customHeight="1" outlineLevel="1" x14ac:dyDescent="0.2">
      <c r="A27" s="23"/>
      <c r="B27" s="16"/>
      <c r="C27" s="54"/>
      <c r="D27" s="53"/>
      <c r="E27" s="55"/>
      <c r="F27" s="55"/>
      <c r="G27" s="55"/>
      <c r="H27" s="54"/>
      <c r="I27" s="54">
        <f t="shared" si="6"/>
        <v>0</v>
      </c>
      <c r="J27" s="14"/>
      <c r="K27" s="22"/>
    </row>
    <row r="28" spans="1:12" ht="20.25" hidden="1" customHeight="1" outlineLevel="1" x14ac:dyDescent="0.2">
      <c r="A28" s="23"/>
      <c r="B28" s="14"/>
      <c r="C28" s="54"/>
      <c r="D28" s="53"/>
      <c r="E28" s="55"/>
      <c r="F28" s="55"/>
      <c r="G28" s="55"/>
      <c r="H28" s="54"/>
      <c r="I28" s="54">
        <f t="shared" si="6"/>
        <v>0</v>
      </c>
      <c r="J28" s="15"/>
      <c r="K28" s="22"/>
    </row>
    <row r="29" spans="1:12" ht="15.75" hidden="1" customHeight="1" outlineLevel="1" thickBot="1" x14ac:dyDescent="0.25">
      <c r="A29" s="23"/>
      <c r="B29" s="14"/>
      <c r="C29" s="54"/>
      <c r="D29" s="53"/>
      <c r="E29" s="55"/>
      <c r="F29" s="55"/>
      <c r="G29" s="55"/>
      <c r="H29" s="54"/>
      <c r="I29" s="54">
        <f t="shared" si="6"/>
        <v>0</v>
      </c>
      <c r="J29" s="14"/>
      <c r="K29" s="22"/>
    </row>
    <row r="30" spans="1:12" ht="24" customHeight="1" collapsed="1" thickBot="1" x14ac:dyDescent="0.25">
      <c r="A30" s="72">
        <v>1217670</v>
      </c>
      <c r="B30" s="73" t="s">
        <v>25</v>
      </c>
      <c r="C30" s="74">
        <f t="shared" ref="C30:I30" si="7">SUM(C21:C29)</f>
        <v>17500000</v>
      </c>
      <c r="D30" s="74">
        <f t="shared" si="7"/>
        <v>1840000</v>
      </c>
      <c r="E30" s="74">
        <f t="shared" si="7"/>
        <v>1000000</v>
      </c>
      <c r="F30" s="74">
        <f t="shared" si="7"/>
        <v>4</v>
      </c>
      <c r="G30" s="74">
        <f t="shared" si="7"/>
        <v>11653240.359999999</v>
      </c>
      <c r="H30" s="74">
        <f t="shared" si="7"/>
        <v>6987138</v>
      </c>
      <c r="I30" s="74">
        <f t="shared" si="7"/>
        <v>4666102.3600000003</v>
      </c>
      <c r="J30" s="73"/>
      <c r="K30" s="75"/>
    </row>
    <row r="31" spans="1:12" s="13" customFormat="1" ht="16.5" thickBot="1" x14ac:dyDescent="0.3">
      <c r="A31" s="87" t="s">
        <v>26</v>
      </c>
      <c r="B31" s="88"/>
      <c r="C31" s="76">
        <f t="shared" ref="C31:I31" si="8">C17+C20+C30</f>
        <v>52861743.960000001</v>
      </c>
      <c r="D31" s="76">
        <f t="shared" si="8"/>
        <v>7508029</v>
      </c>
      <c r="E31" s="76">
        <f t="shared" si="8"/>
        <v>3535764.04</v>
      </c>
      <c r="F31" s="76">
        <f t="shared" si="8"/>
        <v>20</v>
      </c>
      <c r="G31" s="76">
        <f t="shared" si="8"/>
        <v>32406027.960000001</v>
      </c>
      <c r="H31" s="76">
        <f t="shared" si="8"/>
        <v>20541766.109999999</v>
      </c>
      <c r="I31" s="76">
        <f t="shared" si="8"/>
        <v>11864261.850000001</v>
      </c>
      <c r="J31" s="77"/>
      <c r="K31" s="78"/>
    </row>
    <row r="32" spans="1:12" ht="15.75" x14ac:dyDescent="0.25">
      <c r="A32" s="5"/>
      <c r="B32" s="5"/>
      <c r="C32" s="17"/>
      <c r="D32" s="4"/>
      <c r="E32" s="4"/>
      <c r="F32" s="20"/>
      <c r="G32" s="4"/>
      <c r="H32" s="4"/>
      <c r="I32" s="4"/>
      <c r="J32" s="5"/>
      <c r="K32" s="5"/>
    </row>
    <row r="33" spans="1:11" ht="18.75" customHeight="1" x14ac:dyDescent="0.25">
      <c r="A33" s="85" t="s">
        <v>48</v>
      </c>
      <c r="B33" s="85"/>
      <c r="C33" s="85"/>
      <c r="D33" s="11"/>
      <c r="E33" s="80"/>
      <c r="F33" s="82"/>
      <c r="G33" s="82"/>
      <c r="H33" s="12"/>
      <c r="I33" s="85" t="s">
        <v>49</v>
      </c>
      <c r="J33" s="85"/>
      <c r="K33" s="13"/>
    </row>
    <row r="34" spans="1:11" x14ac:dyDescent="0.2">
      <c r="A34" s="83"/>
      <c r="B34" s="83"/>
      <c r="C34" s="6"/>
      <c r="D34" s="7"/>
      <c r="E34" s="7"/>
      <c r="F34" s="83"/>
      <c r="G34" s="83"/>
      <c r="H34" s="8"/>
      <c r="I34" s="9"/>
      <c r="J34" s="10"/>
    </row>
    <row r="35" spans="1:11" x14ac:dyDescent="0.2">
      <c r="A35" s="84" t="s">
        <v>46</v>
      </c>
      <c r="B35" s="84"/>
      <c r="C35" s="84"/>
    </row>
    <row r="37" spans="1:11" x14ac:dyDescent="0.2">
      <c r="C37" s="3"/>
    </row>
  </sheetData>
  <mergeCells count="9">
    <mergeCell ref="A1:K1"/>
    <mergeCell ref="F33:G33"/>
    <mergeCell ref="A34:B34"/>
    <mergeCell ref="F34:G34"/>
    <mergeCell ref="A35:C35"/>
    <mergeCell ref="I33:J33"/>
    <mergeCell ref="A33:C33"/>
    <mergeCell ref="E2:F2"/>
    <mergeCell ref="A31:B31"/>
  </mergeCells>
  <pageMargins left="0.23622047244094491" right="0" top="0" bottom="0" header="0" footer="0"/>
  <pageSetup paperSize="9" scale="74" fitToHeight="2" orientation="landscape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TarifAdmin</dc:creator>
  <cp:lastModifiedBy>TarifAdmin</cp:lastModifiedBy>
  <cp:lastPrinted>2020-09-01T13:20:50Z</cp:lastPrinted>
  <dcterms:created xsi:type="dcterms:W3CDTF">2018-05-31T10:16:46Z</dcterms:created>
  <dcterms:modified xsi:type="dcterms:W3CDTF">2020-09-01T13:20:57Z</dcterms:modified>
</cp:coreProperties>
</file>