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0" windowWidth="27795" windowHeight="11805"/>
  </bookViews>
  <sheets>
    <sheet name="1" sheetId="4" r:id="rId1"/>
  </sheets>
  <calcPr calcId="145621"/>
</workbook>
</file>

<file path=xl/calcChain.xml><?xml version="1.0" encoding="utf-8"?>
<calcChain xmlns="http://schemas.openxmlformats.org/spreadsheetml/2006/main">
  <c r="G20" i="4" l="1"/>
  <c r="G19" i="4"/>
  <c r="C20" i="4"/>
  <c r="D19" i="4"/>
  <c r="C19" i="4"/>
  <c r="H11" i="4"/>
  <c r="G11" i="4"/>
  <c r="G22" i="4" l="1"/>
  <c r="G9" i="4"/>
  <c r="G6" i="4"/>
  <c r="G5" i="4"/>
  <c r="H20" i="4"/>
  <c r="H6" i="4" l="1"/>
  <c r="H5" i="4"/>
  <c r="D28" i="4" l="1"/>
  <c r="E28" i="4"/>
  <c r="F28" i="4"/>
  <c r="G28" i="4"/>
  <c r="H28" i="4"/>
  <c r="C28" i="4"/>
  <c r="D18" i="4"/>
  <c r="E18" i="4"/>
  <c r="F18" i="4"/>
  <c r="G18" i="4"/>
  <c r="H18" i="4"/>
  <c r="C18" i="4"/>
  <c r="D15" i="4"/>
  <c r="E15" i="4"/>
  <c r="F15" i="4"/>
  <c r="G15" i="4"/>
  <c r="H15" i="4"/>
  <c r="C15" i="4"/>
  <c r="I13" i="4"/>
  <c r="I14" i="4"/>
  <c r="C29" i="4" l="1"/>
  <c r="D29" i="4"/>
  <c r="G29" i="4"/>
  <c r="H29" i="4"/>
  <c r="F29" i="4"/>
  <c r="E29" i="4"/>
  <c r="F19" i="4"/>
  <c r="H7" i="4" l="1"/>
  <c r="H19" i="4" l="1"/>
  <c r="G7" i="4"/>
  <c r="I10" i="4" l="1"/>
  <c r="I25" i="4" l="1"/>
  <c r="I24" i="4"/>
  <c r="I23" i="4"/>
  <c r="I6" i="4" l="1"/>
  <c r="I7" i="4"/>
  <c r="I22" i="4" l="1"/>
  <c r="I27" i="4" l="1"/>
  <c r="I8" i="4"/>
  <c r="I26" i="4" l="1"/>
  <c r="I21" i="4" l="1"/>
  <c r="I20" i="4"/>
  <c r="I19" i="4"/>
  <c r="I17" i="4"/>
  <c r="I18" i="4" s="1"/>
  <c r="I12" i="4"/>
  <c r="I11" i="4"/>
  <c r="I9" i="4"/>
  <c r="I16" i="4"/>
  <c r="I5" i="4"/>
  <c r="I28" i="4" l="1"/>
  <c r="I15" i="4"/>
  <c r="I29" i="4" l="1"/>
</calcChain>
</file>

<file path=xl/sharedStrings.xml><?xml version="1.0" encoding="utf-8"?>
<sst xmlns="http://schemas.openxmlformats.org/spreadsheetml/2006/main" count="83" uniqueCount="65">
  <si>
    <t>КПКВК/КЕКВ</t>
  </si>
  <si>
    <t>Напрями використання бюджетних коштів                                                              (з урахуванням змін)</t>
  </si>
  <si>
    <t>Розмір запланованих бюджетних коштів на рік (грн.)</t>
  </si>
  <si>
    <t>Розмір запланованих бюджетних коштів на звітний місяць (грн.)</t>
  </si>
  <si>
    <t>Розмір використання бюджетних коштів на звітний місяць (грн.)</t>
  </si>
  <si>
    <t>Загальний (наростаючим підсумком) кількісний розмір виконання показника</t>
  </si>
  <si>
    <t>Розмір запланованих бюджетних коштів на звітний період (грн.)</t>
  </si>
  <si>
    <t>Загальний (наростаючим підсумком) розмір використання бюджетних коштів (грн.)</t>
  </si>
  <si>
    <t>Відхилення фактичних показникив від планових (грн.)                (7 - 8 = 9)</t>
  </si>
  <si>
    <t>Пояснення причин відхилення</t>
  </si>
  <si>
    <t>Заходи міської цільової програми</t>
  </si>
  <si>
    <t>2</t>
  </si>
  <si>
    <t>1216020/    2610</t>
  </si>
  <si>
    <t>Поворотня фінансова підтримка діяльності КП "Теплоенерго" на погашення заборгованості перед ПАТ "КВБЗ"</t>
  </si>
  <si>
    <t>1216020/   2610</t>
  </si>
  <si>
    <t>Розробка енергоефективної схеми теплопостачання міста Кременчука</t>
  </si>
  <si>
    <t>Виконала, Максимова,0972452867</t>
  </si>
  <si>
    <t>Директор</t>
  </si>
  <si>
    <t>В.М. Одношевний</t>
  </si>
  <si>
    <t>Реструктиризація заборгованості за природній газ (місцева гарантія)</t>
  </si>
  <si>
    <t>Придбання труб для заміни аварійних ділянок мереж централізованого опалення та гарячого водопостачання</t>
  </si>
  <si>
    <t>Внески до статутного капіталу КП "Теплоенерго" на проектування та виконання робіт по реконструкції котелень з заміною котлів</t>
  </si>
  <si>
    <t>1217670/ 3210</t>
  </si>
  <si>
    <t>Внески до статутного капіталу КП "Теплоенерго" на проектування та виконання робіт по заміні димових труб котелень</t>
  </si>
  <si>
    <t>Внески до статуного капіталу КП "Теплоенерго" на реконструкцію інженерних вводів системи опалення з встановленням вузлів обліку споживання теплової енергії житлових будинків</t>
  </si>
  <si>
    <t>1217670/ 3212</t>
  </si>
  <si>
    <t xml:space="preserve">Інформація по КП "Теплоенерго" щодо цільового використання бюджетних коштів, затверджених планом використання у бюджетному процесі, з урахуванням змін </t>
  </si>
  <si>
    <t xml:space="preserve">станом на  </t>
  </si>
  <si>
    <t>року</t>
  </si>
  <si>
    <t>Фінансова підтримка діяльності на погашення заборгованості перед ПАТ "КВБЗ" на умовах повернення до 01.12.2019</t>
  </si>
  <si>
    <t>Реструктуризація заборгованості за природній газ (місцева гарантія)</t>
  </si>
  <si>
    <t>Внески у статутний капітал</t>
  </si>
  <si>
    <t>Паливно-мастильні матеріали</t>
  </si>
  <si>
    <t>Внески до статутного капіталу на реконструкцію існуючої теплової мережі у мікрорайоні Раківка міста Кременчука з виносом та заміною ділянки трубопроводів від тепломережі до існуючої ТК 1/1</t>
  </si>
  <si>
    <t>Виконання забов'язань, які виникли у 2018 році та не були профінансовані, на оплату послуг з ремонту та повірки загальнобудинкових теплових приладів обліку</t>
  </si>
  <si>
    <t>Погашення забов'язань за 2018 рік</t>
  </si>
  <si>
    <t>Виконання забов'язань, які виникли у 2018 році та не були профінансовані, по розробці енергоефективної схеми теплопостачання міста Кременчука</t>
  </si>
  <si>
    <t>1216020/2610</t>
  </si>
  <si>
    <t>Виплата заробітної плати</t>
  </si>
  <si>
    <t>Послуга по технічному обслуговуванню автомобілів</t>
  </si>
  <si>
    <t>Витрати по заробітній плати та нарахування єдиного соціального внеску</t>
  </si>
  <si>
    <t>1216090/    2610</t>
  </si>
  <si>
    <t>разом:</t>
  </si>
  <si>
    <t>Всього:</t>
  </si>
  <si>
    <t>Поповнення обігових коштів (на технічне обслуговування авто)</t>
  </si>
  <si>
    <t>Поповнення обігових коштів (на оплату електроенергії)</t>
  </si>
  <si>
    <t xml:space="preserve"> Відхилення утворилось, так як сума не була  профінансована з місцевого бюджету  станом на 22.10.2019 р. Кошти були використані на оплату послуги - розробки проектно-кошторисної документації згідно договору №14 від 25.02.2019р. з ТОВ "Боруда" в сумі 79 941,49 грн.</t>
  </si>
  <si>
    <t>Придбання паливно-мастильних матеріалів для прибирання снігу на об'єктах благоустрою в межах м. Кременчука  2018 року</t>
  </si>
  <si>
    <t>1216090/    2611</t>
  </si>
  <si>
    <t>1216020/2611</t>
  </si>
  <si>
    <t>Оцінка реального теплового навантаження житлового масиву Раківка м. Кременчука</t>
  </si>
  <si>
    <t>Послуга предпроектной оцінки</t>
  </si>
  <si>
    <t>Відхилення виникло так як сума не була профінансована з місцевого бюджету у жовтні 2019 року.</t>
  </si>
  <si>
    <t>Оплата електроенергії</t>
  </si>
  <si>
    <t>Відхилення виникло, так як договір ще не підписано з обох сторін та знаходиться в процесі доопрацювання</t>
  </si>
  <si>
    <t>Відхилення виникло за рахунок того, що запланована сума за вересень та жовтень не була профінансована з місцевого бюджету станом на 01.11.2019 р.</t>
  </si>
  <si>
    <t>В лютому місяці було взято та зареєстровано фінансових зобов'язань 15 040 000,00 грн., з яких станом на 30.08.2019 було сплачено                    13 360 771,94 грн.. Станом на 22.10.19 р., кредиторська заборгованість по фінансовим зобов'язанням складає 1 679 228,06 грн., так як після реєстрації забов'язань в ГУДКСУ                     м. Кременчук були внесені зміни до помісячного плану асигнуваннь, а саме перенесення планових помісячних асигнувань 2019 року. Відхилення виникло так як  сума не була профінансована з місцевого бюджету за жовтень станом на 01.11.2019 р.</t>
  </si>
  <si>
    <t>Відхилення виникло, так як сума не була профінансована станом на 01.11.2019 р.</t>
  </si>
  <si>
    <t>Відхилення фактичних показників виникло, так як запланована сума на червень 2019 року не була профінансована з місцевого бюджету станом на 01.11.2019 р.</t>
  </si>
  <si>
    <t>Сума була повністю профінансована з місцевого бюджету станом на 01.11.2019 р. та використана на виплату заробітної плати та виплату єдиного соціального внеску.</t>
  </si>
  <si>
    <t>Залишок утворився, так як оплата здійснюється чітко вказаних сум в рахунках та актах виконаних робіт за надану послугу підрядником.</t>
  </si>
  <si>
    <t>Залишок утворився, так як оплата здійснюється чітко вказаних сум в рахунках та накладних за отриманий товар.</t>
  </si>
  <si>
    <t>Відхилення утворилось, так як підрядником ще виконуються роботи та акти виконаних робіт не були надані на оплату в сумі 169 109,74 грн., а на суму 1 1130 890,26 грн. не було укладено договір. Враховуючи вищевикладене у КП "Теплоенерго" в жовтні 2019 році не виникло потреби у фінансуванні з місцевого бюджету в розмірі 1 300 000,00 грн.</t>
  </si>
  <si>
    <t>Відхилення утворилось, так як підрядником ще виконуються роботи, тому акти виконаних робіт не були надані на оплату. Враховуючи вищевикладене у КП "Теплоенерго" в жовтні 2019 році не виникло потреби у фінансуванні з місцевого бюджету в розмірі 200 000,00 грн. А сума 2 981 000,00 не була профінансована за вересень 2019 року.</t>
  </si>
  <si>
    <t>Узв'язку з початком опалювального сезону 2019-2020 рр. встановлення лічильників унеможливлюється з технічних причин, тому згідно листа № 08-07/1738 від 22.10.2019р. КП "Теплоенерго" зняло суму потреби на фінансування  з місцевого бюджету в розмірі 2000 000,00 грн.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</si>
</sst>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#,##0.000"/>
  </numFmts>
  <fonts count="13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3" fillId="0" borderId="0"/>
    <xf numFmtId="0" fontId="12" fillId="0" borderId="0"/>
  </cellStyleXfs>
  <cellXfs count="98">
    <xf numFmtId="0" fontId="0" fillId="0" borderId="0" xfId="0"/>
    <xf numFmtId="0" fontId="1" fillId="0" borderId="0" xfId="0" applyFont="1"/>
    <xf numFmtId="0" fontId="1" fillId="0" borderId="0" xfId="0" applyFont="1" applyFill="1"/>
    <xf numFmtId="4" fontId="1" fillId="0" borderId="0" xfId="0" applyNumberFormat="1" applyFont="1" applyFill="1"/>
    <xf numFmtId="43" fontId="1" fillId="0" borderId="0" xfId="0" applyNumberFormat="1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2" fillId="0" borderId="0" xfId="0" applyFont="1" applyFill="1" applyBorder="1"/>
    <xf numFmtId="0" fontId="2" fillId="0" borderId="0" xfId="0" applyFont="1" applyBorder="1"/>
    <xf numFmtId="0" fontId="1" fillId="0" borderId="0" xfId="0" applyFont="1" applyFill="1" applyBorder="1"/>
    <xf numFmtId="4" fontId="1" fillId="0" borderId="0" xfId="0" applyNumberFormat="1" applyFont="1" applyBorder="1"/>
    <xf numFmtId="0" fontId="1" fillId="0" borderId="0" xfId="0" applyFont="1" applyBorder="1"/>
    <xf numFmtId="0" fontId="9" fillId="0" borderId="0" xfId="0" applyFont="1" applyBorder="1"/>
    <xf numFmtId="0" fontId="10" fillId="0" borderId="0" xfId="0" applyFont="1" applyFill="1" applyBorder="1"/>
    <xf numFmtId="0" fontId="10" fillId="0" borderId="0" xfId="0" applyFont="1"/>
    <xf numFmtId="49" fontId="1" fillId="0" borderId="1" xfId="0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4" fillId="2" borderId="1" xfId="1" applyFont="1" applyFill="1" applyBorder="1" applyAlignment="1">
      <alignment horizontal="left" vertical="top" wrapText="1"/>
    </xf>
    <xf numFmtId="164" fontId="11" fillId="2" borderId="0" xfId="1" applyNumberFormat="1" applyFont="1" applyFill="1" applyBorder="1"/>
    <xf numFmtId="43" fontId="1" fillId="0" borderId="0" xfId="0" applyNumberFormat="1" applyFont="1"/>
    <xf numFmtId="43" fontId="1" fillId="0" borderId="0" xfId="0" applyNumberFormat="1" applyFont="1" applyAlignment="1">
      <alignment vertical="center"/>
    </xf>
    <xf numFmtId="0" fontId="6" fillId="0" borderId="0" xfId="0" applyFont="1" applyBorder="1" applyAlignment="1">
      <alignment vertical="center" wrapText="1"/>
    </xf>
    <xf numFmtId="2" fontId="7" fillId="2" borderId="1" xfId="0" applyNumberFormat="1" applyFont="1" applyFill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center" vertical="top"/>
    </xf>
    <xf numFmtId="0" fontId="1" fillId="2" borderId="6" xfId="0" applyFont="1" applyFill="1" applyBorder="1" applyAlignment="1">
      <alignment horizontal="center" vertical="top" wrapText="1"/>
    </xf>
    <xf numFmtId="49" fontId="7" fillId="0" borderId="7" xfId="0" applyNumberFormat="1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center" vertical="top" wrapText="1"/>
    </xf>
    <xf numFmtId="0" fontId="2" fillId="3" borderId="9" xfId="0" applyFont="1" applyFill="1" applyBorder="1" applyAlignment="1">
      <alignment horizontal="center" vertical="top"/>
    </xf>
    <xf numFmtId="0" fontId="2" fillId="3" borderId="10" xfId="0" applyFont="1" applyFill="1" applyBorder="1" applyAlignment="1">
      <alignment horizontal="center" vertical="top"/>
    </xf>
    <xf numFmtId="0" fontId="1" fillId="0" borderId="11" xfId="0" applyFont="1" applyBorder="1" applyAlignment="1">
      <alignment horizontal="left" vertical="top" wrapText="1"/>
    </xf>
    <xf numFmtId="0" fontId="1" fillId="2" borderId="11" xfId="0" applyFont="1" applyFill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left" vertical="top" wrapText="1"/>
    </xf>
    <xf numFmtId="0" fontId="1" fillId="2" borderId="14" xfId="0" applyFont="1" applyFill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2" borderId="8" xfId="0" applyFont="1" applyFill="1" applyBorder="1" applyAlignment="1">
      <alignment horizontal="center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2" fontId="7" fillId="0" borderId="1" xfId="0" applyNumberFormat="1" applyFont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2" borderId="13" xfId="0" applyFont="1" applyFill="1" applyBorder="1" applyAlignment="1">
      <alignment horizontal="center" vertical="top" wrapText="1"/>
    </xf>
    <xf numFmtId="49" fontId="1" fillId="0" borderId="14" xfId="0" applyNumberFormat="1" applyFont="1" applyBorder="1" applyAlignment="1">
      <alignment horizontal="left" vertical="top" wrapText="1"/>
    </xf>
    <xf numFmtId="2" fontId="7" fillId="0" borderId="14" xfId="0" applyNumberFormat="1" applyFont="1" applyBorder="1" applyAlignment="1">
      <alignment horizontal="left" vertical="top" wrapText="1"/>
    </xf>
    <xf numFmtId="49" fontId="7" fillId="0" borderId="15" xfId="0" applyNumberFormat="1" applyFont="1" applyBorder="1" applyAlignment="1">
      <alignment horizontal="left" vertical="top" wrapText="1"/>
    </xf>
    <xf numFmtId="0" fontId="8" fillId="3" borderId="16" xfId="0" applyFont="1" applyFill="1" applyBorder="1" applyAlignment="1">
      <alignment horizontal="center" vertical="center" wrapText="1"/>
    </xf>
    <xf numFmtId="49" fontId="8" fillId="3" borderId="17" xfId="0" applyNumberFormat="1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top" wrapText="1"/>
    </xf>
    <xf numFmtId="49" fontId="8" fillId="3" borderId="17" xfId="0" applyNumberFormat="1" applyFont="1" applyFill="1" applyBorder="1" applyAlignment="1">
      <alignment horizontal="center" vertical="top" wrapText="1"/>
    </xf>
    <xf numFmtId="0" fontId="5" fillId="3" borderId="17" xfId="0" applyFont="1" applyFill="1" applyBorder="1" applyAlignment="1">
      <alignment horizontal="center" vertical="top" wrapText="1"/>
    </xf>
    <xf numFmtId="0" fontId="5" fillId="3" borderId="18" xfId="0" applyFont="1" applyFill="1" applyBorder="1" applyAlignment="1">
      <alignment horizontal="center" vertical="top" wrapText="1"/>
    </xf>
    <xf numFmtId="0" fontId="2" fillId="4" borderId="16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left" vertical="top" wrapText="1"/>
    </xf>
    <xf numFmtId="0" fontId="2" fillId="4" borderId="18" xfId="0" applyFont="1" applyFill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0" fontId="1" fillId="0" borderId="1" xfId="2" applyFont="1" applyBorder="1" applyAlignment="1">
      <alignment horizontal="left" vertical="top" wrapText="1"/>
    </xf>
    <xf numFmtId="0" fontId="1" fillId="0" borderId="23" xfId="0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9" fillId="0" borderId="0" xfId="0" applyFont="1" applyBorder="1" applyAlignment="1">
      <alignment horizontal="center"/>
    </xf>
    <xf numFmtId="0" fontId="6" fillId="0" borderId="0" xfId="0" applyFont="1" applyBorder="1" applyAlignment="1">
      <alignment horizontal="right" vertical="center" wrapText="1"/>
    </xf>
    <xf numFmtId="14" fontId="6" fillId="0" borderId="0" xfId="0" applyNumberFormat="1" applyFont="1" applyBorder="1" applyAlignment="1">
      <alignment horizontal="right" vertical="center" wrapText="1"/>
    </xf>
    <xf numFmtId="43" fontId="4" fillId="0" borderId="14" xfId="0" applyNumberFormat="1" applyFont="1" applyFill="1" applyBorder="1" applyAlignment="1">
      <alignment horizontal="right" vertical="top" wrapText="1"/>
    </xf>
    <xf numFmtId="43" fontId="7" fillId="0" borderId="14" xfId="0" applyNumberFormat="1" applyFont="1" applyBorder="1" applyAlignment="1">
      <alignment horizontal="right" vertical="top" wrapText="1"/>
    </xf>
    <xf numFmtId="43" fontId="7" fillId="2" borderId="14" xfId="0" applyNumberFormat="1" applyFont="1" applyFill="1" applyBorder="1" applyAlignment="1">
      <alignment horizontal="right" vertical="top" wrapText="1"/>
    </xf>
    <xf numFmtId="43" fontId="4" fillId="0" borderId="1" xfId="0" applyNumberFormat="1" applyFont="1" applyFill="1" applyBorder="1" applyAlignment="1">
      <alignment horizontal="right" vertical="top" wrapText="1"/>
    </xf>
    <xf numFmtId="43" fontId="7" fillId="0" borderId="1" xfId="0" applyNumberFormat="1" applyFont="1" applyBorder="1" applyAlignment="1">
      <alignment horizontal="right" vertical="top" wrapText="1"/>
    </xf>
    <xf numFmtId="43" fontId="7" fillId="2" borderId="1" xfId="0" applyNumberFormat="1" applyFont="1" applyFill="1" applyBorder="1" applyAlignment="1">
      <alignment horizontal="right" vertical="top" wrapText="1"/>
    </xf>
    <xf numFmtId="43" fontId="1" fillId="0" borderId="1" xfId="0" applyNumberFormat="1" applyFont="1" applyFill="1" applyBorder="1" applyAlignment="1">
      <alignment horizontal="right" vertical="top" wrapText="1"/>
    </xf>
    <xf numFmtId="43" fontId="1" fillId="0" borderId="1" xfId="0" applyNumberFormat="1" applyFont="1" applyBorder="1" applyAlignment="1">
      <alignment horizontal="right" vertical="top" wrapText="1"/>
    </xf>
    <xf numFmtId="43" fontId="7" fillId="0" borderId="21" xfId="0" applyNumberFormat="1" applyFont="1" applyBorder="1" applyAlignment="1">
      <alignment horizontal="right" vertical="top" wrapText="1"/>
    </xf>
    <xf numFmtId="43" fontId="1" fillId="2" borderId="1" xfId="0" applyNumberFormat="1" applyFont="1" applyFill="1" applyBorder="1" applyAlignment="1">
      <alignment horizontal="right" vertical="top" wrapText="1"/>
    </xf>
    <xf numFmtId="43" fontId="1" fillId="0" borderId="11" xfId="0" applyNumberFormat="1" applyFont="1" applyFill="1" applyBorder="1" applyAlignment="1">
      <alignment horizontal="right" vertical="top" wrapText="1"/>
    </xf>
    <xf numFmtId="43" fontId="7" fillId="0" borderId="11" xfId="0" applyNumberFormat="1" applyFont="1" applyBorder="1" applyAlignment="1">
      <alignment horizontal="right" vertical="top" wrapText="1"/>
    </xf>
    <xf numFmtId="43" fontId="1" fillId="0" borderId="11" xfId="0" applyNumberFormat="1" applyFont="1" applyBorder="1" applyAlignment="1">
      <alignment horizontal="right" vertical="top" wrapText="1"/>
    </xf>
    <xf numFmtId="43" fontId="2" fillId="4" borderId="17" xfId="0" applyNumberFormat="1" applyFont="1" applyFill="1" applyBorder="1" applyAlignment="1">
      <alignment horizontal="right" vertical="top" wrapText="1"/>
    </xf>
    <xf numFmtId="43" fontId="1" fillId="0" borderId="14" xfId="0" applyNumberFormat="1" applyFont="1" applyFill="1" applyBorder="1" applyAlignment="1">
      <alignment horizontal="right" vertical="top" wrapText="1"/>
    </xf>
    <xf numFmtId="43" fontId="1" fillId="0" borderId="4" xfId="0" applyNumberFormat="1" applyFont="1" applyFill="1" applyBorder="1" applyAlignment="1">
      <alignment horizontal="right" vertical="top" wrapText="1"/>
    </xf>
    <xf numFmtId="43" fontId="7" fillId="0" borderId="4" xfId="0" applyNumberFormat="1" applyFont="1" applyBorder="1" applyAlignment="1">
      <alignment horizontal="right" vertical="top" wrapText="1"/>
    </xf>
    <xf numFmtId="43" fontId="1" fillId="0" borderId="4" xfId="0" applyNumberFormat="1" applyFont="1" applyBorder="1" applyAlignment="1">
      <alignment horizontal="right" vertical="top" wrapText="1"/>
    </xf>
    <xf numFmtId="43" fontId="4" fillId="2" borderId="4" xfId="0" applyNumberFormat="1" applyFont="1" applyFill="1" applyBorder="1" applyAlignment="1">
      <alignment horizontal="right" vertical="top" wrapText="1"/>
    </xf>
    <xf numFmtId="43" fontId="1" fillId="2" borderId="4" xfId="0" applyNumberFormat="1" applyFont="1" applyFill="1" applyBorder="1" applyAlignment="1">
      <alignment horizontal="right" vertical="top" wrapText="1"/>
    </xf>
    <xf numFmtId="43" fontId="4" fillId="2" borderId="1" xfId="0" applyNumberFormat="1" applyFont="1" applyFill="1" applyBorder="1" applyAlignment="1">
      <alignment horizontal="right" vertical="top" wrapText="1"/>
    </xf>
    <xf numFmtId="43" fontId="1" fillId="0" borderId="9" xfId="0" applyNumberFormat="1" applyFont="1" applyFill="1" applyBorder="1" applyAlignment="1">
      <alignment horizontal="right" vertical="top" wrapText="1"/>
    </xf>
    <xf numFmtId="43" fontId="7" fillId="0" borderId="9" xfId="0" applyNumberFormat="1" applyFont="1" applyBorder="1" applyAlignment="1">
      <alignment horizontal="right" vertical="top" wrapText="1"/>
    </xf>
    <xf numFmtId="43" fontId="1" fillId="0" borderId="9" xfId="0" applyNumberFormat="1" applyFont="1" applyBorder="1" applyAlignment="1">
      <alignment horizontal="right" vertical="top" wrapText="1"/>
    </xf>
    <xf numFmtId="43" fontId="1" fillId="0" borderId="14" xfId="0" applyNumberFormat="1" applyFont="1" applyBorder="1" applyAlignment="1">
      <alignment horizontal="right" vertical="top" wrapText="1"/>
    </xf>
    <xf numFmtId="0" fontId="2" fillId="3" borderId="19" xfId="0" applyFont="1" applyFill="1" applyBorder="1" applyAlignment="1">
      <alignment horizontal="center" vertical="top"/>
    </xf>
    <xf numFmtId="0" fontId="2" fillId="3" borderId="20" xfId="0" applyFont="1" applyFill="1" applyBorder="1" applyAlignment="1">
      <alignment horizontal="center" vertical="top"/>
    </xf>
    <xf numFmtId="43" fontId="2" fillId="3" borderId="9" xfId="0" applyNumberFormat="1" applyFont="1" applyFill="1" applyBorder="1" applyAlignment="1">
      <alignment horizontal="right"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tabSelected="1" view="pageBreakPreview" zoomScale="110" zoomScaleNormal="100" zoomScaleSheetLayoutView="110" workbookViewId="0">
      <selection activeCell="B6" sqref="B6"/>
    </sheetView>
  </sheetViews>
  <sheetFormatPr defaultRowHeight="12.75" outlineLevelRow="1" x14ac:dyDescent="0.2"/>
  <cols>
    <col min="1" max="1" width="8" style="1" customWidth="1"/>
    <col min="2" max="2" width="23" style="1" customWidth="1"/>
    <col min="3" max="3" width="16" style="2" customWidth="1"/>
    <col min="4" max="4" width="16.85546875" style="1" customWidth="1"/>
    <col min="5" max="5" width="15.42578125" style="1" customWidth="1"/>
    <col min="6" max="6" width="11.28515625" style="1" customWidth="1"/>
    <col min="7" max="7" width="16.28515625" style="1" customWidth="1"/>
    <col min="8" max="8" width="16" style="2" customWidth="1"/>
    <col min="9" max="9" width="15.42578125" style="1" customWidth="1"/>
    <col min="10" max="10" width="39.5703125" style="1" customWidth="1"/>
    <col min="11" max="11" width="16.7109375" style="1" customWidth="1"/>
    <col min="12" max="12" width="18.5703125" style="1" customWidth="1"/>
    <col min="13" max="13" width="13.28515625" style="1" bestFit="1" customWidth="1"/>
    <col min="14" max="16384" width="9.140625" style="1"/>
  </cols>
  <sheetData>
    <row r="1" spans="1:12" ht="24" customHeight="1" x14ac:dyDescent="0.2">
      <c r="A1" s="63" t="s">
        <v>26</v>
      </c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12" ht="16.5" customHeight="1" thickBot="1" x14ac:dyDescent="0.25">
      <c r="A2" s="21"/>
      <c r="B2" s="21"/>
      <c r="C2" s="21"/>
      <c r="D2" s="21"/>
      <c r="E2" s="68" t="s">
        <v>27</v>
      </c>
      <c r="F2" s="68"/>
      <c r="G2" s="69">
        <v>43770</v>
      </c>
      <c r="H2" s="21" t="s">
        <v>28</v>
      </c>
      <c r="I2" s="21"/>
      <c r="J2" s="21"/>
      <c r="K2" s="21"/>
    </row>
    <row r="3" spans="1:12" ht="117.75" customHeight="1" thickBot="1" x14ac:dyDescent="0.25">
      <c r="A3" s="53" t="s">
        <v>0</v>
      </c>
      <c r="B3" s="54" t="s">
        <v>1</v>
      </c>
      <c r="C3" s="55" t="s">
        <v>2</v>
      </c>
      <c r="D3" s="55" t="s">
        <v>3</v>
      </c>
      <c r="E3" s="55" t="s">
        <v>4</v>
      </c>
      <c r="F3" s="55" t="s">
        <v>5</v>
      </c>
      <c r="G3" s="55" t="s">
        <v>6</v>
      </c>
      <c r="H3" s="55" t="s">
        <v>7</v>
      </c>
      <c r="I3" s="55" t="s">
        <v>8</v>
      </c>
      <c r="J3" s="55" t="s">
        <v>9</v>
      </c>
      <c r="K3" s="56" t="s">
        <v>10</v>
      </c>
    </row>
    <row r="4" spans="1:12" ht="15" thickBot="1" x14ac:dyDescent="0.25">
      <c r="A4" s="49">
        <v>1</v>
      </c>
      <c r="B4" s="50" t="s">
        <v>11</v>
      </c>
      <c r="C4" s="51">
        <v>3</v>
      </c>
      <c r="D4" s="51">
        <v>4</v>
      </c>
      <c r="E4" s="51">
        <v>5</v>
      </c>
      <c r="F4" s="51">
        <v>6</v>
      </c>
      <c r="G4" s="51">
        <v>7</v>
      </c>
      <c r="H4" s="51">
        <v>8</v>
      </c>
      <c r="I4" s="51">
        <v>9</v>
      </c>
      <c r="J4" s="51">
        <v>10</v>
      </c>
      <c r="K4" s="52">
        <v>11</v>
      </c>
    </row>
    <row r="5" spans="1:12" ht="56.25" customHeight="1" x14ac:dyDescent="0.2">
      <c r="A5" s="45" t="s">
        <v>12</v>
      </c>
      <c r="B5" s="46" t="s">
        <v>19</v>
      </c>
      <c r="C5" s="70">
        <v>2136352</v>
      </c>
      <c r="D5" s="71">
        <v>178029</v>
      </c>
      <c r="E5" s="71">
        <v>0</v>
      </c>
      <c r="F5" s="72">
        <v>8</v>
      </c>
      <c r="G5" s="72">
        <f>534090+178030+178029+178029+178029+178029+178029+178029</f>
        <v>1780294</v>
      </c>
      <c r="H5" s="72">
        <f>356058.64+356058.64+178029.32+178029.32+178029.32+178029.32</f>
        <v>1424234.5600000003</v>
      </c>
      <c r="I5" s="72">
        <f t="shared" ref="I5:I21" si="0">G5-H5</f>
        <v>356059.43999999971</v>
      </c>
      <c r="J5" s="47" t="s">
        <v>55</v>
      </c>
      <c r="K5" s="48" t="s">
        <v>30</v>
      </c>
    </row>
    <row r="6" spans="1:12" ht="168.75" customHeight="1" x14ac:dyDescent="0.2">
      <c r="A6" s="24" t="s">
        <v>12</v>
      </c>
      <c r="B6" s="14" t="s">
        <v>13</v>
      </c>
      <c r="C6" s="73">
        <v>30000000</v>
      </c>
      <c r="D6" s="74">
        <v>487357.37</v>
      </c>
      <c r="E6" s="74">
        <v>0</v>
      </c>
      <c r="F6" s="75">
        <v>9</v>
      </c>
      <c r="G6" s="75">
        <f>19912765+6.94+230000+440000+55000+69000+69000+1785000+346675.83+453324.17+487357.37</f>
        <v>23848129.310000002</v>
      </c>
      <c r="H6" s="75">
        <f>14912765+5000000+230006.94+440000+55000+2723000</f>
        <v>23360771.940000001</v>
      </c>
      <c r="I6" s="75">
        <f t="shared" ref="I6" si="1">G6-H6</f>
        <v>487357.37000000104</v>
      </c>
      <c r="J6" s="22" t="s">
        <v>56</v>
      </c>
      <c r="K6" s="25" t="s">
        <v>29</v>
      </c>
    </row>
    <row r="7" spans="1:12" ht="102" customHeight="1" x14ac:dyDescent="0.2">
      <c r="A7" s="24" t="s">
        <v>14</v>
      </c>
      <c r="B7" s="15" t="s">
        <v>20</v>
      </c>
      <c r="C7" s="76">
        <v>3500000</v>
      </c>
      <c r="D7" s="74">
        <v>0</v>
      </c>
      <c r="E7" s="76">
        <v>0</v>
      </c>
      <c r="F7" s="76">
        <v>2</v>
      </c>
      <c r="G7" s="77">
        <f>1400000+1400000+700000</f>
        <v>3500000</v>
      </c>
      <c r="H7" s="76">
        <f>1399762+1383462.07</f>
        <v>2783224.0700000003</v>
      </c>
      <c r="I7" s="78">
        <f t="shared" si="0"/>
        <v>716775.9299999997</v>
      </c>
      <c r="J7" s="61" t="s">
        <v>57</v>
      </c>
      <c r="K7" s="60" t="s">
        <v>20</v>
      </c>
      <c r="L7" s="19"/>
    </row>
    <row r="8" spans="1:12" ht="41.25" customHeight="1" x14ac:dyDescent="0.2">
      <c r="A8" s="24" t="s">
        <v>12</v>
      </c>
      <c r="B8" s="15" t="s">
        <v>15</v>
      </c>
      <c r="C8" s="76">
        <v>500000</v>
      </c>
      <c r="D8" s="74">
        <v>0</v>
      </c>
      <c r="E8" s="74">
        <v>0</v>
      </c>
      <c r="F8" s="77">
        <v>0</v>
      </c>
      <c r="G8" s="77">
        <v>500000</v>
      </c>
      <c r="H8" s="79">
        <v>0</v>
      </c>
      <c r="I8" s="75">
        <f>G8-H8</f>
        <v>500000</v>
      </c>
      <c r="J8" s="22" t="s">
        <v>54</v>
      </c>
      <c r="K8" s="26" t="s">
        <v>15</v>
      </c>
    </row>
    <row r="9" spans="1:12" ht="90.75" customHeight="1" x14ac:dyDescent="0.2">
      <c r="A9" s="24" t="s">
        <v>12</v>
      </c>
      <c r="B9" s="15" t="s">
        <v>34</v>
      </c>
      <c r="C9" s="76">
        <v>56944.2</v>
      </c>
      <c r="D9" s="74">
        <v>56944</v>
      </c>
      <c r="E9" s="76">
        <v>0</v>
      </c>
      <c r="F9" s="76">
        <v>0</v>
      </c>
      <c r="G9" s="76">
        <f>0.2+56944</f>
        <v>56944.2</v>
      </c>
      <c r="H9" s="76">
        <v>0</v>
      </c>
      <c r="I9" s="77">
        <f t="shared" si="0"/>
        <v>56944.2</v>
      </c>
      <c r="J9" s="15" t="s">
        <v>52</v>
      </c>
      <c r="K9" s="26" t="s">
        <v>35</v>
      </c>
      <c r="L9" s="19"/>
    </row>
    <row r="10" spans="1:12" ht="82.5" customHeight="1" thickBot="1" x14ac:dyDescent="0.25">
      <c r="A10" s="24" t="s">
        <v>12</v>
      </c>
      <c r="B10" s="15" t="s">
        <v>36</v>
      </c>
      <c r="C10" s="76">
        <v>199999.8</v>
      </c>
      <c r="D10" s="74">
        <v>0</v>
      </c>
      <c r="E10" s="76">
        <v>0</v>
      </c>
      <c r="F10" s="76">
        <v>0</v>
      </c>
      <c r="G10" s="76">
        <v>199999.8</v>
      </c>
      <c r="H10" s="76">
        <v>0</v>
      </c>
      <c r="I10" s="77">
        <f t="shared" ref="I10" si="2">G10-H10</f>
        <v>199999.8</v>
      </c>
      <c r="J10" s="22" t="s">
        <v>58</v>
      </c>
      <c r="K10" s="26" t="s">
        <v>35</v>
      </c>
    </row>
    <row r="11" spans="1:12" ht="74.25" customHeight="1" x14ac:dyDescent="0.2">
      <c r="A11" s="27" t="s">
        <v>37</v>
      </c>
      <c r="B11" s="15" t="s">
        <v>38</v>
      </c>
      <c r="C11" s="76">
        <v>13707343</v>
      </c>
      <c r="D11" s="74">
        <v>4449899.28</v>
      </c>
      <c r="E11" s="77">
        <v>5199900</v>
      </c>
      <c r="F11" s="77">
        <v>6</v>
      </c>
      <c r="G11" s="77">
        <f>3307443+1289000+350000+1017843+340000+3157+2233000-33000+750000+4449899.28+0.72</f>
        <v>13707343.000000002</v>
      </c>
      <c r="H11" s="76">
        <f>3307443+1242157+3957843+2526642+673258+2000000</f>
        <v>13707343</v>
      </c>
      <c r="I11" s="77">
        <f t="shared" si="0"/>
        <v>0</v>
      </c>
      <c r="J11" s="44" t="s">
        <v>59</v>
      </c>
      <c r="K11" s="26" t="s">
        <v>40</v>
      </c>
      <c r="L11" s="19"/>
    </row>
    <row r="12" spans="1:12" ht="57.75" customHeight="1" x14ac:dyDescent="0.2">
      <c r="A12" s="27" t="s">
        <v>37</v>
      </c>
      <c r="B12" s="15" t="s">
        <v>44</v>
      </c>
      <c r="C12" s="76">
        <v>15400</v>
      </c>
      <c r="D12" s="74">
        <v>0</v>
      </c>
      <c r="E12" s="77"/>
      <c r="F12" s="77">
        <v>1</v>
      </c>
      <c r="G12" s="77">
        <v>15400</v>
      </c>
      <c r="H12" s="76">
        <v>15386.34</v>
      </c>
      <c r="I12" s="77">
        <f t="shared" si="0"/>
        <v>13.659999999999854</v>
      </c>
      <c r="J12" s="15" t="s">
        <v>60</v>
      </c>
      <c r="K12" s="26" t="s">
        <v>39</v>
      </c>
      <c r="L12" s="20"/>
    </row>
    <row r="13" spans="1:12" ht="44.25" customHeight="1" thickBot="1" x14ac:dyDescent="0.25">
      <c r="A13" s="27" t="s">
        <v>37</v>
      </c>
      <c r="B13" s="15" t="s">
        <v>45</v>
      </c>
      <c r="C13" s="76">
        <v>1070443</v>
      </c>
      <c r="D13" s="74">
        <v>619742</v>
      </c>
      <c r="E13" s="77"/>
      <c r="F13" s="77"/>
      <c r="G13" s="77">
        <v>719742</v>
      </c>
      <c r="H13" s="76"/>
      <c r="I13" s="77">
        <f t="shared" si="0"/>
        <v>719742</v>
      </c>
      <c r="J13" s="61" t="s">
        <v>52</v>
      </c>
      <c r="K13" s="26" t="s">
        <v>53</v>
      </c>
      <c r="L13" s="20"/>
    </row>
    <row r="14" spans="1:12" ht="65.25" hidden="1" customHeight="1" outlineLevel="1" thickBot="1" x14ac:dyDescent="0.25">
      <c r="A14" s="27" t="s">
        <v>49</v>
      </c>
      <c r="B14" s="30" t="s">
        <v>50</v>
      </c>
      <c r="C14" s="80"/>
      <c r="D14" s="81"/>
      <c r="E14" s="82"/>
      <c r="F14" s="82"/>
      <c r="G14" s="82"/>
      <c r="H14" s="80"/>
      <c r="I14" s="82">
        <f t="shared" si="0"/>
        <v>0</v>
      </c>
      <c r="J14" s="30"/>
      <c r="K14" s="32" t="s">
        <v>51</v>
      </c>
      <c r="L14" s="20"/>
    </row>
    <row r="15" spans="1:12" ht="15.75" customHeight="1" collapsed="1" thickBot="1" x14ac:dyDescent="0.25">
      <c r="A15" s="57">
        <v>1216020</v>
      </c>
      <c r="B15" s="58" t="s">
        <v>42</v>
      </c>
      <c r="C15" s="83">
        <f>SUM(C5:C14)</f>
        <v>51186482</v>
      </c>
      <c r="D15" s="83">
        <f t="shared" ref="D15:I15" si="3">SUM(D5:D14)</f>
        <v>5791971.6500000004</v>
      </c>
      <c r="E15" s="83">
        <f t="shared" si="3"/>
        <v>5199900</v>
      </c>
      <c r="F15" s="83">
        <f t="shared" si="3"/>
        <v>26</v>
      </c>
      <c r="G15" s="83">
        <f t="shared" si="3"/>
        <v>44327852.310000002</v>
      </c>
      <c r="H15" s="83">
        <f t="shared" si="3"/>
        <v>41290959.910000004</v>
      </c>
      <c r="I15" s="83">
        <f t="shared" si="3"/>
        <v>3036892.4000000004</v>
      </c>
      <c r="J15" s="58"/>
      <c r="K15" s="59"/>
      <c r="L15" s="20"/>
    </row>
    <row r="16" spans="1:12" ht="66.75" customHeight="1" x14ac:dyDescent="0.2">
      <c r="A16" s="45" t="s">
        <v>41</v>
      </c>
      <c r="B16" s="34" t="s">
        <v>47</v>
      </c>
      <c r="C16" s="84">
        <v>116040</v>
      </c>
      <c r="D16" s="84">
        <v>0</v>
      </c>
      <c r="E16" s="84">
        <v>0</v>
      </c>
      <c r="F16" s="84">
        <v>1</v>
      </c>
      <c r="G16" s="84">
        <v>116040</v>
      </c>
      <c r="H16" s="84">
        <v>115973.2</v>
      </c>
      <c r="I16" s="71">
        <f>G16-H16</f>
        <v>66.80000000000291</v>
      </c>
      <c r="J16" s="34" t="s">
        <v>61</v>
      </c>
      <c r="K16" s="36" t="s">
        <v>32</v>
      </c>
    </row>
    <row r="17" spans="1:13" ht="78" customHeight="1" outlineLevel="1" thickBot="1" x14ac:dyDescent="0.25">
      <c r="A17" s="45" t="s">
        <v>48</v>
      </c>
      <c r="B17" s="34" t="s">
        <v>47</v>
      </c>
      <c r="C17" s="80">
        <v>225680</v>
      </c>
      <c r="D17" s="81">
        <v>0</v>
      </c>
      <c r="E17" s="82"/>
      <c r="F17" s="82"/>
      <c r="G17" s="82">
        <v>0</v>
      </c>
      <c r="H17" s="82"/>
      <c r="I17" s="82">
        <f t="shared" si="0"/>
        <v>0</v>
      </c>
      <c r="J17" s="31"/>
      <c r="K17" s="32"/>
      <c r="L17" s="19"/>
    </row>
    <row r="18" spans="1:13" ht="15.75" customHeight="1" thickBot="1" x14ac:dyDescent="0.25">
      <c r="A18" s="57">
        <v>1216090</v>
      </c>
      <c r="B18" s="58" t="s">
        <v>42</v>
      </c>
      <c r="C18" s="83">
        <f>SUM(C16:C17)</f>
        <v>341720</v>
      </c>
      <c r="D18" s="83">
        <f t="shared" ref="D18:I18" si="4">SUM(D16:D17)</f>
        <v>0</v>
      </c>
      <c r="E18" s="83">
        <f t="shared" si="4"/>
        <v>0</v>
      </c>
      <c r="F18" s="83">
        <f t="shared" si="4"/>
        <v>1</v>
      </c>
      <c r="G18" s="83">
        <f t="shared" si="4"/>
        <v>116040</v>
      </c>
      <c r="H18" s="83">
        <f t="shared" si="4"/>
        <v>115973.2</v>
      </c>
      <c r="I18" s="83">
        <f t="shared" si="4"/>
        <v>66.80000000000291</v>
      </c>
      <c r="J18" s="58"/>
      <c r="K18" s="59"/>
      <c r="L18" s="20"/>
    </row>
    <row r="19" spans="1:13" ht="105" customHeight="1" thickBot="1" x14ac:dyDescent="0.25">
      <c r="A19" s="37" t="s">
        <v>22</v>
      </c>
      <c r="B19" s="38" t="s">
        <v>21</v>
      </c>
      <c r="C19" s="85">
        <f>11750000</f>
        <v>11750000</v>
      </c>
      <c r="D19" s="86">
        <f>200000</f>
        <v>200000</v>
      </c>
      <c r="E19" s="87">
        <v>0</v>
      </c>
      <c r="F19" s="88">
        <f>4+3</f>
        <v>7</v>
      </c>
      <c r="G19" s="89">
        <f>3730435+1838565+2000000+2981000+200000</f>
        <v>10750000</v>
      </c>
      <c r="H19" s="89">
        <f>3461435+269000+3838565</f>
        <v>7569000</v>
      </c>
      <c r="I19" s="89">
        <f t="shared" si="0"/>
        <v>3181000</v>
      </c>
      <c r="J19" s="62" t="s">
        <v>63</v>
      </c>
      <c r="K19" s="39" t="s">
        <v>31</v>
      </c>
      <c r="L19" s="19"/>
    </row>
    <row r="20" spans="1:13" ht="104.25" customHeight="1" x14ac:dyDescent="0.2">
      <c r="A20" s="27" t="s">
        <v>22</v>
      </c>
      <c r="B20" s="15" t="s">
        <v>23</v>
      </c>
      <c r="C20" s="76">
        <f>6311000</f>
        <v>6311000</v>
      </c>
      <c r="D20" s="74">
        <v>1300000</v>
      </c>
      <c r="E20" s="77">
        <v>500000</v>
      </c>
      <c r="F20" s="90">
        <v>5</v>
      </c>
      <c r="G20" s="79">
        <f>511000+1500000+1500000+1500000+1300000</f>
        <v>6311000</v>
      </c>
      <c r="H20" s="79">
        <f>511000+1500000+1500000+1000000+500000</f>
        <v>5011000</v>
      </c>
      <c r="I20" s="79">
        <f t="shared" si="0"/>
        <v>1300000</v>
      </c>
      <c r="J20" s="62" t="s">
        <v>62</v>
      </c>
      <c r="K20" s="26" t="s">
        <v>31</v>
      </c>
    </row>
    <row r="21" spans="1:13" ht="105.75" customHeight="1" x14ac:dyDescent="0.2">
      <c r="A21" s="24" t="s">
        <v>22</v>
      </c>
      <c r="B21" s="15" t="s">
        <v>24</v>
      </c>
      <c r="C21" s="76">
        <v>2000000</v>
      </c>
      <c r="D21" s="74">
        <v>1983098</v>
      </c>
      <c r="E21" s="76">
        <v>0</v>
      </c>
      <c r="F21" s="76">
        <v>0</v>
      </c>
      <c r="G21" s="77">
        <v>2000000</v>
      </c>
      <c r="H21" s="76">
        <v>0</v>
      </c>
      <c r="I21" s="76">
        <f t="shared" si="0"/>
        <v>2000000</v>
      </c>
      <c r="J21" s="43" t="s">
        <v>64</v>
      </c>
      <c r="K21" s="26" t="s">
        <v>31</v>
      </c>
    </row>
    <row r="22" spans="1:13" ht="118.5" customHeight="1" thickBot="1" x14ac:dyDescent="0.25">
      <c r="A22" s="40" t="s">
        <v>25</v>
      </c>
      <c r="B22" s="41" t="s">
        <v>33</v>
      </c>
      <c r="C22" s="91">
        <v>1206814</v>
      </c>
      <c r="D22" s="92">
        <v>1106814</v>
      </c>
      <c r="E22" s="93">
        <v>0</v>
      </c>
      <c r="F22" s="93">
        <v>1</v>
      </c>
      <c r="G22" s="93">
        <f>100000.72+3157-3157+1106814-0.72</f>
        <v>1206814</v>
      </c>
      <c r="H22" s="93">
        <v>100000</v>
      </c>
      <c r="I22" s="91">
        <f t="shared" ref="I22:I27" si="5">G22-H22</f>
        <v>1106814</v>
      </c>
      <c r="J22" s="41" t="s">
        <v>46</v>
      </c>
      <c r="K22" s="42" t="s">
        <v>31</v>
      </c>
      <c r="L22" s="19"/>
    </row>
    <row r="23" spans="1:13" ht="18.75" hidden="1" customHeight="1" outlineLevel="1" x14ac:dyDescent="0.2">
      <c r="A23" s="33"/>
      <c r="B23" s="34"/>
      <c r="C23" s="84"/>
      <c r="D23" s="71"/>
      <c r="E23" s="94"/>
      <c r="F23" s="94"/>
      <c r="G23" s="94"/>
      <c r="H23" s="84"/>
      <c r="I23" s="84">
        <f t="shared" si="5"/>
        <v>0</v>
      </c>
      <c r="J23" s="35"/>
      <c r="K23" s="36"/>
      <c r="L23" s="19"/>
    </row>
    <row r="24" spans="1:13" ht="23.25" hidden="1" customHeight="1" outlineLevel="1" x14ac:dyDescent="0.2">
      <c r="A24" s="27"/>
      <c r="B24" s="15"/>
      <c r="C24" s="76"/>
      <c r="D24" s="74"/>
      <c r="E24" s="77"/>
      <c r="F24" s="77"/>
      <c r="G24" s="77"/>
      <c r="H24" s="76"/>
      <c r="I24" s="76">
        <f t="shared" si="5"/>
        <v>0</v>
      </c>
      <c r="J24" s="15"/>
      <c r="K24" s="26"/>
      <c r="L24" s="19"/>
    </row>
    <row r="25" spans="1:13" ht="24.75" hidden="1" customHeight="1" outlineLevel="1" x14ac:dyDescent="0.2">
      <c r="A25" s="27"/>
      <c r="B25" s="17"/>
      <c r="C25" s="76"/>
      <c r="D25" s="74"/>
      <c r="E25" s="77"/>
      <c r="F25" s="77"/>
      <c r="G25" s="77"/>
      <c r="H25" s="76"/>
      <c r="I25" s="76">
        <f t="shared" si="5"/>
        <v>0</v>
      </c>
      <c r="J25" s="15"/>
      <c r="K25" s="26"/>
      <c r="L25" s="19"/>
      <c r="M25" s="19"/>
    </row>
    <row r="26" spans="1:13" ht="22.5" hidden="1" customHeight="1" outlineLevel="1" x14ac:dyDescent="0.2">
      <c r="A26" s="27"/>
      <c r="B26" s="15"/>
      <c r="C26" s="76"/>
      <c r="D26" s="74"/>
      <c r="E26" s="77"/>
      <c r="F26" s="77"/>
      <c r="G26" s="77"/>
      <c r="H26" s="76"/>
      <c r="I26" s="76">
        <f t="shared" si="5"/>
        <v>0</v>
      </c>
      <c r="J26" s="16"/>
      <c r="K26" s="26"/>
      <c r="L26" s="19"/>
    </row>
    <row r="27" spans="1:13" ht="20.25" hidden="1" customHeight="1" outlineLevel="1" thickBot="1" x14ac:dyDescent="0.25">
      <c r="A27" s="27"/>
      <c r="B27" s="15"/>
      <c r="C27" s="76"/>
      <c r="D27" s="74"/>
      <c r="E27" s="77"/>
      <c r="F27" s="77"/>
      <c r="G27" s="77"/>
      <c r="H27" s="76"/>
      <c r="I27" s="76">
        <f t="shared" si="5"/>
        <v>0</v>
      </c>
      <c r="J27" s="15"/>
      <c r="K27" s="26"/>
      <c r="L27" s="19"/>
    </row>
    <row r="28" spans="1:13" ht="15.75" customHeight="1" collapsed="1" thickBot="1" x14ac:dyDescent="0.25">
      <c r="A28" s="57">
        <v>1217670</v>
      </c>
      <c r="B28" s="58" t="s">
        <v>42</v>
      </c>
      <c r="C28" s="83">
        <f>SUM(C19:C27)</f>
        <v>21267814</v>
      </c>
      <c r="D28" s="83">
        <f t="shared" ref="D28:I28" si="6">SUM(D19:D27)</f>
        <v>4589912</v>
      </c>
      <c r="E28" s="83">
        <f t="shared" si="6"/>
        <v>500000</v>
      </c>
      <c r="F28" s="83">
        <f t="shared" si="6"/>
        <v>13</v>
      </c>
      <c r="G28" s="83">
        <f t="shared" si="6"/>
        <v>20267814</v>
      </c>
      <c r="H28" s="83">
        <f t="shared" si="6"/>
        <v>12680000</v>
      </c>
      <c r="I28" s="83">
        <f t="shared" si="6"/>
        <v>7587814</v>
      </c>
      <c r="J28" s="58"/>
      <c r="K28" s="59"/>
      <c r="L28" s="20"/>
    </row>
    <row r="29" spans="1:13" ht="24" customHeight="1" thickBot="1" x14ac:dyDescent="0.25">
      <c r="A29" s="95" t="s">
        <v>43</v>
      </c>
      <c r="B29" s="96"/>
      <c r="C29" s="97">
        <f>C15+C18+C28</f>
        <v>72796016</v>
      </c>
      <c r="D29" s="97">
        <f t="shared" ref="D29:I29" si="7">D15+D18+D28</f>
        <v>10381883.65</v>
      </c>
      <c r="E29" s="97">
        <f t="shared" si="7"/>
        <v>5699900</v>
      </c>
      <c r="F29" s="97">
        <f t="shared" si="7"/>
        <v>40</v>
      </c>
      <c r="G29" s="97">
        <f t="shared" si="7"/>
        <v>64711706.310000002</v>
      </c>
      <c r="H29" s="97">
        <f t="shared" si="7"/>
        <v>54086933.110000007</v>
      </c>
      <c r="I29" s="97">
        <f t="shared" si="7"/>
        <v>10624773.199999999</v>
      </c>
      <c r="J29" s="28"/>
      <c r="K29" s="29"/>
    </row>
    <row r="30" spans="1:13" s="13" customFormat="1" ht="15.75" x14ac:dyDescent="0.25">
      <c r="A30" s="5"/>
      <c r="B30" s="5"/>
      <c r="C30" s="18"/>
      <c r="D30" s="4"/>
      <c r="E30" s="4"/>
      <c r="F30" s="23"/>
      <c r="G30" s="4"/>
      <c r="H30" s="4"/>
      <c r="I30" s="4"/>
      <c r="J30" s="5"/>
      <c r="K30" s="5"/>
    </row>
    <row r="31" spans="1:13" ht="15.75" x14ac:dyDescent="0.25">
      <c r="A31" s="67" t="s">
        <v>17</v>
      </c>
      <c r="B31" s="67"/>
      <c r="C31" s="67"/>
      <c r="D31" s="11"/>
      <c r="E31" s="11"/>
      <c r="F31" s="64"/>
      <c r="G31" s="64"/>
      <c r="H31" s="12"/>
      <c r="I31" s="67" t="s">
        <v>18</v>
      </c>
      <c r="J31" s="67"/>
      <c r="K31" s="13"/>
    </row>
    <row r="32" spans="1:13" ht="18.75" customHeight="1" x14ac:dyDescent="0.2">
      <c r="A32" s="65"/>
      <c r="B32" s="65"/>
      <c r="C32" s="6"/>
      <c r="D32" s="7"/>
      <c r="E32" s="7"/>
      <c r="F32" s="65"/>
      <c r="G32" s="65"/>
      <c r="H32" s="8"/>
      <c r="I32" s="9"/>
      <c r="J32" s="10"/>
    </row>
    <row r="33" spans="1:3" x14ac:dyDescent="0.2">
      <c r="A33" s="66" t="s">
        <v>16</v>
      </c>
      <c r="B33" s="66"/>
      <c r="C33" s="66"/>
    </row>
    <row r="35" spans="1:3" x14ac:dyDescent="0.2">
      <c r="C35" s="3"/>
    </row>
  </sheetData>
  <mergeCells count="9">
    <mergeCell ref="A1:K1"/>
    <mergeCell ref="F31:G31"/>
    <mergeCell ref="A32:B32"/>
    <mergeCell ref="F32:G32"/>
    <mergeCell ref="A33:C33"/>
    <mergeCell ref="I31:J31"/>
    <mergeCell ref="A31:C31"/>
    <mergeCell ref="E2:F2"/>
    <mergeCell ref="A29:B29"/>
  </mergeCells>
  <pageMargins left="0.23622047244094491" right="0" top="0" bottom="0" header="0" footer="0"/>
  <pageSetup paperSize="9" scale="72" fitToHeight="2" orientation="landscape" r:id="rId1"/>
  <rowBreaks count="1" manualBreakCount="1">
    <brk id="1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TarifAdmin</dc:creator>
  <cp:lastModifiedBy>TarifAdmin</cp:lastModifiedBy>
  <cp:lastPrinted>2019-10-31T07:56:10Z</cp:lastPrinted>
  <dcterms:created xsi:type="dcterms:W3CDTF">2018-05-31T10:16:46Z</dcterms:created>
  <dcterms:modified xsi:type="dcterms:W3CDTF">2019-10-31T08:03:38Z</dcterms:modified>
</cp:coreProperties>
</file>