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И ВЕРОНИКА\ЗВІТИ ПО БЮДЖЕТНИМ КОШТАМ\2021\"/>
    </mc:Choice>
  </mc:AlternateContent>
  <xr:revisionPtr revIDLastSave="0" documentId="13_ncr:1_{49A96229-D5F2-4780-91AC-10BC80BD2C1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1" i="4" l="1"/>
  <c r="F8" i="4" l="1"/>
  <c r="F7" i="4"/>
  <c r="I7" i="4"/>
  <c r="I8" i="4"/>
  <c r="I10" i="4"/>
  <c r="I24" i="4"/>
  <c r="I22" i="4"/>
  <c r="H24" i="4"/>
  <c r="H22" i="4"/>
  <c r="H13" i="4"/>
  <c r="H10" i="4"/>
  <c r="H8" i="4"/>
  <c r="H7" i="4"/>
  <c r="H5" i="4"/>
  <c r="D11" i="4"/>
  <c r="E10" i="4"/>
  <c r="F6" i="4" l="1"/>
  <c r="I5" i="4"/>
  <c r="H11" i="4"/>
  <c r="H33" i="4"/>
  <c r="H34" i="4"/>
  <c r="D33" i="4"/>
  <c r="D10" i="4" l="1"/>
  <c r="E9" i="4"/>
  <c r="F9" i="4"/>
  <c r="F18" i="4" s="1"/>
  <c r="G9" i="4"/>
  <c r="G18" i="4" s="1"/>
  <c r="H9" i="4"/>
  <c r="I9" i="4"/>
  <c r="D9" i="4" l="1"/>
  <c r="D18" i="4" s="1"/>
  <c r="J13" i="4" l="1"/>
  <c r="J11" i="4"/>
  <c r="H32" i="4" l="1"/>
  <c r="H36" i="4" s="1"/>
  <c r="E32" i="4"/>
  <c r="D34" i="4"/>
  <c r="E6" i="4"/>
  <c r="E18" i="4" s="1"/>
  <c r="H6" i="4" l="1"/>
  <c r="H18" i="4" s="1"/>
  <c r="E30" i="4" l="1"/>
  <c r="F30" i="4"/>
  <c r="G30" i="4"/>
  <c r="H30" i="4"/>
  <c r="I30" i="4"/>
  <c r="E36" i="4" l="1"/>
  <c r="F32" i="4"/>
  <c r="F36" i="4" s="1"/>
  <c r="G32" i="4"/>
  <c r="G36" i="4" s="1"/>
  <c r="I32" i="4"/>
  <c r="I36" i="4" s="1"/>
  <c r="D32" i="4"/>
  <c r="D36" i="4" s="1"/>
  <c r="J35" i="4"/>
  <c r="J34" i="4"/>
  <c r="J33" i="4"/>
  <c r="J12" i="4" l="1"/>
  <c r="J10" i="4"/>
  <c r="G6" i="4"/>
  <c r="I6" i="4"/>
  <c r="I18" i="4" s="1"/>
  <c r="D6" i="4"/>
  <c r="J8" i="4"/>
  <c r="J7" i="4"/>
  <c r="J9" i="4" l="1"/>
  <c r="J32" i="4"/>
  <c r="J31" i="4" l="1"/>
  <c r="J36" i="4" s="1"/>
  <c r="J24" i="4"/>
  <c r="J14" i="4" l="1"/>
  <c r="E21" i="4" l="1"/>
  <c r="D21" i="4"/>
  <c r="D37" i="4" s="1"/>
  <c r="I21" i="4"/>
  <c r="H21" i="4" l="1"/>
  <c r="H37" i="4" s="1"/>
  <c r="J6" i="4" l="1"/>
  <c r="J17" i="4" l="1"/>
  <c r="E37" i="4" l="1"/>
  <c r="D30" i="4"/>
  <c r="F21" i="4"/>
  <c r="F37" i="4" s="1"/>
  <c r="G21" i="4"/>
  <c r="J15" i="4"/>
  <c r="J16" i="4"/>
  <c r="G37" i="4" l="1"/>
  <c r="I37" i="4" l="1"/>
  <c r="J27" i="4" l="1"/>
  <c r="J26" i="4"/>
  <c r="J25" i="4"/>
  <c r="J29" i="4" l="1"/>
  <c r="J28" i="4" l="1"/>
  <c r="J23" i="4" l="1"/>
  <c r="J22" i="4"/>
  <c r="J30" i="4" s="1"/>
  <c r="J20" i="4"/>
  <c r="J19" i="4"/>
  <c r="J5" i="4"/>
  <c r="J18" i="4" s="1"/>
  <c r="J21" i="4" l="1"/>
  <c r="J37" i="4" l="1"/>
</calcChain>
</file>

<file path=xl/sharedStrings.xml><?xml version="1.0" encoding="utf-8"?>
<sst xmlns="http://schemas.openxmlformats.org/spreadsheetml/2006/main" count="87" uniqueCount="71">
  <si>
    <t>КПКВК/КЕКВ</t>
  </si>
  <si>
    <t>Напрями використання бюджетних коштів                                                              (з урахуванням змін)</t>
  </si>
  <si>
    <t>Розмір запланованих бюджетних коштів на рік (грн.)</t>
  </si>
  <si>
    <t>Розмір запланованих бюджетних коштів на звітний місяць (грн.)</t>
  </si>
  <si>
    <t>Розмір використання бюджетних коштів на звітний місяць (грн.)</t>
  </si>
  <si>
    <t>Загальний (наростаючим підсумком) кількісний розмір виконання показника</t>
  </si>
  <si>
    <t>Розмір запланованих бюджетних коштів на звітний період (грн.)</t>
  </si>
  <si>
    <t>Загальний (наростаючим підсумком) розмір використання бюджетних коштів (грн.)</t>
  </si>
  <si>
    <t>Пояснення причин відхилення</t>
  </si>
  <si>
    <t>Заходи міської цільової програми</t>
  </si>
  <si>
    <t>1216020/    2610</t>
  </si>
  <si>
    <t>1216020/   2610</t>
  </si>
  <si>
    <t>1217670/ 3210</t>
  </si>
  <si>
    <t xml:space="preserve">Інформація по КП "Теплоенерго" щодо цільового використання бюджетних коштів, затверджених планом використання у бюджетному процесі, з урахуванням змін </t>
  </si>
  <si>
    <t xml:space="preserve">станом на  </t>
  </si>
  <si>
    <t>року</t>
  </si>
  <si>
    <t>Внески у статутний капітал</t>
  </si>
  <si>
    <t>1216090/    2610</t>
  </si>
  <si>
    <t>разом:</t>
  </si>
  <si>
    <t>Всього:</t>
  </si>
  <si>
    <t>Погашення кредиторської заборгованості за 2019 рік за паливно-мастильні матеріали</t>
  </si>
  <si>
    <t xml:space="preserve"> Максимова 75-87-18</t>
  </si>
  <si>
    <t>3% річних та інфляційні втрати (природній газ)</t>
  </si>
  <si>
    <t>пеня та судовий збір (інші поточні видатки)</t>
  </si>
  <si>
    <t>№ п.п.</t>
  </si>
  <si>
    <t>2.1</t>
  </si>
  <si>
    <t>2.2</t>
  </si>
  <si>
    <t>3</t>
  </si>
  <si>
    <t>3.1</t>
  </si>
  <si>
    <t>3.2</t>
  </si>
  <si>
    <t>оплата за покупну теплову енергію ПАТ "КВБЗ"</t>
  </si>
  <si>
    <t>Погашення заборгованості КП "Теплоенерго" перед АТ "НАК "Нафтогаз України" по виконавчим листам на умовах повернення, в тому числі:</t>
  </si>
  <si>
    <t>Поповнення обігових коштів на умовах повернення, в тому числі:</t>
  </si>
  <si>
    <t>4</t>
  </si>
  <si>
    <t>5</t>
  </si>
  <si>
    <t>6</t>
  </si>
  <si>
    <t xml:space="preserve">Придбання паливно-мастильних матеріалів для прибирання снігу на об'єктах благоустрою в межах м. Кременчука  </t>
  </si>
  <si>
    <t>Внески до статутного капіталу КП "Теплоенерго" на проектування та виконання робіт по реконструкції котелень</t>
  </si>
  <si>
    <t>Внески до статутного капіталу КП "Теплоенерго" на розробку проєктно-кошторисної документації на заміну трубопроводів системи теплопостачання у мікрорайоні Раківка м. Кременчука для впровадження інвестиційного проєкту "Енергоефективна Раківка" відповідно до вимог "північної економічної фінансової корпорації"</t>
  </si>
  <si>
    <t>7</t>
  </si>
  <si>
    <t>8</t>
  </si>
  <si>
    <t>1217640/   3210</t>
  </si>
  <si>
    <t>Розробка проєкту "Енергоефективна Раківка" з будівництва комунальних теплогенеруючих потужностей у мікрорайоні Раківка міста Кременчука</t>
  </si>
  <si>
    <t>1217640/   2610</t>
  </si>
  <si>
    <t>заробітна плата та нарахування ЄСВ</t>
  </si>
  <si>
    <t>8.1</t>
  </si>
  <si>
    <t>8.2</t>
  </si>
  <si>
    <t>8.3</t>
  </si>
  <si>
    <t>предмети матеріали, обладнання та інвентар</t>
  </si>
  <si>
    <t>видатки на відрядження</t>
  </si>
  <si>
    <t>Виконання вимог Північної екологічної фінансової корпорації (НЕФКО)</t>
  </si>
  <si>
    <t>Реструктуризація заборгованості за природній газ (місцева гарантія) в 2021 році</t>
  </si>
  <si>
    <t>Виплата судових стягнень по виконавчим листам</t>
  </si>
  <si>
    <t>Внески до статутного капіталу КП "Теплоенерго" на заміну (реконструкцію) мереж постачання теплової енергії та постачання гарячої води м. Кременчука</t>
  </si>
  <si>
    <t>Відхилення фактичних показників від планових (грн.)                (7 - 8 = 9)</t>
  </si>
  <si>
    <t>Реструктуризація заборгованості за природній газ (місцева гарантія)</t>
  </si>
  <si>
    <t>Залишок утворився згідно того, що проплата здійснюється чітко по вказаним помісячним сумам в графіках сплати до договорів реструктиризації НАК Нафтогаз України</t>
  </si>
  <si>
    <t>Утримання та забезпечення ресурсами Групи Реалізації проєкту (ГРП) для впровадження інвестиційного проєкту "Енергоефективна Раківка" відповідно до вимог кредитного договору з Північною екологічною фінансовою корпорацією (НЕФКО), в тому числі:</t>
  </si>
  <si>
    <t>3.3</t>
  </si>
  <si>
    <t>оплата послуги з повірки засобів вимірювальної техніки вузлів обліку теплової енергії та проведення їх ремонту (за потреби)</t>
  </si>
  <si>
    <t>Виконання зобов'язань які виникли у 2020 році та не профінансовані (оплата поточного ремонту вузлів комерційного обліку теплової енергії (за потреби) та їх повірки)</t>
  </si>
  <si>
    <t>Виконання зобов'язань за 2020 рік на умовах повернення</t>
  </si>
  <si>
    <t>Оплата праці, погашення заборгованості перед ПАТ "КВБЗ", ремонт та повірка ВКО на умовах повернення</t>
  </si>
  <si>
    <t>Сума була виплачена підряднику ТОВ "СТІКС-ОІЛ ЕНЕРДЖІ" згідно укладених договорів №1438 від 01.02.21 883 705,20 грн, №1439 від 01.02.21               4 401 926,76 грн, № 1641 від 31.05.21 1480 041,60 грн, відхилення 1 919 475,00 грн виникло, так як фінансування з місцевого бюджету в червні було не в повному обсязі.</t>
  </si>
  <si>
    <t>Відхилення виникло за рахунок того що запланована сума за травень не була профінансована з місцевого бюджету станом на 30.06.2021</t>
  </si>
  <si>
    <t xml:space="preserve">Відхилення виникло за рахунок того, що  в травні фінансування з місцевого бюджету було не в повному обсязі по оплаті за покупну теплову енергію ПАТ "КВБЗ" </t>
  </si>
  <si>
    <t>Відхилення виникло за рахунок того, що  в червні було відсутнє фінансування з місцевого бюджету</t>
  </si>
  <si>
    <t xml:space="preserve">Відхилення виникло, так як фінансування з місцевого бюджету в червні місяці було не в повному обсязі. </t>
  </si>
  <si>
    <t>Відхилення виникло, так як постачальником не були надані документи на оплату КП "Теплоенерго"</t>
  </si>
  <si>
    <t>Директор</t>
  </si>
  <si>
    <t>Віталій ОДНОШЕВНИЙ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</si>
</sst>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00"/>
    <numFmt numFmtId="166" formatCode="_-* #,##0.00\ _₴_-;\-* #,##0.00\ _₴_-;_-* &quot;-&quot;??\ _₴_-;_-@_-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132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 applyFill="1"/>
    <xf numFmtId="164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2" fillId="0" borderId="0" xfId="0" applyFont="1" applyFill="1" applyBorder="1"/>
    <xf numFmtId="0" fontId="2" fillId="0" borderId="0" xfId="0" applyFont="1" applyBorder="1"/>
    <xf numFmtId="0" fontId="9" fillId="0" borderId="0" xfId="0" applyFont="1" applyBorder="1"/>
    <xf numFmtId="0" fontId="10" fillId="0" borderId="0" xfId="0" applyFont="1" applyFill="1" applyBorder="1"/>
    <xf numFmtId="0" fontId="10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165" fontId="11" fillId="2" borderId="0" xfId="1" applyNumberFormat="1" applyFont="1" applyFill="1" applyBorder="1"/>
    <xf numFmtId="164" fontId="1" fillId="0" borderId="0" xfId="0" applyNumberFormat="1" applyFont="1"/>
    <xf numFmtId="0" fontId="6" fillId="0" borderId="0" xfId="0" applyFont="1" applyBorder="1" applyAlignment="1">
      <alignment vertical="center" wrapText="1"/>
    </xf>
    <xf numFmtId="0" fontId="1" fillId="0" borderId="0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49" fontId="1" fillId="0" borderId="8" xfId="0" applyNumberFormat="1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left" vertical="top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64" fontId="7" fillId="0" borderId="8" xfId="0" applyNumberFormat="1" applyFont="1" applyBorder="1" applyAlignment="1">
      <alignment horizontal="right" vertical="top" wrapText="1"/>
    </xf>
    <xf numFmtId="164" fontId="7" fillId="0" borderId="1" xfId="0" applyNumberFormat="1" applyFont="1" applyBorder="1" applyAlignment="1">
      <alignment horizontal="right"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right" vertical="top" wrapText="1"/>
    </xf>
    <xf numFmtId="164" fontId="1" fillId="2" borderId="1" xfId="0" applyNumberFormat="1" applyFont="1" applyFill="1" applyBorder="1" applyAlignment="1">
      <alignment horizontal="right" vertical="top" wrapText="1"/>
    </xf>
    <xf numFmtId="164" fontId="1" fillId="0" borderId="6" xfId="0" applyNumberFormat="1" applyFont="1" applyFill="1" applyBorder="1" applyAlignment="1">
      <alignment horizontal="right" vertical="top" wrapText="1"/>
    </xf>
    <xf numFmtId="164" fontId="7" fillId="0" borderId="6" xfId="0" applyNumberFormat="1" applyFont="1" applyBorder="1" applyAlignment="1">
      <alignment horizontal="right" vertical="top" wrapText="1"/>
    </xf>
    <xf numFmtId="164" fontId="1" fillId="0" borderId="6" xfId="0" applyNumberFormat="1" applyFont="1" applyBorder="1" applyAlignment="1">
      <alignment horizontal="right" vertical="top" wrapText="1"/>
    </xf>
    <xf numFmtId="164" fontId="2" fillId="4" borderId="10" xfId="0" applyNumberFormat="1" applyFont="1" applyFill="1" applyBorder="1" applyAlignment="1">
      <alignment horizontal="right" vertical="top" wrapText="1"/>
    </xf>
    <xf numFmtId="164" fontId="1" fillId="0" borderId="8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right" vertical="top" wrapText="1"/>
    </xf>
    <xf numFmtId="164" fontId="1" fillId="2" borderId="8" xfId="0" applyNumberFormat="1" applyFont="1" applyFill="1" applyBorder="1" applyAlignment="1">
      <alignment horizontal="right" vertical="top" wrapText="1"/>
    </xf>
    <xf numFmtId="0" fontId="2" fillId="4" borderId="10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66" fontId="9" fillId="0" borderId="0" xfId="0" applyNumberFormat="1" applyFont="1" applyBorder="1"/>
    <xf numFmtId="14" fontId="6" fillId="0" borderId="0" xfId="0" applyNumberFormat="1" applyFont="1" applyBorder="1" applyAlignment="1">
      <alignment horizontal="center" vertical="center" wrapText="1"/>
    </xf>
    <xf numFmtId="0" fontId="8" fillId="3" borderId="10" xfId="0" applyNumberFormat="1" applyFont="1" applyFill="1" applyBorder="1" applyAlignment="1">
      <alignment horizontal="center" vertical="center" wrapText="1"/>
    </xf>
    <xf numFmtId="49" fontId="1" fillId="0" borderId="0" xfId="0" applyNumberFormat="1" applyFont="1"/>
    <xf numFmtId="49" fontId="6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 wrapText="1"/>
    </xf>
    <xf numFmtId="49" fontId="8" fillId="3" borderId="12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top" wrapText="1"/>
    </xf>
    <xf numFmtId="49" fontId="1" fillId="0" borderId="14" xfId="0" applyNumberFormat="1" applyFont="1" applyBorder="1" applyAlignment="1">
      <alignment horizontal="center" vertical="top" wrapText="1"/>
    </xf>
    <xf numFmtId="49" fontId="2" fillId="4" borderId="12" xfId="0" applyNumberFormat="1" applyFont="1" applyFill="1" applyBorder="1" applyAlignment="1">
      <alignment horizontal="center" vertical="top" wrapText="1"/>
    </xf>
    <xf numFmtId="49" fontId="2" fillId="4" borderId="12" xfId="0" applyNumberFormat="1" applyFont="1" applyFill="1" applyBorder="1" applyAlignment="1">
      <alignment vertical="center" wrapText="1"/>
    </xf>
    <xf numFmtId="0" fontId="8" fillId="3" borderId="10" xfId="0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1" fillId="2" borderId="12" xfId="0" applyNumberFormat="1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  <xf numFmtId="164" fontId="1" fillId="0" borderId="10" xfId="0" applyNumberFormat="1" applyFont="1" applyBorder="1" applyAlignment="1">
      <alignment horizontal="right" vertical="top" wrapText="1"/>
    </xf>
    <xf numFmtId="164" fontId="7" fillId="0" borderId="10" xfId="0" applyNumberFormat="1" applyFont="1" applyBorder="1" applyAlignment="1">
      <alignment horizontal="right" vertical="top" wrapText="1"/>
    </xf>
    <xf numFmtId="0" fontId="1" fillId="0" borderId="8" xfId="0" applyFont="1" applyFill="1" applyBorder="1" applyAlignment="1">
      <alignment horizontal="left" vertical="top" wrapText="1"/>
    </xf>
    <xf numFmtId="49" fontId="1" fillId="2" borderId="19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49" fontId="1" fillId="0" borderId="20" xfId="0" applyNumberFormat="1" applyFont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164" fontId="1" fillId="2" borderId="4" xfId="0" applyNumberFormat="1" applyFont="1" applyFill="1" applyBorder="1" applyAlignment="1">
      <alignment horizontal="right" vertical="top" wrapText="1"/>
    </xf>
    <xf numFmtId="164" fontId="7" fillId="0" borderId="21" xfId="0" applyNumberFormat="1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left" vertical="top" wrapText="1"/>
    </xf>
    <xf numFmtId="49" fontId="7" fillId="0" borderId="22" xfId="0" applyNumberFormat="1" applyFont="1" applyBorder="1" applyAlignment="1">
      <alignment horizontal="left" vertical="top" wrapText="1"/>
    </xf>
    <xf numFmtId="0" fontId="1" fillId="2" borderId="4" xfId="0" applyFont="1" applyFill="1" applyBorder="1" applyAlignment="1">
      <alignment vertical="top" wrapText="1"/>
    </xf>
    <xf numFmtId="49" fontId="7" fillId="0" borderId="11" xfId="0" applyNumberFormat="1" applyFont="1" applyBorder="1" applyAlignment="1">
      <alignment horizontal="left" vertical="top" wrapText="1"/>
    </xf>
    <xf numFmtId="49" fontId="1" fillId="2" borderId="23" xfId="0" applyNumberFormat="1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164" fontId="7" fillId="0" borderId="24" xfId="0" applyNumberFormat="1" applyFont="1" applyBorder="1" applyAlignment="1">
      <alignment horizontal="righ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1" fillId="2" borderId="17" xfId="0" applyFont="1" applyFill="1" applyBorder="1" applyAlignment="1">
      <alignment vertical="top" wrapText="1"/>
    </xf>
    <xf numFmtId="164" fontId="4" fillId="0" borderId="10" xfId="0" applyNumberFormat="1" applyFont="1" applyFill="1" applyBorder="1" applyAlignment="1">
      <alignment horizontal="right" vertical="top" wrapText="1"/>
    </xf>
    <xf numFmtId="164" fontId="7" fillId="2" borderId="10" xfId="0" applyNumberFormat="1" applyFont="1" applyFill="1" applyBorder="1" applyAlignment="1">
      <alignment horizontal="right" vertical="top" wrapText="1"/>
    </xf>
    <xf numFmtId="164" fontId="1" fillId="0" borderId="10" xfId="0" applyNumberFormat="1" applyFont="1" applyFill="1" applyBorder="1" applyAlignment="1">
      <alignment horizontal="right" vertical="top" wrapText="1"/>
    </xf>
    <xf numFmtId="164" fontId="7" fillId="0" borderId="25" xfId="0" applyNumberFormat="1" applyFont="1" applyBorder="1" applyAlignment="1">
      <alignment horizontal="right" vertical="top" wrapText="1"/>
    </xf>
    <xf numFmtId="164" fontId="1" fillId="0" borderId="17" xfId="0" applyNumberFormat="1" applyFont="1" applyFill="1" applyBorder="1" applyAlignment="1">
      <alignment horizontal="right" vertical="top" wrapText="1"/>
    </xf>
    <xf numFmtId="164" fontId="7" fillId="0" borderId="17" xfId="0" applyNumberFormat="1" applyFont="1" applyBorder="1" applyAlignment="1">
      <alignment horizontal="right" vertical="top" wrapText="1"/>
    </xf>
    <xf numFmtId="164" fontId="1" fillId="2" borderId="17" xfId="0" applyNumberFormat="1" applyFont="1" applyFill="1" applyBorder="1" applyAlignment="1">
      <alignment horizontal="righ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164" fontId="1" fillId="2" borderId="10" xfId="0" applyNumberFormat="1" applyFont="1" applyFill="1" applyBorder="1" applyAlignment="1">
      <alignment horizontal="right" vertical="top" wrapText="1"/>
    </xf>
    <xf numFmtId="0" fontId="1" fillId="0" borderId="11" xfId="0" applyFont="1" applyBorder="1" applyAlignment="1">
      <alignment horizontal="left" vertical="top" wrapText="1"/>
    </xf>
    <xf numFmtId="164" fontId="4" fillId="2" borderId="10" xfId="0" applyNumberFormat="1" applyFont="1" applyFill="1" applyBorder="1" applyAlignment="1">
      <alignment horizontal="right" vertical="top" wrapText="1"/>
    </xf>
    <xf numFmtId="49" fontId="1" fillId="0" borderId="12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left" vertical="top" wrapText="1"/>
    </xf>
    <xf numFmtId="164" fontId="2" fillId="4" borderId="10" xfId="0" applyNumberFormat="1" applyFont="1" applyFill="1" applyBorder="1" applyAlignment="1">
      <alignment horizontal="right" vertical="center" wrapText="1"/>
    </xf>
    <xf numFmtId="164" fontId="2" fillId="3" borderId="4" xfId="0" applyNumberFormat="1" applyFont="1" applyFill="1" applyBorder="1" applyAlignment="1">
      <alignment horizontal="right" vertical="center"/>
    </xf>
    <xf numFmtId="49" fontId="1" fillId="0" borderId="17" xfId="0" applyNumberFormat="1" applyFont="1" applyBorder="1" applyAlignment="1">
      <alignment horizontal="left" vertical="top" wrapText="1"/>
    </xf>
    <xf numFmtId="49" fontId="7" fillId="0" borderId="18" xfId="0" applyNumberFormat="1" applyFont="1" applyBorder="1" applyAlignment="1">
      <alignment horizontal="left" vertical="top" wrapText="1"/>
    </xf>
    <xf numFmtId="49" fontId="1" fillId="2" borderId="27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164" fontId="7" fillId="0" borderId="28" xfId="0" applyNumberFormat="1" applyFont="1" applyBorder="1" applyAlignment="1">
      <alignment horizontal="right" vertical="top" wrapText="1"/>
    </xf>
    <xf numFmtId="0" fontId="1" fillId="0" borderId="6" xfId="0" applyFont="1" applyFill="1" applyBorder="1" applyAlignment="1">
      <alignment horizontal="left" vertical="top" wrapText="1"/>
    </xf>
    <xf numFmtId="2" fontId="7" fillId="2" borderId="8" xfId="0" applyNumberFormat="1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9" fillId="0" borderId="0" xfId="0" applyFont="1" applyBorder="1" applyAlignment="1"/>
    <xf numFmtId="49" fontId="1" fillId="0" borderId="6" xfId="0" applyNumberFormat="1" applyFont="1" applyBorder="1" applyAlignment="1">
      <alignment horizontal="left" vertical="top" wrapText="1"/>
    </xf>
    <xf numFmtId="49" fontId="7" fillId="0" borderId="7" xfId="0" applyNumberFormat="1" applyFont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 vertical="center" wrapText="1"/>
    </xf>
    <xf numFmtId="0" fontId="2" fillId="3" borderId="12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view="pageBreakPreview" topLeftCell="A30" zoomScale="110" zoomScaleNormal="100" zoomScaleSheetLayoutView="110" workbookViewId="0">
      <selection activeCell="I62" sqref="I62"/>
    </sheetView>
  </sheetViews>
  <sheetFormatPr defaultRowHeight="12.75" outlineLevelRow="1" x14ac:dyDescent="0.2"/>
  <cols>
    <col min="1" max="1" width="8" style="53" customWidth="1"/>
    <col min="2" max="2" width="10.85546875" style="1" customWidth="1"/>
    <col min="3" max="3" width="26" style="1" customWidth="1"/>
    <col min="4" max="4" width="15.42578125" style="2" customWidth="1"/>
    <col min="5" max="5" width="15.5703125" style="1" customWidth="1"/>
    <col min="6" max="6" width="20.7109375" style="1" customWidth="1"/>
    <col min="7" max="7" width="11.28515625" style="1" customWidth="1"/>
    <col min="8" max="8" width="15.85546875" style="1" customWidth="1"/>
    <col min="9" max="9" width="16" style="2" customWidth="1"/>
    <col min="10" max="10" width="15.42578125" style="1" customWidth="1"/>
    <col min="11" max="11" width="33.5703125" style="1" customWidth="1"/>
    <col min="12" max="12" width="22.42578125" style="1" customWidth="1"/>
    <col min="13" max="13" width="13.28515625" style="1" bestFit="1" customWidth="1"/>
    <col min="14" max="16384" width="9.140625" style="1"/>
  </cols>
  <sheetData>
    <row r="1" spans="1:12" ht="24" customHeight="1" x14ac:dyDescent="0.2">
      <c r="B1" s="122" t="s">
        <v>13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ht="16.5" customHeight="1" thickBot="1" x14ac:dyDescent="0.25">
      <c r="A2" s="54"/>
      <c r="B2" s="16"/>
      <c r="C2" s="16"/>
      <c r="D2" s="16"/>
      <c r="E2" s="16"/>
      <c r="F2" s="128" t="s">
        <v>14</v>
      </c>
      <c r="G2" s="128"/>
      <c r="H2" s="51">
        <v>44378</v>
      </c>
      <c r="I2" s="16" t="s">
        <v>15</v>
      </c>
      <c r="J2" s="16"/>
      <c r="K2" s="16"/>
      <c r="L2" s="16"/>
    </row>
    <row r="3" spans="1:12" ht="117.75" customHeight="1" thickBot="1" x14ac:dyDescent="0.25">
      <c r="A3" s="56" t="s">
        <v>24</v>
      </c>
      <c r="B3" s="62" t="s">
        <v>0</v>
      </c>
      <c r="C3" s="28" t="s">
        <v>1</v>
      </c>
      <c r="D3" s="29" t="s">
        <v>2</v>
      </c>
      <c r="E3" s="29" t="s">
        <v>3</v>
      </c>
      <c r="F3" s="29" t="s">
        <v>4</v>
      </c>
      <c r="G3" s="29" t="s">
        <v>5</v>
      </c>
      <c r="H3" s="29" t="s">
        <v>6</v>
      </c>
      <c r="I3" s="29" t="s">
        <v>7</v>
      </c>
      <c r="J3" s="29" t="s">
        <v>54</v>
      </c>
      <c r="K3" s="29" t="s">
        <v>8</v>
      </c>
      <c r="L3" s="30" t="s">
        <v>9</v>
      </c>
    </row>
    <row r="4" spans="1:12" ht="15" thickBot="1" x14ac:dyDescent="0.25">
      <c r="A4" s="57">
        <v>1</v>
      </c>
      <c r="B4" s="63">
        <v>1</v>
      </c>
      <c r="C4" s="52">
        <v>2</v>
      </c>
      <c r="D4" s="26">
        <v>3</v>
      </c>
      <c r="E4" s="26">
        <v>4</v>
      </c>
      <c r="F4" s="26">
        <v>5</v>
      </c>
      <c r="G4" s="26">
        <v>6</v>
      </c>
      <c r="H4" s="26">
        <v>7</v>
      </c>
      <c r="I4" s="26">
        <v>8</v>
      </c>
      <c r="J4" s="26">
        <v>9</v>
      </c>
      <c r="K4" s="26">
        <v>10</v>
      </c>
      <c r="L4" s="27">
        <v>11</v>
      </c>
    </row>
    <row r="5" spans="1:12" ht="78.75" customHeight="1" thickBot="1" x14ac:dyDescent="0.25">
      <c r="A5" s="69">
        <v>1</v>
      </c>
      <c r="B5" s="70" t="s">
        <v>10</v>
      </c>
      <c r="C5" s="105" t="s">
        <v>55</v>
      </c>
      <c r="D5" s="91">
        <v>2136352</v>
      </c>
      <c r="E5" s="73">
        <v>178029</v>
      </c>
      <c r="F5" s="92">
        <v>0</v>
      </c>
      <c r="G5" s="92">
        <v>5</v>
      </c>
      <c r="H5" s="92">
        <f>178030+178030+178030+178030+178029+178029</f>
        <v>1068178</v>
      </c>
      <c r="I5" s="92">
        <f>178029.32+178029.32+178029.32+178029.32+178029.32</f>
        <v>890146.60000000009</v>
      </c>
      <c r="J5" s="92">
        <f t="shared" ref="J5:J24" si="0">H5-I5</f>
        <v>178031.39999999991</v>
      </c>
      <c r="K5" s="114" t="s">
        <v>56</v>
      </c>
      <c r="L5" s="84" t="s">
        <v>51</v>
      </c>
    </row>
    <row r="6" spans="1:12" ht="68.25" customHeight="1" thickBot="1" x14ac:dyDescent="0.25">
      <c r="A6" s="69">
        <v>2</v>
      </c>
      <c r="B6" s="70" t="s">
        <v>11</v>
      </c>
      <c r="C6" s="105" t="s">
        <v>31</v>
      </c>
      <c r="D6" s="93">
        <f>D7+D8</f>
        <v>2001795</v>
      </c>
      <c r="E6" s="93">
        <f t="shared" ref="E6:I6" si="1">E7+E8</f>
        <v>166810</v>
      </c>
      <c r="F6" s="93">
        <f t="shared" si="1"/>
        <v>202037.5</v>
      </c>
      <c r="G6" s="93">
        <f t="shared" si="1"/>
        <v>0</v>
      </c>
      <c r="H6" s="93">
        <f t="shared" si="1"/>
        <v>1000935</v>
      </c>
      <c r="I6" s="93">
        <f t="shared" si="1"/>
        <v>599555.37999999989</v>
      </c>
      <c r="J6" s="94">
        <f t="shared" ref="J6" si="2">H6-I6</f>
        <v>401379.62000000011</v>
      </c>
      <c r="K6" s="115" t="s">
        <v>67</v>
      </c>
      <c r="L6" s="84" t="s">
        <v>52</v>
      </c>
    </row>
    <row r="7" spans="1:12" ht="30.75" customHeight="1" x14ac:dyDescent="0.2">
      <c r="A7" s="85" t="s">
        <v>25</v>
      </c>
      <c r="B7" s="90"/>
      <c r="C7" s="24" t="s">
        <v>22</v>
      </c>
      <c r="D7" s="42">
        <v>1504994</v>
      </c>
      <c r="E7" s="42">
        <v>125410</v>
      </c>
      <c r="F7" s="45">
        <f>10797.05+1687.03+4807.23+61255.29+16910.54+19228.92</f>
        <v>114686.06000000001</v>
      </c>
      <c r="G7" s="45">
        <v>0</v>
      </c>
      <c r="H7" s="45">
        <f>125484+125410+221528.66+131766.49+22934.85+125410</f>
        <v>752534</v>
      </c>
      <c r="I7" s="45">
        <f>8199.48+78521.52+55099.88+192495.2+10797.05+1687.03+4807.23+61255.29+16910.54+19228.92</f>
        <v>449002.13999999996</v>
      </c>
      <c r="J7" s="87">
        <f t="shared" ref="J7" si="3">H7-I7</f>
        <v>303531.86000000004</v>
      </c>
      <c r="K7" s="74"/>
      <c r="L7" s="25"/>
    </row>
    <row r="8" spans="1:12" ht="30.75" customHeight="1" thickBot="1" x14ac:dyDescent="0.25">
      <c r="A8" s="75" t="s">
        <v>26</v>
      </c>
      <c r="B8" s="83"/>
      <c r="C8" s="77" t="s">
        <v>23</v>
      </c>
      <c r="D8" s="78">
        <v>496801</v>
      </c>
      <c r="E8" s="78">
        <v>41400</v>
      </c>
      <c r="F8" s="79">
        <f>419.34+15284.13+7604.51+26698.34+30418.08+6927.04</f>
        <v>87351.439999999988</v>
      </c>
      <c r="G8" s="79">
        <v>0</v>
      </c>
      <c r="H8" s="79">
        <f>41401+41400+41400+41400+41400+41400</f>
        <v>248401</v>
      </c>
      <c r="I8" s="79">
        <f>14715.08+382.28+44178.2+3926.24+6927.04+419.34+15284.13+7604.51+26698.34+30418.08</f>
        <v>150553.24</v>
      </c>
      <c r="J8" s="80">
        <f t="shared" ref="J8" si="4">H8-I8</f>
        <v>97847.760000000009</v>
      </c>
      <c r="K8" s="81"/>
      <c r="L8" s="82"/>
    </row>
    <row r="9" spans="1:12" ht="75.75" customHeight="1" thickBot="1" x14ac:dyDescent="0.25">
      <c r="A9" s="69" t="s">
        <v>27</v>
      </c>
      <c r="B9" s="70" t="s">
        <v>11</v>
      </c>
      <c r="C9" s="71" t="s">
        <v>32</v>
      </c>
      <c r="D9" s="93">
        <f>D10+D12+D11</f>
        <v>34799802.380000003</v>
      </c>
      <c r="E9" s="93">
        <f t="shared" ref="E9:I9" si="5">E10+E12+E11</f>
        <v>2658450.38</v>
      </c>
      <c r="F9" s="93">
        <f t="shared" si="5"/>
        <v>4217450.38</v>
      </c>
      <c r="G9" s="93">
        <f t="shared" si="5"/>
        <v>4</v>
      </c>
      <c r="H9" s="93">
        <f t="shared" si="5"/>
        <v>16868994.760000002</v>
      </c>
      <c r="I9" s="93">
        <f t="shared" si="5"/>
        <v>16568994.759999998</v>
      </c>
      <c r="J9" s="93">
        <f>J10+J12+J11</f>
        <v>300000.00000000186</v>
      </c>
      <c r="K9" s="115"/>
      <c r="L9" s="89" t="s">
        <v>62</v>
      </c>
    </row>
    <row r="10" spans="1:12" ht="30.75" customHeight="1" x14ac:dyDescent="0.2">
      <c r="A10" s="85" t="s">
        <v>28</v>
      </c>
      <c r="B10" s="86"/>
      <c r="C10" s="24" t="s">
        <v>44</v>
      </c>
      <c r="D10" s="42">
        <f>11715770+2577470-200197.62</f>
        <v>14093042.380000001</v>
      </c>
      <c r="E10" s="42">
        <f>2179057.59+479392.79</f>
        <v>2658450.38</v>
      </c>
      <c r="F10" s="45">
        <v>2658450.38</v>
      </c>
      <c r="G10" s="45">
        <v>1</v>
      </c>
      <c r="H10" s="45">
        <f>2658450.38</f>
        <v>2658450.38</v>
      </c>
      <c r="I10" s="45">
        <f>2658450.38</f>
        <v>2658450.38</v>
      </c>
      <c r="J10" s="87">
        <f t="shared" ref="J10:J14" si="6">H10-I10</f>
        <v>0</v>
      </c>
      <c r="K10" s="120"/>
      <c r="L10" s="25"/>
    </row>
    <row r="11" spans="1:12" ht="66.75" customHeight="1" x14ac:dyDescent="0.2">
      <c r="A11" s="110" t="s">
        <v>29</v>
      </c>
      <c r="B11" s="111"/>
      <c r="C11" s="108" t="s">
        <v>30</v>
      </c>
      <c r="D11" s="38">
        <f>20706760-793282</f>
        <v>19913478</v>
      </c>
      <c r="E11" s="38">
        <v>0</v>
      </c>
      <c r="F11" s="44">
        <v>1559000</v>
      </c>
      <c r="G11" s="44">
        <v>3</v>
      </c>
      <c r="H11" s="44">
        <f>5247921.98+3054934.96+1820060+2235627.44+1852000</f>
        <v>14210544.380000001</v>
      </c>
      <c r="I11" s="44">
        <f>5000000+1241483+1946000+2200433.94+1963627.44+1559000</f>
        <v>13910544.379999999</v>
      </c>
      <c r="J11" s="112">
        <f t="shared" ref="J11" si="7">H11-I11</f>
        <v>300000.00000000186</v>
      </c>
      <c r="K11" s="12" t="s">
        <v>65</v>
      </c>
      <c r="L11" s="109"/>
    </row>
    <row r="12" spans="1:12" ht="68.25" customHeight="1" x14ac:dyDescent="0.2">
      <c r="A12" s="110" t="s">
        <v>58</v>
      </c>
      <c r="B12" s="111"/>
      <c r="C12" s="118" t="s">
        <v>59</v>
      </c>
      <c r="D12" s="38">
        <v>793282</v>
      </c>
      <c r="E12" s="38">
        <v>0</v>
      </c>
      <c r="F12" s="44">
        <v>0</v>
      </c>
      <c r="G12" s="44">
        <v>0</v>
      </c>
      <c r="H12" s="44">
        <v>0</v>
      </c>
      <c r="I12" s="44">
        <v>0</v>
      </c>
      <c r="J12" s="112">
        <f t="shared" si="6"/>
        <v>0</v>
      </c>
      <c r="K12" s="113"/>
      <c r="L12" s="119"/>
    </row>
    <row r="13" spans="1:12" ht="93" customHeight="1" thickBot="1" x14ac:dyDescent="0.25">
      <c r="A13" s="59" t="s">
        <v>33</v>
      </c>
      <c r="B13" s="65" t="s">
        <v>11</v>
      </c>
      <c r="C13" s="11" t="s">
        <v>60</v>
      </c>
      <c r="D13" s="35">
        <v>200197.62</v>
      </c>
      <c r="E13" s="78">
        <v>200197.62</v>
      </c>
      <c r="F13" s="79">
        <v>0</v>
      </c>
      <c r="G13" s="79">
        <v>0</v>
      </c>
      <c r="H13" s="79">
        <f>200197.62</f>
        <v>200197.62</v>
      </c>
      <c r="I13" s="79">
        <v>0</v>
      </c>
      <c r="J13" s="80">
        <f t="shared" ref="J13" si="8">H13-I13</f>
        <v>200197.62</v>
      </c>
      <c r="K13" s="121" t="s">
        <v>66</v>
      </c>
      <c r="L13" s="18" t="s">
        <v>61</v>
      </c>
    </row>
    <row r="14" spans="1:12" ht="35.25" hidden="1" customHeight="1" outlineLevel="1" x14ac:dyDescent="0.2">
      <c r="A14" s="59"/>
      <c r="B14" s="65" t="s">
        <v>11</v>
      </c>
      <c r="C14" s="11"/>
      <c r="D14" s="35"/>
      <c r="E14" s="34"/>
      <c r="F14" s="35"/>
      <c r="G14" s="37"/>
      <c r="H14" s="37"/>
      <c r="I14" s="35"/>
      <c r="J14" s="36">
        <f t="shared" si="6"/>
        <v>0</v>
      </c>
      <c r="K14" s="12"/>
      <c r="L14" s="18"/>
    </row>
    <row r="15" spans="1:12" ht="27" hidden="1" customHeight="1" outlineLevel="1" x14ac:dyDescent="0.2">
      <c r="A15" s="59"/>
      <c r="B15" s="65" t="s">
        <v>11</v>
      </c>
      <c r="C15" s="11"/>
      <c r="D15" s="35"/>
      <c r="E15" s="34"/>
      <c r="F15" s="37"/>
      <c r="G15" s="37"/>
      <c r="H15" s="37"/>
      <c r="I15" s="37"/>
      <c r="J15" s="36">
        <f t="shared" si="0"/>
        <v>0</v>
      </c>
      <c r="K15" s="43"/>
      <c r="L15" s="18"/>
    </row>
    <row r="16" spans="1:12" ht="25.5" hidden="1" customHeight="1" outlineLevel="1" x14ac:dyDescent="0.2">
      <c r="A16" s="59"/>
      <c r="B16" s="65" t="s">
        <v>11</v>
      </c>
      <c r="C16" s="11"/>
      <c r="D16" s="38"/>
      <c r="E16" s="39"/>
      <c r="F16" s="44"/>
      <c r="G16" s="44"/>
      <c r="H16" s="44"/>
      <c r="I16" s="44"/>
      <c r="J16" s="40">
        <f t="shared" si="0"/>
        <v>0</v>
      </c>
      <c r="K16" s="19"/>
      <c r="L16" s="21"/>
    </row>
    <row r="17" spans="1:13" ht="30.75" hidden="1" customHeight="1" outlineLevel="1" thickBot="1" x14ac:dyDescent="0.25">
      <c r="A17" s="59"/>
      <c r="B17" s="65" t="s">
        <v>11</v>
      </c>
      <c r="C17" s="19"/>
      <c r="D17" s="38"/>
      <c r="E17" s="39"/>
      <c r="F17" s="44"/>
      <c r="G17" s="44"/>
      <c r="H17" s="44"/>
      <c r="I17" s="44"/>
      <c r="J17" s="40">
        <f t="shared" ref="J17" si="9">H17-I17</f>
        <v>0</v>
      </c>
      <c r="K17" s="19"/>
      <c r="L17" s="21"/>
    </row>
    <row r="18" spans="1:13" ht="25.5" customHeight="1" collapsed="1" thickBot="1" x14ac:dyDescent="0.25">
      <c r="A18" s="60">
        <v>1216020</v>
      </c>
      <c r="B18" s="67">
        <v>1216020</v>
      </c>
      <c r="C18" s="31" t="s">
        <v>18</v>
      </c>
      <c r="D18" s="41">
        <f>D5+D6+D9+D13</f>
        <v>39138147</v>
      </c>
      <c r="E18" s="41">
        <f t="shared" ref="E18:J18" si="10">E5+E6+E9+E13</f>
        <v>3203487</v>
      </c>
      <c r="F18" s="41">
        <f t="shared" si="10"/>
        <v>4419487.88</v>
      </c>
      <c r="G18" s="41">
        <f t="shared" si="10"/>
        <v>9</v>
      </c>
      <c r="H18" s="41">
        <f t="shared" si="10"/>
        <v>19138305.380000003</v>
      </c>
      <c r="I18" s="41">
        <f t="shared" si="10"/>
        <v>18058696.739999998</v>
      </c>
      <c r="J18" s="41">
        <f t="shared" si="10"/>
        <v>1079608.640000002</v>
      </c>
      <c r="K18" s="31"/>
      <c r="L18" s="32"/>
    </row>
    <row r="19" spans="1:13" ht="81" hidden="1" customHeight="1" outlineLevel="1" x14ac:dyDescent="0.2">
      <c r="A19" s="58"/>
      <c r="B19" s="64" t="s">
        <v>17</v>
      </c>
      <c r="C19" s="22" t="s">
        <v>36</v>
      </c>
      <c r="D19" s="42"/>
      <c r="E19" s="42"/>
      <c r="F19" s="45"/>
      <c r="G19" s="45"/>
      <c r="H19" s="45"/>
      <c r="I19" s="45"/>
      <c r="J19" s="33">
        <f>H19-I19</f>
        <v>0</v>
      </c>
      <c r="K19" s="22"/>
      <c r="L19" s="23" t="s">
        <v>20</v>
      </c>
    </row>
    <row r="20" spans="1:13" ht="73.5" hidden="1" customHeight="1" outlineLevel="1" thickBot="1" x14ac:dyDescent="0.25">
      <c r="A20" s="58"/>
      <c r="B20" s="64"/>
      <c r="C20" s="22"/>
      <c r="D20" s="38"/>
      <c r="E20" s="39"/>
      <c r="F20" s="44"/>
      <c r="G20" s="44"/>
      <c r="H20" s="44"/>
      <c r="I20" s="44"/>
      <c r="J20" s="40">
        <f t="shared" si="0"/>
        <v>0</v>
      </c>
      <c r="K20" s="20"/>
      <c r="L20" s="21"/>
    </row>
    <row r="21" spans="1:13" ht="30" hidden="1" customHeight="1" outlineLevel="1" thickBot="1" x14ac:dyDescent="0.25">
      <c r="A21" s="60">
        <v>1216090</v>
      </c>
      <c r="B21" s="67">
        <v>1216090</v>
      </c>
      <c r="C21" s="31" t="s">
        <v>18</v>
      </c>
      <c r="D21" s="41">
        <f t="shared" ref="D21:J21" si="11">SUM(D19:D20)</f>
        <v>0</v>
      </c>
      <c r="E21" s="41">
        <f t="shared" si="11"/>
        <v>0</v>
      </c>
      <c r="F21" s="41">
        <f t="shared" si="11"/>
        <v>0</v>
      </c>
      <c r="G21" s="41">
        <f t="shared" si="11"/>
        <v>0</v>
      </c>
      <c r="H21" s="41">
        <f t="shared" si="11"/>
        <v>0</v>
      </c>
      <c r="I21" s="41">
        <f t="shared" si="11"/>
        <v>0</v>
      </c>
      <c r="J21" s="41">
        <f t="shared" si="11"/>
        <v>0</v>
      </c>
      <c r="K21" s="31"/>
      <c r="L21" s="32"/>
    </row>
    <row r="22" spans="1:13" ht="129.75" customHeight="1" collapsed="1" thickBot="1" x14ac:dyDescent="0.25">
      <c r="A22" s="103" t="s">
        <v>33</v>
      </c>
      <c r="B22" s="104" t="s">
        <v>12</v>
      </c>
      <c r="C22" s="71" t="s">
        <v>37</v>
      </c>
      <c r="D22" s="93">
        <v>17588381</v>
      </c>
      <c r="E22" s="73">
        <v>1875393</v>
      </c>
      <c r="F22" s="72">
        <v>743243</v>
      </c>
      <c r="G22" s="102">
        <v>0</v>
      </c>
      <c r="H22" s="100">
        <f>2394713+1279764+692842.56+2442436+1875393</f>
        <v>8685148.5600000005</v>
      </c>
      <c r="I22" s="100">
        <f>2394713+1279764+1347953.56+1000000+400000+343243</f>
        <v>6765673.5600000005</v>
      </c>
      <c r="J22" s="100">
        <f t="shared" si="0"/>
        <v>1919475</v>
      </c>
      <c r="K22" s="115" t="s">
        <v>63</v>
      </c>
      <c r="L22" s="101" t="s">
        <v>16</v>
      </c>
    </row>
    <row r="23" spans="1:13" ht="159.75" customHeight="1" thickBot="1" x14ac:dyDescent="0.25">
      <c r="A23" s="103" t="s">
        <v>34</v>
      </c>
      <c r="B23" s="104" t="s">
        <v>12</v>
      </c>
      <c r="C23" s="71" t="s">
        <v>38</v>
      </c>
      <c r="D23" s="93">
        <v>4000000</v>
      </c>
      <c r="E23" s="73">
        <v>0</v>
      </c>
      <c r="F23" s="72">
        <v>0</v>
      </c>
      <c r="G23" s="102">
        <v>0</v>
      </c>
      <c r="H23" s="100">
        <v>0</v>
      </c>
      <c r="I23" s="100">
        <v>0</v>
      </c>
      <c r="J23" s="100">
        <f t="shared" si="0"/>
        <v>0</v>
      </c>
      <c r="K23" s="88"/>
      <c r="L23" s="101" t="s">
        <v>16</v>
      </c>
    </row>
    <row r="24" spans="1:13" ht="82.5" customHeight="1" thickBot="1" x14ac:dyDescent="0.25">
      <c r="A24" s="58" t="s">
        <v>35</v>
      </c>
      <c r="B24" s="64" t="s">
        <v>12</v>
      </c>
      <c r="C24" s="22" t="s">
        <v>53</v>
      </c>
      <c r="D24" s="68">
        <v>3000000</v>
      </c>
      <c r="E24" s="73">
        <v>668064</v>
      </c>
      <c r="F24" s="72">
        <v>668064</v>
      </c>
      <c r="G24" s="102">
        <v>1</v>
      </c>
      <c r="H24" s="100">
        <f>1013976+668064</f>
        <v>1682040</v>
      </c>
      <c r="I24" s="100">
        <f>668064</f>
        <v>668064</v>
      </c>
      <c r="J24" s="68">
        <f t="shared" si="0"/>
        <v>1013976</v>
      </c>
      <c r="K24" s="116" t="s">
        <v>64</v>
      </c>
      <c r="L24" s="98" t="s">
        <v>16</v>
      </c>
    </row>
    <row r="25" spans="1:13" ht="21" hidden="1" customHeight="1" outlineLevel="1" x14ac:dyDescent="0.2">
      <c r="A25" s="59"/>
      <c r="B25" s="66"/>
      <c r="C25" s="11"/>
      <c r="D25" s="35"/>
      <c r="E25" s="34"/>
      <c r="F25" s="36"/>
      <c r="G25" s="36"/>
      <c r="H25" s="36"/>
      <c r="I25" s="35"/>
      <c r="J25" s="35">
        <f t="shared" ref="J25:J29" si="12">H25-I25</f>
        <v>0</v>
      </c>
      <c r="K25" s="12"/>
      <c r="L25" s="18"/>
      <c r="M25" s="15"/>
    </row>
    <row r="26" spans="1:13" ht="22.5" hidden="1" customHeight="1" outlineLevel="1" x14ac:dyDescent="0.2">
      <c r="A26" s="59"/>
      <c r="B26" s="66"/>
      <c r="C26" s="11"/>
      <c r="D26" s="35"/>
      <c r="E26" s="34"/>
      <c r="F26" s="36"/>
      <c r="G26" s="36"/>
      <c r="H26" s="36"/>
      <c r="I26" s="35"/>
      <c r="J26" s="35">
        <f t="shared" si="12"/>
        <v>0</v>
      </c>
      <c r="K26" s="11"/>
      <c r="L26" s="18"/>
    </row>
    <row r="27" spans="1:13" ht="20.25" hidden="1" customHeight="1" outlineLevel="1" x14ac:dyDescent="0.2">
      <c r="A27" s="59"/>
      <c r="B27" s="66"/>
      <c r="C27" s="13"/>
      <c r="D27" s="35"/>
      <c r="E27" s="34"/>
      <c r="F27" s="36"/>
      <c r="G27" s="36"/>
      <c r="H27" s="36"/>
      <c r="I27" s="35"/>
      <c r="J27" s="35">
        <f t="shared" si="12"/>
        <v>0</v>
      </c>
      <c r="K27" s="11"/>
      <c r="L27" s="18"/>
    </row>
    <row r="28" spans="1:13" ht="15.75" hidden="1" customHeight="1" outlineLevel="1" thickBot="1" x14ac:dyDescent="0.25">
      <c r="A28" s="59"/>
      <c r="B28" s="66"/>
      <c r="C28" s="11"/>
      <c r="D28" s="35"/>
      <c r="E28" s="34"/>
      <c r="F28" s="36"/>
      <c r="G28" s="36"/>
      <c r="H28" s="36"/>
      <c r="I28" s="35"/>
      <c r="J28" s="35">
        <f t="shared" si="12"/>
        <v>0</v>
      </c>
      <c r="K28" s="12"/>
      <c r="L28" s="18"/>
    </row>
    <row r="29" spans="1:13" ht="24" hidden="1" customHeight="1" outlineLevel="1" thickBot="1" x14ac:dyDescent="0.25">
      <c r="A29" s="59"/>
      <c r="B29" s="66"/>
      <c r="C29" s="11"/>
      <c r="D29" s="35"/>
      <c r="E29" s="34"/>
      <c r="F29" s="36"/>
      <c r="G29" s="36"/>
      <c r="H29" s="36"/>
      <c r="I29" s="35"/>
      <c r="J29" s="35">
        <f t="shared" si="12"/>
        <v>0</v>
      </c>
      <c r="K29" s="11"/>
      <c r="L29" s="47"/>
    </row>
    <row r="30" spans="1:13" s="10" customFormat="1" ht="16.5" collapsed="1" thickBot="1" x14ac:dyDescent="0.3">
      <c r="A30" s="61"/>
      <c r="B30" s="46">
        <v>1217670</v>
      </c>
      <c r="C30" s="46" t="s">
        <v>18</v>
      </c>
      <c r="D30" s="106">
        <f>SUM(D22:D29)</f>
        <v>24588381</v>
      </c>
      <c r="E30" s="106">
        <f t="shared" ref="E30:J30" si="13">SUM(E22:E29)</f>
        <v>2543457</v>
      </c>
      <c r="F30" s="106">
        <f t="shared" si="13"/>
        <v>1411307</v>
      </c>
      <c r="G30" s="106">
        <f t="shared" si="13"/>
        <v>1</v>
      </c>
      <c r="H30" s="106">
        <f t="shared" si="13"/>
        <v>10367188.560000001</v>
      </c>
      <c r="I30" s="106">
        <f t="shared" si="13"/>
        <v>7433737.5600000005</v>
      </c>
      <c r="J30" s="106">
        <f t="shared" si="13"/>
        <v>2933451</v>
      </c>
      <c r="K30" s="46"/>
      <c r="L30" s="32"/>
    </row>
    <row r="31" spans="1:13" ht="98.25" customHeight="1" thickBot="1" x14ac:dyDescent="0.25">
      <c r="A31" s="85" t="s">
        <v>39</v>
      </c>
      <c r="B31" s="86" t="s">
        <v>41</v>
      </c>
      <c r="C31" s="99" t="s">
        <v>42</v>
      </c>
      <c r="D31" s="95">
        <v>7000000</v>
      </c>
      <c r="E31" s="95">
        <v>0</v>
      </c>
      <c r="F31" s="97">
        <v>0</v>
      </c>
      <c r="G31" s="97"/>
      <c r="H31" s="95">
        <v>0</v>
      </c>
      <c r="I31" s="97">
        <v>0</v>
      </c>
      <c r="J31" s="96">
        <f>H31-I31</f>
        <v>0</v>
      </c>
      <c r="K31" s="99"/>
      <c r="L31" s="98" t="s">
        <v>50</v>
      </c>
    </row>
    <row r="32" spans="1:13" ht="136.5" customHeight="1" thickBot="1" x14ac:dyDescent="0.25">
      <c r="A32" s="69" t="s">
        <v>40</v>
      </c>
      <c r="B32" s="70" t="s">
        <v>43</v>
      </c>
      <c r="C32" s="71" t="s">
        <v>57</v>
      </c>
      <c r="D32" s="93">
        <f>D33+D34+D35</f>
        <v>1053880.6600000001</v>
      </c>
      <c r="E32" s="93">
        <f t="shared" ref="E32:I32" si="14">E33+E34+E35</f>
        <v>0</v>
      </c>
      <c r="F32" s="93">
        <f t="shared" si="14"/>
        <v>84875.4</v>
      </c>
      <c r="G32" s="93">
        <f t="shared" si="14"/>
        <v>2</v>
      </c>
      <c r="H32" s="93">
        <f>H33+H34+H35</f>
        <v>108954.66</v>
      </c>
      <c r="I32" s="93">
        <f t="shared" si="14"/>
        <v>84875.4</v>
      </c>
      <c r="J32" s="72">
        <f t="shared" ref="J32:J34" si="15">H32-I32</f>
        <v>24079.260000000009</v>
      </c>
      <c r="K32" s="115" t="s">
        <v>68</v>
      </c>
      <c r="L32" s="101" t="s">
        <v>50</v>
      </c>
    </row>
    <row r="33" spans="1:12" ht="30.75" customHeight="1" x14ac:dyDescent="0.2">
      <c r="A33" s="58" t="s">
        <v>45</v>
      </c>
      <c r="B33" s="64"/>
      <c r="C33" s="24" t="s">
        <v>44</v>
      </c>
      <c r="D33" s="42">
        <f>670842+147583</f>
        <v>818425</v>
      </c>
      <c r="E33" s="42">
        <v>0</v>
      </c>
      <c r="F33" s="45">
        <v>84875.4</v>
      </c>
      <c r="G33" s="45">
        <v>2</v>
      </c>
      <c r="H33" s="45">
        <f>34785+7653+34785+7653</f>
        <v>84876</v>
      </c>
      <c r="I33" s="45">
        <v>84875.4</v>
      </c>
      <c r="J33" s="87">
        <f t="shared" si="15"/>
        <v>0.60000000000582077</v>
      </c>
      <c r="K33" s="74"/>
      <c r="L33" s="25"/>
    </row>
    <row r="34" spans="1:12" ht="30.75" customHeight="1" thickBot="1" x14ac:dyDescent="0.25">
      <c r="A34" s="75" t="s">
        <v>46</v>
      </c>
      <c r="B34" s="76"/>
      <c r="C34" s="77" t="s">
        <v>48</v>
      </c>
      <c r="D34" s="78">
        <f>126518.66+74538+16399</f>
        <v>217455.66</v>
      </c>
      <c r="E34" s="78">
        <v>0</v>
      </c>
      <c r="F34" s="79">
        <v>0</v>
      </c>
      <c r="G34" s="79"/>
      <c r="H34" s="79">
        <f>10596.66+13482</f>
        <v>24078.66</v>
      </c>
      <c r="I34" s="79">
        <v>0</v>
      </c>
      <c r="J34" s="80">
        <f t="shared" si="15"/>
        <v>24078.66</v>
      </c>
      <c r="K34" s="81"/>
      <c r="L34" s="82"/>
    </row>
    <row r="35" spans="1:12" ht="30.75" customHeight="1" thickBot="1" x14ac:dyDescent="0.25">
      <c r="A35" s="75" t="s">
        <v>47</v>
      </c>
      <c r="B35" s="76"/>
      <c r="C35" s="77" t="s">
        <v>49</v>
      </c>
      <c r="D35" s="78">
        <v>18000</v>
      </c>
      <c r="E35" s="78">
        <v>0</v>
      </c>
      <c r="F35" s="79">
        <v>0</v>
      </c>
      <c r="G35" s="79"/>
      <c r="H35" s="79">
        <v>0</v>
      </c>
      <c r="I35" s="79"/>
      <c r="J35" s="80">
        <f t="shared" ref="J35" si="16">H35-I35</f>
        <v>0</v>
      </c>
      <c r="K35" s="81"/>
      <c r="L35" s="82"/>
    </row>
    <row r="36" spans="1:12" ht="17.25" customHeight="1" thickBot="1" x14ac:dyDescent="0.25">
      <c r="A36" s="60"/>
      <c r="B36" s="67">
        <v>1217640</v>
      </c>
      <c r="C36" s="31" t="s">
        <v>18</v>
      </c>
      <c r="D36" s="41">
        <f>D31+D32</f>
        <v>8053880.6600000001</v>
      </c>
      <c r="E36" s="41">
        <f t="shared" ref="E36:J36" si="17">E31+E32</f>
        <v>0</v>
      </c>
      <c r="F36" s="41">
        <f t="shared" si="17"/>
        <v>84875.4</v>
      </c>
      <c r="G36" s="41">
        <f t="shared" si="17"/>
        <v>2</v>
      </c>
      <c r="H36" s="41">
        <f>H31+H32</f>
        <v>108954.66</v>
      </c>
      <c r="I36" s="41">
        <f t="shared" si="17"/>
        <v>84875.4</v>
      </c>
      <c r="J36" s="41">
        <f t="shared" si="17"/>
        <v>24079.260000000009</v>
      </c>
      <c r="K36" s="31"/>
      <c r="L36" s="32"/>
    </row>
    <row r="37" spans="1:12" ht="15.75" customHeight="1" thickBot="1" x14ac:dyDescent="0.25">
      <c r="A37" s="129" t="s">
        <v>19</v>
      </c>
      <c r="B37" s="130"/>
      <c r="C37" s="131"/>
      <c r="D37" s="107">
        <f>D18+D21+D30+D36</f>
        <v>71780408.659999996</v>
      </c>
      <c r="E37" s="107">
        <f t="shared" ref="E37:J37" si="18">E18+E21+E30+E36</f>
        <v>5746944</v>
      </c>
      <c r="F37" s="107">
        <f t="shared" si="18"/>
        <v>5915670.2800000003</v>
      </c>
      <c r="G37" s="107">
        <f t="shared" si="18"/>
        <v>12</v>
      </c>
      <c r="H37" s="107">
        <f t="shared" si="18"/>
        <v>29614448.600000005</v>
      </c>
      <c r="I37" s="107">
        <f t="shared" si="18"/>
        <v>25577309.699999996</v>
      </c>
      <c r="J37" s="107">
        <f t="shared" si="18"/>
        <v>4037138.9000000022</v>
      </c>
      <c r="K37" s="48"/>
      <c r="L37" s="49"/>
    </row>
    <row r="38" spans="1:12" ht="18.75" customHeight="1" x14ac:dyDescent="0.25">
      <c r="A38" s="55"/>
      <c r="B38" s="5"/>
      <c r="C38" s="5"/>
      <c r="D38" s="14"/>
      <c r="E38" s="4"/>
      <c r="F38" s="4"/>
      <c r="G38" s="17"/>
      <c r="H38" s="4"/>
      <c r="I38" s="4"/>
      <c r="J38" s="4"/>
      <c r="K38" s="5"/>
      <c r="L38" s="10"/>
    </row>
    <row r="39" spans="1:12" ht="15.75" x14ac:dyDescent="0.25">
      <c r="B39" s="127"/>
      <c r="C39" s="127"/>
      <c r="D39" s="127"/>
      <c r="E39" s="8"/>
      <c r="F39" s="50"/>
      <c r="G39" s="50"/>
      <c r="H39" s="50"/>
      <c r="I39" s="9"/>
      <c r="J39" s="126"/>
      <c r="K39" s="126"/>
    </row>
    <row r="40" spans="1:12" ht="15.75" x14ac:dyDescent="0.25">
      <c r="B40" s="117" t="s">
        <v>69</v>
      </c>
      <c r="C40" s="117"/>
      <c r="D40" s="6"/>
      <c r="E40" s="7"/>
      <c r="F40" s="7"/>
      <c r="G40" s="123"/>
      <c r="H40" s="124"/>
      <c r="I40" s="9"/>
      <c r="J40" s="126" t="s">
        <v>70</v>
      </c>
      <c r="K40" s="126"/>
    </row>
    <row r="41" spans="1:12" ht="31.5" customHeight="1" x14ac:dyDescent="0.2">
      <c r="B41" s="125" t="s">
        <v>21</v>
      </c>
      <c r="C41" s="125"/>
      <c r="D41" s="125"/>
    </row>
    <row r="43" spans="1:12" x14ac:dyDescent="0.2">
      <c r="D43" s="3"/>
    </row>
  </sheetData>
  <mergeCells count="8">
    <mergeCell ref="B1:L1"/>
    <mergeCell ref="G40:H40"/>
    <mergeCell ref="B41:D41"/>
    <mergeCell ref="J39:K39"/>
    <mergeCell ref="B39:D39"/>
    <mergeCell ref="F2:G2"/>
    <mergeCell ref="A37:C37"/>
    <mergeCell ref="J40:K40"/>
  </mergeCells>
  <phoneticPr fontId="13" type="noConversion"/>
  <pageMargins left="0.23622047244094491" right="0" top="0" bottom="0" header="0" footer="0"/>
  <pageSetup paperSize="9" scale="68" fitToHeight="2" orientation="landscape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TarifAdmin</dc:creator>
  <cp:lastModifiedBy>TarifAdmin</cp:lastModifiedBy>
  <cp:lastPrinted>2021-06-30T11:39:15Z</cp:lastPrinted>
  <dcterms:created xsi:type="dcterms:W3CDTF">2018-05-31T10:16:46Z</dcterms:created>
  <dcterms:modified xsi:type="dcterms:W3CDTF">2021-06-30T11:39:19Z</dcterms:modified>
</cp:coreProperties>
</file>