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_C_3\Desktop\"/>
    </mc:Choice>
  </mc:AlternateContent>
  <bookViews>
    <workbookView xWindow="630" yWindow="600" windowWidth="27495" windowHeight="13995"/>
  </bookViews>
  <sheets>
    <sheet name="Sheet" sheetId="1" r:id="rId1"/>
  </sheets>
  <definedNames>
    <definedName name="_xlnm._FilterDatabase" localSheetId="0" hidden="1">Sheet!$A$3:$G$9</definedName>
  </definedNames>
  <calcPr calcId="152511"/>
</workbook>
</file>

<file path=xl/calcChain.xml><?xml version="1.0" encoding="utf-8"?>
<calcChain xmlns="http://schemas.openxmlformats.org/spreadsheetml/2006/main">
  <c r="B93" i="1" l="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C29" i="1"/>
  <c r="B29" i="1"/>
  <c r="C28" i="1"/>
  <c r="B28" i="1"/>
  <c r="C27" i="1"/>
  <c r="B27" i="1"/>
  <c r="B26" i="1"/>
  <c r="B25" i="1"/>
  <c r="B24" i="1"/>
  <c r="B23" i="1"/>
  <c r="C22" i="1"/>
  <c r="B22" i="1"/>
  <c r="C21" i="1"/>
  <c r="B21" i="1"/>
  <c r="C20" i="1"/>
  <c r="B20" i="1"/>
  <c r="B19" i="1"/>
  <c r="B18" i="1"/>
  <c r="B17" i="1"/>
  <c r="B16" i="1"/>
  <c r="B15" i="1"/>
  <c r="B14" i="1"/>
  <c r="B13" i="1"/>
  <c r="B12" i="1"/>
  <c r="B11" i="1"/>
  <c r="B10" i="1"/>
  <c r="C9" i="1"/>
  <c r="B9" i="1"/>
  <c r="C8" i="1"/>
  <c r="B8" i="1"/>
  <c r="C7" i="1"/>
  <c r="B7" i="1"/>
  <c r="C6" i="1"/>
  <c r="B6" i="1"/>
  <c r="B5" i="1"/>
  <c r="B4" i="1"/>
</calcChain>
</file>

<file path=xl/sharedStrings.xml><?xml version="1.0" encoding="utf-8"?>
<sst xmlns="http://schemas.openxmlformats.org/spreadsheetml/2006/main" count="358" uniqueCount="139">
  <si>
    <t xml:space="preserve">
Бензин (талони) А-92, Бензин (талони) А-95, Дизельне пальне</t>
  </si>
  <si>
    <t xml:space="preserve"> Глюкометр для оцінки рівня глюкози в крові</t>
  </si>
  <si>
    <t>Neo Diluent С ("ізотонічний розчин Нео
Ділюент С 20 L); Neo Detergent С (* миючий розчин Нео
Детергент С 20 L); Neo Lyse С (*лізуючий розчин Нео Лайз
C1L); Neo Cleaner 100 (*миючий розчин Нео
Клінер 100 100 ml); Контрольний матеріал CBC-3D, 2 мл,
нормальний; Вакумна пробірка Vacumed 13x75
мм,стерильна з КЗ EDTA (для 2 мл крові,
з фіолетовою кришкою)!00 шт.</t>
  </si>
  <si>
    <t>Ідентифікатор закупівлі</t>
  </si>
  <si>
    <t>Ідентифікатор лота</t>
  </si>
  <si>
    <t>Індикаторні смужки</t>
  </si>
  <si>
    <t>АС «Джелі»; ГАЗ 322141 «Газель»; УАЗ 3962; Тойота «Ні Асе»; Опель «Комбо»; УАЗ 3741</t>
  </si>
  <si>
    <t>Автоматичний гематологічний  аналізатор ; Напівавтоматичний біохімічний аналізатор</t>
  </si>
  <si>
    <t xml:space="preserve">Акумуляторна батарея 60 Ач (Евро.правьій +) 600А М5 "A-mega1 Premium
; Акумуляторна багарея 74 Ач і (Евро.гіравьій t) 750А М5 "A-mega' ''rem і um
</t>
  </si>
  <si>
    <t>Аміаку розчин концентрований розчин: 10% у флаконі 40мл; Атропін ін’єкції: 1 мг (сульфат) в ампулах по 1 мл №10; Бісопролол таблетки: 10 мг № 20; Бісопролол таблетки: 2.5 мг № 10; Вода для ін’єкцій розчин для ін’єкцій: 5 мл в ампулах № 10; Вугілля активоване пероральна лікарська форма: 0,25 г №10; Гепарин натрій ін’єкції: 5000 МО/мл № 5; Гідрокортизон ін’єкції: 5000 МО/мл № 5; Дексаметазон сусп. Д інєкцій 2,5% 2мл №10; Диклофенак ін’єкції: 25 мг/мл по 3 мл в ампулах №5; Дротаверин ін’єкції: 20 мг/мл по 2 мл в ампулах № 5; Етанол  розчин: 70% (денатурований) флакон 100мл; Каптоприл таблетки: 12,5 мг;№ 10; Каптоприл таблетки:  50 мг № 10; Кислота ацетилсаліцилова тверда пероральна лікарська форма: 100 мг № 28; Кислота ацетилсаліцилова тверда пероральна лікарська форма:  500 мг № 10; Лідокаїн ін’єкції: 20 мг (гідрохлорид)/мл по 5 мл № 10; Магнію сульфат ін’єкції: 250 мг/мл  або по 10 мл № 10; Маніт розчин для інфузій: 15% по 100 мл, 200 мл, 400 мл у пляшках, по 100 мл, 250 мл, 500 мл у контейнерах; Метамізол натрію ін’єкції: 500 мг/мл 2 мл в ампулах № 10; Натрію тіосульфат ін’єкції; 300 мг/мл по 5 мл  в ампулах №10; Натрію хлорид розчин для ін’єкцій/інфузій: 0,9% ізотонічний (еквівалентно Na + 154 ммоль/л, Cl — 154 ммоль/л) 100 мл фл.; Натрію хлорид розчин для ін’єкцій/інфузій: 0,9% ізотонічний (еквівалентно Na + 154 ммоль/л, Cl — 154 ммоль/л) 10 мл № 10; Натрію хлорид + Калію хлорид + Кальцію хлорид (Sodium chloride + Potassium chloride + Calcium chloride) — складний розчин розчин для інфузій 200 мл конт; Ондансетрон  ін’єкції: 2 мг/мл по 2 мл, 4 мл в ампулах (у вигляді гідрохлориду) №5; Парацетамол розчин для перорального застосування: 120мг/5мл 50 мл; ; Парацетамол супозиторії: 0,33г, №10; Парацетамол трверда пероральна лікарська форма:  325 мг №12; Парацетамол трверда пероральна лікарська форма:  200 мг; Повідон-йоду розчин: 10% (еквівалентно 1% активного йоду) 30 г линимент; Сальбутамол небули 2,5 мг/ 2,5 мл №40; Сальбутамол інгаляція (аерозоль): сальбутамол 100 мкг як сульфат (1 доза)дозований інгалятор (аерозоль): 200 доз; Теофілін  ін’єкції: 2% в ампулах 5 мл № 10; Транексамова кислота ін’єкції:100 мг/мл;  5 мл в ампулах №5; Фуросемід ін’єкції: 10 мг/мл по 2 мл в ампулах №10; Фуросемід таблетки: 40 мг № 50; Хлоргексидин розчин: 0,05% (біглюконат) 100 мл фл; Клопідогрель таб п/о 75 мг блистер № 30; Ібупрофен  суспензія оральна 100 мг/5мл 100 мл; Ібупрофен капс 200 мг № 50; Аміназін 25мг/мл 2 мл№ 10; лоратадін таб. 10мг № 10; лоратадін сироп 1мг/мл 90мл фл</t>
  </si>
  <si>
    <t xml:space="preserve">Архітектурні, інженерні та планувальні послуги </t>
  </si>
  <si>
    <t>Афеніл Експресе або еквівалент</t>
  </si>
  <si>
    <t>БФП (багато функціональний пристрій)</t>
  </si>
  <si>
    <t>БФП А4 Pantum; Принтер Brother HL-1202R</t>
  </si>
  <si>
    <t xml:space="preserve">Багатофункціональний пристрій Pantum M6607NW з Wi-Fi </t>
  </si>
  <si>
    <t xml:space="preserve">Бланки </t>
  </si>
  <si>
    <t xml:space="preserve">Вакцина ТУБЕРКУЛІН </t>
  </si>
  <si>
    <t>Вимірювальна стрічка 1,5
m lang, 8 mm breit KAWE; Стетоскоп тип Раппопорта; Напалечний пульсоксиметр MD300C1</t>
  </si>
  <si>
    <t>Відкриті торги</t>
  </si>
  <si>
    <t>Гемоглобін ( ціанідний з калібратором ) 2000 мл «Філісіт» набір реактивів для визначення вмісту загального гемоглобіну ацетонциангідриновим методом в цільній крові ; Олія імерсійна 100мл; Набір Холестерин Ф (монореагент з калібратором, ферментативний метод) 200мл «Філісіт»; Натрій лимоннокислий 3х – заміщений 12 - водн. ЧДА; Фарба по Романовському (азур-еозин) забуферений до рН 7,4; Фарба по Май-Грюнвальду (еозин-метиленово-синій ) ; Оцтова кислота льодяна 0,9 кг; Кислота азотна 1,4 кг-1л; Смужки діагностичні UrineRS H10 №100 для аналізатора CL 50</t>
  </si>
  <si>
    <t>Дезинфекційні засоби</t>
  </si>
  <si>
    <t>Детектори та аналізатори</t>
  </si>
  <si>
    <t>Додаткові будівельні роботи на об'єкті: Капітальний ремонт І поверх адміністративного поверху</t>
  </si>
  <si>
    <t>Додаткові будівельні роботи на об'єкті: Капітальний ремонт І поверх адміністративного поверху Вінницького районного центру ПМСД за адресою: м. Вінниця, вул. Хмельницьке шосе, 92</t>
  </si>
  <si>
    <t>Допорогова закупівля</t>
  </si>
  <si>
    <t xml:space="preserve">Електрична енергія </t>
  </si>
  <si>
    <t xml:space="preserve">Електричні акумулятори </t>
  </si>
  <si>
    <t>Електрокардіограф 12-ти канальний ЮКАРД-100 з пристроєм прийому/передачі даних; Лічильник лейкоцитарної формули</t>
  </si>
  <si>
    <t>Електрокардіограф, лічильник лейкоцитів</t>
  </si>
  <si>
    <t>Електромонтажні роботи</t>
  </si>
  <si>
    <t>Журнал перебування хворого в ден.стац.; Журнал обліку процедур; Журнал запису висновків ЛК; Журнал реєстрації листків непрацездатності; Журнал реєстрації функціональних досліджень; Журнал обліку інфекційних захворювань; Журнал обліку профщеплень; Журнал запису амбулаторних операцій; Журнал реєстрації амбулаторних хворих; Журнал обліку новонароджених; Журнал обліку померлих; Журнал реєстрації аналізів і їх результатів; Журнал контролю роботи стерилізаторів повітряного; Журнал реєстрації ФГ обстежень; Журнал обліку медикаментів; Журнал обліку та вик. імунобіологічних препаратів</t>
  </si>
  <si>
    <t>Звіт про укладений договір</t>
  </si>
  <si>
    <t>Картотека; Тумба мобільна; Стіл однотумбовий; Шафа для одягу; Шафа для папок</t>
  </si>
  <si>
    <t>Кислота азотна 1.4; Кислота оцтова льодяна; Олія імерсійна флуоресцентна ; Кислота сульфосаліцилова</t>
  </si>
  <si>
    <t>Комплексна система автоматизації підприємства " IS-pro"</t>
  </si>
  <si>
    <t>Комплект для забору капілярної крові стерильний (піпетка Пастера одноразова для забору крові 1,0 мл зі скарифікатором), в упаковці; Рукавички латексні оглядові нестерильні припудрені Розміри М; Серветки просочені спиртом 65*30мм, 200 шт. упаковка; Вата медична нестерильна 100,0 г.; Вата медична стерильна  50,0 г.; Бінт стерильний 5х10 ; Бінт стерильний 5х14; Шпатель одноразовий; Шприц 1,0; Шприц 2,0; Шприц 5,0; Шприц 10,0; Шприц 20,0</t>
  </si>
  <si>
    <t xml:space="preserve">Комп’ютерне обладнання </t>
  </si>
  <si>
    <t xml:space="preserve">Комп’ютерне обладнання :Комп’ютерне обладнання </t>
  </si>
  <si>
    <t>Комп’ютерне обладнання:БФП (багато функціональний пристрій)</t>
  </si>
  <si>
    <t>Комп’ютерне обладнання:Комп’ютерне обладнання</t>
  </si>
  <si>
    <t>Комп’ютерне обладнання:Персональний комп'ютер (Моноблок)</t>
  </si>
  <si>
    <t xml:space="preserve">Крісла Самба RC( Samba) хром шкірозамінник чорний, Стілець офісний "Iso Black" шкірозамінник, чорний </t>
  </si>
  <si>
    <t>Крісла Самба RC( Samba) хром шкірозамінник чорний; Стул офісний "Iso Black" шкірозамінник, чорний</t>
  </si>
  <si>
    <t xml:space="preserve">Лабораторні меблі </t>
  </si>
  <si>
    <t xml:space="preserve">Лабораторні реактиви в асортименті </t>
  </si>
  <si>
    <t>Лавка 1400*400 (НЦЗУ); Стіл кутовий 1800*1100 (НЦЗУ); Лавка 1250*400 (НЦЗУ); Стіл кутовий 1600*1600 (НЦЗУ); Стіл однотумбовий  (НЦЗУ); Шафа з антресолями (НЦЗУ); Стіл двотумбовий (НЦЗУ); Шафа для медикаментів (НЦЗУ)</t>
  </si>
  <si>
    <t>Лавка; Стіл пеленальний</t>
  </si>
  <si>
    <t>Лот 1: Бензин (талони) А-92; Лот 2: Бензин (талони) А-95; Лот 3:  Дизельне пальне (талони)</t>
  </si>
  <si>
    <t>Ліжко лікарняне</t>
  </si>
  <si>
    <t xml:space="preserve">Лікарські засоби, що застосовуються при наданні екстреної (невідкладної) медичної допомоги </t>
  </si>
  <si>
    <t>Медична карта амбулаторного хворого; Екстренне повідомлення; Карта профщеплень; Інформована згода; Довідка для одержання путівок; Санаторно-курортна карта; Лікарський професійно-консультативний висновок; Довідка про тимчасову непрац. студентів та учнів; Лікарське свідоцтво про смерть; Історія розвитку дитини; Рецепт; План медичної реабілітації; Довідка учня загальноосвітнього закладу; Подорожній лист</t>
  </si>
  <si>
    <t>Медичне обладнання та вироби медичного призначення різні</t>
  </si>
  <si>
    <t>Медичні матеріали</t>
  </si>
  <si>
    <t>Мікроскоп Біомед Е5В з ахроматичними об'єктивами</t>
  </si>
  <si>
    <t xml:space="preserve">Мікроскоп бінокулярний </t>
  </si>
  <si>
    <t>Мікроскоп “БІОМЕД”</t>
  </si>
  <si>
    <t>Мінірин таблетки по 0.1 мг №30 у флаконах</t>
  </si>
  <si>
    <t>Мінірин таблетки по 0.1 мг №30 у флаконах; Мінірин таблетки по 0.2 мг №30 у флаконах</t>
  </si>
  <si>
    <t>Мінірін (Не діабетні)</t>
  </si>
  <si>
    <t xml:space="preserve">Надання медичних послуг </t>
  </si>
  <si>
    <t>Немає лотів</t>
  </si>
  <si>
    <t>Офісне устаткування та приладдя різне</t>
  </si>
  <si>
    <t xml:space="preserve">Офісне устаткування та приладдя різне </t>
  </si>
  <si>
    <t xml:space="preserve">Офісні меблі для кабінетів </t>
  </si>
  <si>
    <t>Очікувана вартість закупівлі</t>
  </si>
  <si>
    <t xml:space="preserve">Пакети програмного забезпечення </t>
  </si>
  <si>
    <t>Паміфос</t>
  </si>
  <si>
    <t>Паміфос (Остеогенес недосконалий)</t>
  </si>
  <si>
    <t xml:space="preserve">Паміфос (Остеогенес недосконалий)  </t>
  </si>
  <si>
    <t xml:space="preserve">Паперові чи картонні реєстраційні журнали </t>
  </si>
  <si>
    <t>Папір для ЕКГ, 110ммх25м Мідас 6/12, Юкард 200, Донікс; Папір для електрокардіографа Юкард-100 80Х23</t>
  </si>
  <si>
    <t>Папір для ксероксу, друку 80г/м.кв.</t>
  </si>
  <si>
    <t>Папір для ксероксу, друку А4 500л/пачка; Тека-реєстратор A5 "Norma" 7см (зелена); Тека-реєстратор A5 "Norma" 7см (червона); Тека-реєстратор A5 "Norma" 7см (бордова); Тека-реєстратор A5 "Norma" 7см (помаранчева); Коректор-ручка метал. нак. "Norma" 7мл ; Скріпки "Datum" 28мм круг.; Тека-реєстратор A4 "Norma" 8см  Lux PP (жовта, червона, бордова, помаранчева,  зелена, салатова, синя); Файл А4 "Datum" 40мкм; Лінійка пласт. 30см "Norma" кольор. прозор. ; Лінійка дерев’яна 15см ; Стрижень кульк. "Radius" I-pen син; Олівець гр. "Norma" НB зол. грані, з гум; Дирокол "Norma" 30арк. метал. з лін.,чорн. ; Ручка кульк. "Digno" Klass 0,7мм синя ; Клей-олівець "Kores" Paper Stick 20гр,основа PVP; Скоби "Norma" №24/6 (1000шт) ; Блок/зам. липк. шар 76х76мм 100арк.,жовт,"4Office" ; Блок/зам 85х85 мм ; Губка канцелярська; Штемпельна фарба "Kores" 28мл син; Файл А5 "Datum" №D2105 40мкм; Стрічка клейка пакув."Contur" 48ммх 45мх45мкм прозор.(пило,волого,морозостійкий; Точилка "Norma" метал.; Набір текстмаркерів "Highlighter" №158-4PVC/056961 (по 4шт) ; Набір маркерів для фліпчарта (4 коліри); Кнопки "Scholz"  (50шт) нікель.; Гумка "Koh-i-noor" Слон біла ; Антистеплер "Norma"  з фіксатором, мікс; Степлер "Norma" №24/6,26/6 20арк  метал.,чорн.(12); Штемпельна подушка; Лотки настільні горизонтальні прозорі; Лотки вертикальні  прозорі; Фліпчарт АВС Standard для письма маркерами 70 х 100 см Білий. Пристосування для кріплення альбому.; Блок для фліпчарти 70г/м.кв чистий 30 аркушів, Розмір альбомного листа - 64 х 90 см.; Блок для фліпчарти 70г/м.кв  клітка 30 аркушів. Розмір альбомного листа - 64 х 90 см.</t>
  </si>
  <si>
    <t>Пара 12 Екстенд; Ділуент 20л; Enzymatic cleaner 1л; Лізо 1л; Розчин для очищення фасування 50 мл; Тест-смужки</t>
  </si>
  <si>
    <t>Переговорна процедура</t>
  </si>
  <si>
    <t>Переговорна процедура, скорочена</t>
  </si>
  <si>
    <t>Персональний комп'ютер (Моноблок)</t>
  </si>
  <si>
    <t>Персональний комп'ютер (Моноблок); БФП (багато функціональний пристрій); Принтер лазерний; Проектор</t>
  </si>
  <si>
    <t>Персональний комп'ютер (Моноблок); БФП (багато функціональний пристрій); Принтер лазерній; Проектор</t>
  </si>
  <si>
    <t>Персональний комп'ютер (Моноблок); БФП (багато функціональний пристрій); Принтер лазерній; Проектор; Багатофункціональний пристрій Pantum M6607NW з Wi-Fi</t>
  </si>
  <si>
    <t xml:space="preserve">Портативні ліхтарі </t>
  </si>
  <si>
    <t>Послуга централізоване опалення</t>
  </si>
  <si>
    <t xml:space="preserve">Послуги з ремонту і технічного обслуговування медичного і високоточного обладнання </t>
  </si>
  <si>
    <t>Послуги з ремонту і технічного обслуговування мототранспортних засобів</t>
  </si>
  <si>
    <t xml:space="preserve">Послуги по обслуговуванню програмного забезпечення </t>
  </si>
  <si>
    <t>Поточний ремонт  кабінетів амбулаторії загальної практики сімейної медицини за адресою: Вінницька обл., Вінницький р-н., с. Сосонка, вул. Миру, 17</t>
  </si>
  <si>
    <t>Поточний ремонт кабінетів амбулаторії загальної практики сімейної медицини за адресою: Вінницька обл., Вінницький р-н., с. Сосонка, вул. Миру, 17</t>
  </si>
  <si>
    <t xml:space="preserve">Поточний ремонт покрівлі адміністративного корпусу КНП « Вінницький районний медичний центр ПМСД» Вінницької районної ради за адресою: Вінницька обл., вул. Хмельницьке шосе, 92 </t>
  </si>
  <si>
    <t xml:space="preserve">Поточний ремонт сходів адміністративного корпусу КНП « Вінницький районний медичний центр ПМСД» Вінницької районної ради за адресою: Вінницька обл., вул. Хмельницьке шосе, 92 </t>
  </si>
  <si>
    <t>Поточний ремонт сходів адміністративного корпусу КНП « Вінницький районний медичний центр ПМСД» Вінницької районної ради за адресою: Вінницька обл., вул. Хмельницьке шосе, 92 (НЦЗУ)</t>
  </si>
  <si>
    <t>Предмет закупівлі</t>
  </si>
  <si>
    <t>Природний газ</t>
  </si>
  <si>
    <t>Проведення медичного огляду працівників (водіїв)</t>
  </si>
  <si>
    <t>Пікфлоуметр</t>
  </si>
  <si>
    <t xml:space="preserve">Пікфлоуметр для вимірювання пікової швидкості видиху
</t>
  </si>
  <si>
    <t>Реактив ізотонічний "Ділуент"; Реактив "Enzymatic cleaner"; Розчин лізуючий "Лізо"; Розчин для очистки фасування 50мл; Пара 12 Екстенд N (Норма); Голка "ВОЛЕС" зелена 0,8x38 mm, G21
№100; Пробірка вакуумна для забору крові
VACUSERA®, 3 мл, з КЗ ЕДТА 13x75
мм, з бузковою кришкою №100; Тримач стандартний, прозорий №100</t>
  </si>
  <si>
    <t xml:space="preserve">Реактиви </t>
  </si>
  <si>
    <t>Ремонт автомобіля</t>
  </si>
  <si>
    <t>Ремонт автомобіля Комбо</t>
  </si>
  <si>
    <t xml:space="preserve">Ремонт кабінету </t>
  </si>
  <si>
    <t>Розробка проектно-кошторисної документації на: «Реконструкція вхідної групи адміністративного корпусу Вінницького районного центру ПМСД по вул. Хмельницьке шосе, 92 в м. Вінниця».</t>
  </si>
  <si>
    <t xml:space="preserve">Соматулін аутожель </t>
  </si>
  <si>
    <t xml:space="preserve">Спеціальний продукт харчування </t>
  </si>
  <si>
    <t>Список державних закупівель</t>
  </si>
  <si>
    <t xml:space="preserve">Столи, серванти, письмові столи та книжкові шафи </t>
  </si>
  <si>
    <t>Стіл з 2ма полицями ,з бортом із лабораторної нж; Стіл з миєчною чашею,гл400 бортом ,з полицею із
лабораторної нж; Стіл -тумба ,двері розпашні ,з 1 міжпроміжною
полицею,з бортом із лабораторної нж; Столешня до стола з ДСП із лабораторної нж 1400мм.; Столешня до стола з ДСП із лабораторної нж 1000мм.; Столешня до стола з ДСП із лабораторної нж 1100мм.</t>
  </si>
  <si>
    <t>Тест для виявлення антитіл до ВІЛ1/2 (HIV1/2), W006-C, комплект; Тест для виявлення Гепатиту С (HCV), W005-C, комплект; Тест для виявлення Гепатиту В (HBsAg), W003-C, комплект; Тест для виявлення вагітності. Тест ХГЛ; Тест на виявлення Тропоніну І, W46-C4P; Тест-смужки до глюкометра GluNeo® Lite.№ 50; Тест смужки для визначення рівня глюкози в сироватці крові Смужки IME-DC.; On Call Plus Тест-смужки для контролю рівня глюкози в крові 50 шт.(2x25шт.); Тест-смужки OneTouch Ultra №50 до глюкометра Ультра.</t>
  </si>
  <si>
    <t xml:space="preserve">Тест смужки </t>
  </si>
  <si>
    <t>Тест смужки СНІД; Тест смужки Гепатит В; Тест смужки  Гепатит С; Тест смужки Тропоніни (шв.тес); Тест смужки на вагітність; Он колл плюс №100; Фристайл папиллон мини; ТМЕ-ДС ; Вантач ультра</t>
  </si>
  <si>
    <t>Тип процедури</t>
  </si>
  <si>
    <t xml:space="preserve">Тонометр LD-60 с вмон.фоненд.и бол.манж..; Вимірювач AT LD-71 фонендоскоп в комплекті
; Термометр LD-300 електронний
</t>
  </si>
  <si>
    <t xml:space="preserve">Тонометри, Термометри, ростомір </t>
  </si>
  <si>
    <t xml:space="preserve">Тумби під принтер, картотека </t>
  </si>
  <si>
    <t>Тумби під принтер; Картотека</t>
  </si>
  <si>
    <t>Узагальнена назва закупівлі</t>
  </si>
  <si>
    <t xml:space="preserve">Фармацевтична продукція </t>
  </si>
  <si>
    <t>Фонарик "Медіка" діагностичний</t>
  </si>
  <si>
    <t>Хлорантоїн; Кутасепт Ф; Бацілол АФ; ІС 180№1000; Хоспісепт №200</t>
  </si>
  <si>
    <t>Холодильник ROTEX RR-SD100</t>
  </si>
  <si>
    <t>Холодильники</t>
  </si>
  <si>
    <t xml:space="preserve">Хімічні реактиви </t>
  </si>
  <si>
    <t>Хімічні реактиви до «PHOENIX-NCC-330»</t>
  </si>
  <si>
    <t>Центрифуга СМ-3,01</t>
  </si>
  <si>
    <t xml:space="preserve">Центрифуга механічна 3000 обертів </t>
  </si>
  <si>
    <t xml:space="preserve">Чорнила INKSYSTEM Epson  Black; Чорнила INKSYSTEM Epson  Cyan; Чорнила INKSYSTEM Epson  Magenta; Чорнила INKSYSTEM Epson  Ylow </t>
  </si>
  <si>
    <t xml:space="preserve">Шафа для документів ; Стіл 4 шухляди; Стіл 1 тумбовий 3 шухляди; Шафа на ножках; Стіл 3х шухлядний </t>
  </si>
  <si>
    <t>Шафа для документів ; Стіл кутовий; Стіл приставний</t>
  </si>
  <si>
    <t>Шафа для документів ; Стіл приставний; Стіл 2х тумбовий; Шафа для одягу</t>
  </si>
  <si>
    <t xml:space="preserve">Шафа для одягу  </t>
  </si>
  <si>
    <t>Шафа для одягу  ; Лавка</t>
  </si>
  <si>
    <t>лабораторні реактиви в асортименті</t>
  </si>
  <si>
    <t>надання медичних послуг</t>
  </si>
  <si>
    <t>послуги І поточної о ремонту і технічного обслуговування автомобілів</t>
  </si>
  <si>
    <t>послуги по повірці засобів вимірювальної техніки медичного призначення, атестація
випробувального обладнання, контроль технічного стану медичного обладнання, перевірка опору
ізоляції медичного обладнання та опору заземлюючих пристроїв, вимірювання іонізуючих
випромінень рентгенівського та флюорографічних кабінетів</t>
  </si>
  <si>
    <t xml:space="preserve">поточний ремонт кабінету
</t>
  </si>
  <si>
    <t>поточний ремонт кабінету на 3 поверсі головного корпусу Вінницької районної центральної клінічної лікарні за
адресою: Вінницька обл., вул. Хмельницьке шосе, 92 (Об'єкт №2)</t>
  </si>
  <si>
    <t>поточний ремонт приміщень 1 поверху прибудови дитячого відділення за адресою: Вінницька обл., вул.
Хмельницьке шосе, 92 (Об'єкт №1)</t>
  </si>
  <si>
    <t>№</t>
  </si>
  <si>
    <t xml:space="preserve">	Папір для кардіографів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</si>
</sst>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s>
  <cellStyleXfs count="1">
    <xf numFmtId="0" fontId="0" fillId="0" borderId="0"/>
  </cellStyleXfs>
  <cellXfs count="7">
    <xf numFmtId="0" fontId="0" fillId="0" borderId="0" xfId="0"/>
    <xf numFmtId="0" fontId="1" fillId="0" borderId="0" xfId="0" applyFont="1"/>
    <xf numFmtId="0" fontId="3" fillId="2" borderId="2" xfId="0" applyFont="1" applyFill="1" applyBorder="1" applyAlignment="1">
      <alignment horizontal="center" wrapText="1"/>
    </xf>
    <xf numFmtId="1" fontId="1" fillId="0" borderId="1" xfId="0" applyNumberFormat="1" applyFont="1" applyBorder="1"/>
    <xf numFmtId="0" fontId="2" fillId="0" borderId="1" xfId="0" applyFont="1" applyBorder="1"/>
    <xf numFmtId="0" fontId="1" fillId="0" borderId="1" xfId="0" applyFont="1" applyBorder="1"/>
    <xf numFmtId="4" fontId="1" fillId="0" borderId="1" xfId="0" applyNumberFormat="1" applyFont="1"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my.zakupki.prom.ua/remote/dispatcher/state_purchase_view/12294705" TargetMode="External"/><Relationship Id="rId21" Type="http://schemas.openxmlformats.org/officeDocument/2006/relationships/hyperlink" Target="https://my.zakupki.prom.ua/remote/dispatcher/state_purchase_view/11911520" TargetMode="External"/><Relationship Id="rId42" Type="http://schemas.openxmlformats.org/officeDocument/2006/relationships/hyperlink" Target="https://my.zakupki.prom.ua/remote/dispatcher/state_purchase_view/11179496" TargetMode="External"/><Relationship Id="rId47" Type="http://schemas.openxmlformats.org/officeDocument/2006/relationships/hyperlink" Target="https://my.zakupki.prom.ua/remote/dispatcher/state_purchase_lot_view/459968" TargetMode="External"/><Relationship Id="rId63" Type="http://schemas.openxmlformats.org/officeDocument/2006/relationships/hyperlink" Target="https://my.zakupki.prom.ua/remote/dispatcher/state_purchase_view/11030774" TargetMode="External"/><Relationship Id="rId68" Type="http://schemas.openxmlformats.org/officeDocument/2006/relationships/hyperlink" Target="https://my.zakupki.prom.ua/remote/dispatcher/state_purchase_view/10186387" TargetMode="External"/><Relationship Id="rId84" Type="http://schemas.openxmlformats.org/officeDocument/2006/relationships/hyperlink" Target="https://my.zakupki.prom.ua/remote/dispatcher/state_purchase_view/11606482" TargetMode="External"/><Relationship Id="rId89" Type="http://schemas.openxmlformats.org/officeDocument/2006/relationships/hyperlink" Target="https://my.zakupki.prom.ua/remote/dispatcher/state_purchase_view/11517953" TargetMode="External"/><Relationship Id="rId16" Type="http://schemas.openxmlformats.org/officeDocument/2006/relationships/hyperlink" Target="https://my.zakupki.prom.ua/remote/dispatcher/state_purchase_view/11755157" TargetMode="External"/><Relationship Id="rId11" Type="http://schemas.openxmlformats.org/officeDocument/2006/relationships/hyperlink" Target="https://my.zakupki.prom.ua/remote/dispatcher/state_purchase_view/10357978" TargetMode="External"/><Relationship Id="rId32" Type="http://schemas.openxmlformats.org/officeDocument/2006/relationships/hyperlink" Target="https://my.zakupki.prom.ua/remote/dispatcher/state_purchase_view/12290150" TargetMode="External"/><Relationship Id="rId37" Type="http://schemas.openxmlformats.org/officeDocument/2006/relationships/hyperlink" Target="https://my.zakupki.prom.ua/remote/dispatcher/state_purchase_lot_view/457264" TargetMode="External"/><Relationship Id="rId53" Type="http://schemas.openxmlformats.org/officeDocument/2006/relationships/hyperlink" Target="https://my.zakupki.prom.ua/remote/dispatcher/state_purchase_view/10710354" TargetMode="External"/><Relationship Id="rId58" Type="http://schemas.openxmlformats.org/officeDocument/2006/relationships/hyperlink" Target="https://my.zakupki.prom.ua/remote/dispatcher/state_purchase_view/11234227" TargetMode="External"/><Relationship Id="rId74" Type="http://schemas.openxmlformats.org/officeDocument/2006/relationships/hyperlink" Target="https://my.zakupki.prom.ua/remote/dispatcher/state_purchase_view/10976375" TargetMode="External"/><Relationship Id="rId79" Type="http://schemas.openxmlformats.org/officeDocument/2006/relationships/hyperlink" Target="https://my.zakupki.prom.ua/remote/dispatcher/state_purchase_view/10946907" TargetMode="External"/><Relationship Id="rId5" Type="http://schemas.openxmlformats.org/officeDocument/2006/relationships/hyperlink" Target="https://my.zakupki.prom.ua/remote/dispatcher/state_purchase_view/12137891" TargetMode="External"/><Relationship Id="rId90" Type="http://schemas.openxmlformats.org/officeDocument/2006/relationships/hyperlink" Target="https://my.zakupki.prom.ua/remote/dispatcher/state_purchase_view/11518146" TargetMode="External"/><Relationship Id="rId95" Type="http://schemas.openxmlformats.org/officeDocument/2006/relationships/hyperlink" Target="https://my.zakupki.prom.ua/remote/dispatcher/state_purchase_view/11483653" TargetMode="External"/><Relationship Id="rId22" Type="http://schemas.openxmlformats.org/officeDocument/2006/relationships/hyperlink" Target="https://my.zakupki.prom.ua/remote/dispatcher/state_purchase_view/10087757" TargetMode="External"/><Relationship Id="rId27" Type="http://schemas.openxmlformats.org/officeDocument/2006/relationships/hyperlink" Target="https://my.zakupki.prom.ua/remote/dispatcher/state_purchase_view/12300262" TargetMode="External"/><Relationship Id="rId43" Type="http://schemas.openxmlformats.org/officeDocument/2006/relationships/hyperlink" Target="https://my.zakupki.prom.ua/remote/dispatcher/state_purchase_lot_view/457265" TargetMode="External"/><Relationship Id="rId48" Type="http://schemas.openxmlformats.org/officeDocument/2006/relationships/hyperlink" Target="https://my.zakupki.prom.ua/remote/dispatcher/state_purchase_view/10597792" TargetMode="External"/><Relationship Id="rId64" Type="http://schemas.openxmlformats.org/officeDocument/2006/relationships/hyperlink" Target="https://my.zakupki.prom.ua/remote/dispatcher/state_purchase_view/11057962" TargetMode="External"/><Relationship Id="rId69" Type="http://schemas.openxmlformats.org/officeDocument/2006/relationships/hyperlink" Target="https://my.zakupki.prom.ua/remote/dispatcher/state_purchase_view/10390430" TargetMode="External"/><Relationship Id="rId80" Type="http://schemas.openxmlformats.org/officeDocument/2006/relationships/hyperlink" Target="https://my.zakupki.prom.ua/remote/dispatcher/state_purchase_view/10764744" TargetMode="External"/><Relationship Id="rId85" Type="http://schemas.openxmlformats.org/officeDocument/2006/relationships/hyperlink" Target="https://my.zakupki.prom.ua/remote/dispatcher/state_purchase_view/11638964" TargetMode="External"/><Relationship Id="rId12" Type="http://schemas.openxmlformats.org/officeDocument/2006/relationships/hyperlink" Target="https://my.zakupki.prom.ua/remote/dispatcher/state_purchase_view/11720125" TargetMode="External"/><Relationship Id="rId17" Type="http://schemas.openxmlformats.org/officeDocument/2006/relationships/hyperlink" Target="https://my.zakupki.prom.ua/remote/dispatcher/state_purchase_view/11752238" TargetMode="External"/><Relationship Id="rId25" Type="http://schemas.openxmlformats.org/officeDocument/2006/relationships/hyperlink" Target="https://my.zakupki.prom.ua/remote/dispatcher/state_purchase_view/12294784" TargetMode="External"/><Relationship Id="rId33" Type="http://schemas.openxmlformats.org/officeDocument/2006/relationships/hyperlink" Target="https://my.zakupki.prom.ua/remote/dispatcher/state_purchase_view/12289104" TargetMode="External"/><Relationship Id="rId38" Type="http://schemas.openxmlformats.org/officeDocument/2006/relationships/hyperlink" Target="https://my.zakupki.prom.ua/remote/dispatcher/state_purchase_lot_view/464170" TargetMode="External"/><Relationship Id="rId46" Type="http://schemas.openxmlformats.org/officeDocument/2006/relationships/hyperlink" Target="https://my.zakupki.prom.ua/remote/dispatcher/state_purchase_lot_view/459967" TargetMode="External"/><Relationship Id="rId59" Type="http://schemas.openxmlformats.org/officeDocument/2006/relationships/hyperlink" Target="https://my.zakupki.prom.ua/remote/dispatcher/state_purchase_view/11234684" TargetMode="External"/><Relationship Id="rId67" Type="http://schemas.openxmlformats.org/officeDocument/2006/relationships/hyperlink" Target="https://my.zakupki.prom.ua/remote/dispatcher/state_purchase_view/10191662" TargetMode="External"/><Relationship Id="rId20" Type="http://schemas.openxmlformats.org/officeDocument/2006/relationships/hyperlink" Target="https://my.zakupki.prom.ua/remote/dispatcher/state_purchase_view/11957206" TargetMode="External"/><Relationship Id="rId41" Type="http://schemas.openxmlformats.org/officeDocument/2006/relationships/hyperlink" Target="https://my.zakupki.prom.ua/remote/dispatcher/state_purchase_lot_view/464128" TargetMode="External"/><Relationship Id="rId54" Type="http://schemas.openxmlformats.org/officeDocument/2006/relationships/hyperlink" Target="https://my.zakupki.prom.ua/remote/dispatcher/state_purchase_view/10711520" TargetMode="External"/><Relationship Id="rId62" Type="http://schemas.openxmlformats.org/officeDocument/2006/relationships/hyperlink" Target="https://my.zakupki.prom.ua/remote/dispatcher/state_purchase_view/11149067" TargetMode="External"/><Relationship Id="rId70" Type="http://schemas.openxmlformats.org/officeDocument/2006/relationships/hyperlink" Target="https://my.zakupki.prom.ua/remote/dispatcher/state_purchase_view/10452306" TargetMode="External"/><Relationship Id="rId75" Type="http://schemas.openxmlformats.org/officeDocument/2006/relationships/hyperlink" Target="https://my.zakupki.prom.ua/remote/dispatcher/state_purchase_view/10975949" TargetMode="External"/><Relationship Id="rId83" Type="http://schemas.openxmlformats.org/officeDocument/2006/relationships/hyperlink" Target="https://my.zakupki.prom.ua/remote/dispatcher/state_purchase_view/11627389" TargetMode="External"/><Relationship Id="rId88" Type="http://schemas.openxmlformats.org/officeDocument/2006/relationships/hyperlink" Target="https://my.zakupki.prom.ua/remote/dispatcher/state_purchase_view/11631623" TargetMode="External"/><Relationship Id="rId91" Type="http://schemas.openxmlformats.org/officeDocument/2006/relationships/hyperlink" Target="https://my.zakupki.prom.ua/remote/dispatcher/state_purchase_view/11299354" TargetMode="External"/><Relationship Id="rId96" Type="http://schemas.openxmlformats.org/officeDocument/2006/relationships/hyperlink" Target="https://my.zakupki.prom.ua/remote/dispatcher/state_purchase_view/11351035" TargetMode="External"/><Relationship Id="rId1" Type="http://schemas.openxmlformats.org/officeDocument/2006/relationships/hyperlink" Target="https://my.zakupki.prom.ua/remote/dispatcher/state_purchase_view/12038791" TargetMode="External"/><Relationship Id="rId6" Type="http://schemas.openxmlformats.org/officeDocument/2006/relationships/hyperlink" Target="https://my.zakupki.prom.ua/remote/dispatcher/state_purchase_view/12173390" TargetMode="External"/><Relationship Id="rId15" Type="http://schemas.openxmlformats.org/officeDocument/2006/relationships/hyperlink" Target="https://my.zakupki.prom.ua/remote/dispatcher/state_purchase_view/11911520" TargetMode="External"/><Relationship Id="rId23" Type="http://schemas.openxmlformats.org/officeDocument/2006/relationships/hyperlink" Target="https://my.zakupki.prom.ua/remote/dispatcher/state_purchase_view/10467436" TargetMode="External"/><Relationship Id="rId28" Type="http://schemas.openxmlformats.org/officeDocument/2006/relationships/hyperlink" Target="https://my.zakupki.prom.ua/remote/dispatcher/state_purchase_view/12300262" TargetMode="External"/><Relationship Id="rId36" Type="http://schemas.openxmlformats.org/officeDocument/2006/relationships/hyperlink" Target="https://my.zakupki.prom.ua/remote/dispatcher/state_purchase_view/11204852" TargetMode="External"/><Relationship Id="rId49" Type="http://schemas.openxmlformats.org/officeDocument/2006/relationships/hyperlink" Target="https://my.zakupki.prom.ua/remote/dispatcher/state_purchase_view/10606201" TargetMode="External"/><Relationship Id="rId57" Type="http://schemas.openxmlformats.org/officeDocument/2006/relationships/hyperlink" Target="https://my.zakupki.prom.ua/remote/dispatcher/state_purchase_view/11200426" TargetMode="External"/><Relationship Id="rId10" Type="http://schemas.openxmlformats.org/officeDocument/2006/relationships/hyperlink" Target="https://my.zakupki.prom.ua/remote/dispatcher/state_purchase_view/12269983" TargetMode="External"/><Relationship Id="rId31" Type="http://schemas.openxmlformats.org/officeDocument/2006/relationships/hyperlink" Target="https://my.zakupki.prom.ua/remote/dispatcher/state_purchase_view/12356160" TargetMode="External"/><Relationship Id="rId44" Type="http://schemas.openxmlformats.org/officeDocument/2006/relationships/hyperlink" Target="https://my.zakupki.prom.ua/remote/dispatcher/state_purchase_lot_view/456776" TargetMode="External"/><Relationship Id="rId52" Type="http://schemas.openxmlformats.org/officeDocument/2006/relationships/hyperlink" Target="https://my.zakupki.prom.ua/remote/dispatcher/state_purchase_view/10723479" TargetMode="External"/><Relationship Id="rId60" Type="http://schemas.openxmlformats.org/officeDocument/2006/relationships/hyperlink" Target="https://my.zakupki.prom.ua/remote/dispatcher/state_purchase_view/11054769" TargetMode="External"/><Relationship Id="rId65" Type="http://schemas.openxmlformats.org/officeDocument/2006/relationships/hyperlink" Target="https://my.zakupki.prom.ua/remote/dispatcher/state_purchase_view/11449118" TargetMode="External"/><Relationship Id="rId73" Type="http://schemas.openxmlformats.org/officeDocument/2006/relationships/hyperlink" Target="https://my.zakupki.prom.ua/remote/dispatcher/state_purchase_view/11000101" TargetMode="External"/><Relationship Id="rId78" Type="http://schemas.openxmlformats.org/officeDocument/2006/relationships/hyperlink" Target="https://my.zakupki.prom.ua/remote/dispatcher/state_purchase_view/10947122" TargetMode="External"/><Relationship Id="rId81" Type="http://schemas.openxmlformats.org/officeDocument/2006/relationships/hyperlink" Target="https://my.zakupki.prom.ua/remote/dispatcher/state_purchase_view/10976756" TargetMode="External"/><Relationship Id="rId86" Type="http://schemas.openxmlformats.org/officeDocument/2006/relationships/hyperlink" Target="https://my.zakupki.prom.ua/remote/dispatcher/state_purchase_view/11660744" TargetMode="External"/><Relationship Id="rId94" Type="http://schemas.openxmlformats.org/officeDocument/2006/relationships/hyperlink" Target="https://my.zakupki.prom.ua/remote/dispatcher/state_purchase_view/11384433" TargetMode="External"/><Relationship Id="rId99" Type="http://schemas.openxmlformats.org/officeDocument/2006/relationships/hyperlink" Target="https://my.zakupki.prom.ua/remote/dispatcher/state_purchase_view/11370262" TargetMode="External"/><Relationship Id="rId101" Type="http://schemas.openxmlformats.org/officeDocument/2006/relationships/printerSettings" Target="../printerSettings/printerSettings1.bin"/><Relationship Id="rId4" Type="http://schemas.openxmlformats.org/officeDocument/2006/relationships/hyperlink" Target="https://my.zakupki.prom.ua/remote/dispatcher/state_purchase_view/12083027" TargetMode="External"/><Relationship Id="rId9" Type="http://schemas.openxmlformats.org/officeDocument/2006/relationships/hyperlink" Target="https://my.zakupki.prom.ua/remote/dispatcher/state_purchase_view/12256275" TargetMode="External"/><Relationship Id="rId13" Type="http://schemas.openxmlformats.org/officeDocument/2006/relationships/hyperlink" Target="https://my.zakupki.prom.ua/remote/dispatcher/state_purchase_view/11703142" TargetMode="External"/><Relationship Id="rId18" Type="http://schemas.openxmlformats.org/officeDocument/2006/relationships/hyperlink" Target="https://my.zakupki.prom.ua/remote/dispatcher/state_purchase_view/12026886" TargetMode="External"/><Relationship Id="rId39" Type="http://schemas.openxmlformats.org/officeDocument/2006/relationships/hyperlink" Target="https://my.zakupki.prom.ua/remote/dispatcher/state_purchase_lot_view/464169" TargetMode="External"/><Relationship Id="rId34" Type="http://schemas.openxmlformats.org/officeDocument/2006/relationships/hyperlink" Target="https://my.zakupki.prom.ua/remote/dispatcher/state_purchase_view/11606875" TargetMode="External"/><Relationship Id="rId50" Type="http://schemas.openxmlformats.org/officeDocument/2006/relationships/hyperlink" Target="https://my.zakupki.prom.ua/remote/dispatcher/state_purchase_view/10728607" TargetMode="External"/><Relationship Id="rId55" Type="http://schemas.openxmlformats.org/officeDocument/2006/relationships/hyperlink" Target="https://my.zakupki.prom.ua/remote/dispatcher/state_purchase_view/10666329" TargetMode="External"/><Relationship Id="rId76" Type="http://schemas.openxmlformats.org/officeDocument/2006/relationships/hyperlink" Target="https://my.zakupki.prom.ua/remote/dispatcher/state_purchase_view/10972137" TargetMode="External"/><Relationship Id="rId97" Type="http://schemas.openxmlformats.org/officeDocument/2006/relationships/hyperlink" Target="https://my.zakupki.prom.ua/remote/dispatcher/state_purchase_view/11327750" TargetMode="External"/><Relationship Id="rId7" Type="http://schemas.openxmlformats.org/officeDocument/2006/relationships/hyperlink" Target="https://my.zakupki.prom.ua/remote/dispatcher/state_purchase_view/12183601" TargetMode="External"/><Relationship Id="rId71" Type="http://schemas.openxmlformats.org/officeDocument/2006/relationships/hyperlink" Target="https://my.zakupki.prom.ua/remote/dispatcher/state_purchase_view/10409990" TargetMode="External"/><Relationship Id="rId92" Type="http://schemas.openxmlformats.org/officeDocument/2006/relationships/hyperlink" Target="https://my.zakupki.prom.ua/remote/dispatcher/state_purchase_view/11274828" TargetMode="External"/><Relationship Id="rId2" Type="http://schemas.openxmlformats.org/officeDocument/2006/relationships/hyperlink" Target="https://my.zakupki.prom.ua/remote/dispatcher/state_purchase_view/12083027" TargetMode="External"/><Relationship Id="rId29" Type="http://schemas.openxmlformats.org/officeDocument/2006/relationships/hyperlink" Target="https://my.zakupki.prom.ua/remote/dispatcher/state_purchase_view/12301066" TargetMode="External"/><Relationship Id="rId24" Type="http://schemas.openxmlformats.org/officeDocument/2006/relationships/hyperlink" Target="https://my.zakupki.prom.ua/remote/dispatcher/state_purchase_view/10744672" TargetMode="External"/><Relationship Id="rId40" Type="http://schemas.openxmlformats.org/officeDocument/2006/relationships/hyperlink" Target="https://my.zakupki.prom.ua/remote/dispatcher/state_purchase_lot_view/464129" TargetMode="External"/><Relationship Id="rId45" Type="http://schemas.openxmlformats.org/officeDocument/2006/relationships/hyperlink" Target="https://my.zakupki.prom.ua/remote/dispatcher/state_purchase_lot_view/459966" TargetMode="External"/><Relationship Id="rId66" Type="http://schemas.openxmlformats.org/officeDocument/2006/relationships/hyperlink" Target="https://my.zakupki.prom.ua/remote/dispatcher/state_purchase_view/9924083" TargetMode="External"/><Relationship Id="rId87" Type="http://schemas.openxmlformats.org/officeDocument/2006/relationships/hyperlink" Target="https://my.zakupki.prom.ua/remote/dispatcher/state_purchase_view/11630994" TargetMode="External"/><Relationship Id="rId61" Type="http://schemas.openxmlformats.org/officeDocument/2006/relationships/hyperlink" Target="https://my.zakupki.prom.ua/remote/dispatcher/state_purchase_view/11146048" TargetMode="External"/><Relationship Id="rId82" Type="http://schemas.openxmlformats.org/officeDocument/2006/relationships/hyperlink" Target="https://my.zakupki.prom.ua/remote/dispatcher/state_purchase_view/11623703" TargetMode="External"/><Relationship Id="rId19" Type="http://schemas.openxmlformats.org/officeDocument/2006/relationships/hyperlink" Target="https://my.zakupki.prom.ua/remote/dispatcher/state_purchase_view/12025811" TargetMode="External"/><Relationship Id="rId14" Type="http://schemas.openxmlformats.org/officeDocument/2006/relationships/hyperlink" Target="https://my.zakupki.prom.ua/remote/dispatcher/state_purchase_view/11911520" TargetMode="External"/><Relationship Id="rId30" Type="http://schemas.openxmlformats.org/officeDocument/2006/relationships/hyperlink" Target="https://my.zakupki.prom.ua/remote/dispatcher/state_purchase_view/12624115" TargetMode="External"/><Relationship Id="rId35" Type="http://schemas.openxmlformats.org/officeDocument/2006/relationships/hyperlink" Target="https://my.zakupki.prom.ua/remote/dispatcher/state_purchase_view/12301066" TargetMode="External"/><Relationship Id="rId56" Type="http://schemas.openxmlformats.org/officeDocument/2006/relationships/hyperlink" Target="https://my.zakupki.prom.ua/remote/dispatcher/state_purchase_view/10709468" TargetMode="External"/><Relationship Id="rId77" Type="http://schemas.openxmlformats.org/officeDocument/2006/relationships/hyperlink" Target="https://my.zakupki.prom.ua/remote/dispatcher/state_purchase_view/10947439" TargetMode="External"/><Relationship Id="rId100" Type="http://schemas.openxmlformats.org/officeDocument/2006/relationships/hyperlink" Target="https://my.zakupki.prom.ua/remote/dispatcher/state_purchase_view/10766390" TargetMode="External"/><Relationship Id="rId8" Type="http://schemas.openxmlformats.org/officeDocument/2006/relationships/hyperlink" Target="https://my.zakupki.prom.ua/remote/dispatcher/state_purchase_view/12244097" TargetMode="External"/><Relationship Id="rId51" Type="http://schemas.openxmlformats.org/officeDocument/2006/relationships/hyperlink" Target="https://my.zakupki.prom.ua/remote/dispatcher/state_purchase_view/10718156" TargetMode="External"/><Relationship Id="rId72" Type="http://schemas.openxmlformats.org/officeDocument/2006/relationships/hyperlink" Target="https://my.zakupki.prom.ua/remote/dispatcher/state_purchase_view/10514684" TargetMode="External"/><Relationship Id="rId93" Type="http://schemas.openxmlformats.org/officeDocument/2006/relationships/hyperlink" Target="https://my.zakupki.prom.ua/remote/dispatcher/state_purchase_view/11448628" TargetMode="External"/><Relationship Id="rId98" Type="http://schemas.openxmlformats.org/officeDocument/2006/relationships/hyperlink" Target="https://my.zakupki.prom.ua/remote/dispatcher/state_purchase_view/11371246" TargetMode="External"/><Relationship Id="rId3" Type="http://schemas.openxmlformats.org/officeDocument/2006/relationships/hyperlink" Target="https://my.zakupki.prom.ua/remote/dispatcher/state_purchase_view/12083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3"/>
  <sheetViews>
    <sheetView tabSelected="1" workbookViewId="0">
      <pane ySplit="3" topLeftCell="A4" activePane="bottomLeft" state="frozen"/>
      <selection pane="bottomLeft" activeCell="G98" sqref="G98"/>
    </sheetView>
  </sheetViews>
  <sheetFormatPr defaultColWidth="11.42578125" defaultRowHeight="15" x14ac:dyDescent="0.25"/>
  <cols>
    <col min="1" max="1" width="5"/>
    <col min="2" max="2" width="24.85546875" customWidth="1"/>
    <col min="3" max="3" width="25"/>
    <col min="4" max="5" width="35"/>
    <col min="6" max="6" width="30"/>
    <col min="7" max="7" width="15"/>
  </cols>
  <sheetData>
    <row r="2" spans="1:7" ht="15.75" thickBot="1" x14ac:dyDescent="0.3">
      <c r="A2" s="1" t="s">
        <v>103</v>
      </c>
    </row>
    <row r="3" spans="1:7" ht="26.25" x14ac:dyDescent="0.25">
      <c r="A3" s="2" t="s">
        <v>137</v>
      </c>
      <c r="B3" s="2" t="s">
        <v>3</v>
      </c>
      <c r="C3" s="2" t="s">
        <v>4</v>
      </c>
      <c r="D3" s="2" t="s">
        <v>114</v>
      </c>
      <c r="E3" s="2" t="s">
        <v>90</v>
      </c>
      <c r="F3" s="2" t="s">
        <v>109</v>
      </c>
      <c r="G3" s="2" t="s">
        <v>64</v>
      </c>
    </row>
    <row r="4" spans="1:7" x14ac:dyDescent="0.25">
      <c r="A4" s="3">
        <v>5</v>
      </c>
      <c r="B4" s="4" t="str">
        <f>HYPERLINK("https://my.zakupki.prom.ua/remote/dispatcher/state_purchase_view/12624115", "UA-2019-08-22-002196-c")</f>
        <v>UA-2019-08-22-002196-c</v>
      </c>
      <c r="C4" s="4" t="s">
        <v>60</v>
      </c>
      <c r="D4" s="5" t="s">
        <v>104</v>
      </c>
      <c r="E4" s="5" t="s">
        <v>45</v>
      </c>
      <c r="F4" s="5" t="s">
        <v>31</v>
      </c>
      <c r="G4" s="6">
        <v>44000</v>
      </c>
    </row>
    <row r="5" spans="1:7" x14ac:dyDescent="0.25">
      <c r="A5" s="3">
        <v>6</v>
      </c>
      <c r="B5" s="4" t="str">
        <f>HYPERLINK("https://my.zakupki.prom.ua/remote/dispatcher/state_purchase_view/12356160", "UA-2019-07-26-001415-b")</f>
        <v>UA-2019-07-26-001415-b</v>
      </c>
      <c r="C5" s="4" t="s">
        <v>60</v>
      </c>
      <c r="D5" s="5" t="s">
        <v>88</v>
      </c>
      <c r="E5" s="5" t="s">
        <v>89</v>
      </c>
      <c r="F5" s="5" t="s">
        <v>18</v>
      </c>
      <c r="G5" s="6">
        <v>50000</v>
      </c>
    </row>
    <row r="6" spans="1:7" x14ac:dyDescent="0.25">
      <c r="A6" s="3">
        <v>7</v>
      </c>
      <c r="B6" s="4" t="str">
        <f>HYPERLINK("https://my.zakupki.prom.ua/remote/dispatcher/state_purchase_view/12301066", "UA-2019-07-22-001321-b")</f>
        <v>UA-2019-07-22-001321-b</v>
      </c>
      <c r="C6" s="4" t="str">
        <f>HYPERLINK("https://my.zakupki.prom.ua/remote/dispatcher/state_purchase_lot_view/464169", "UA-2019-07-22-001321-b-L1")</f>
        <v>UA-2019-07-22-001321-b-L1</v>
      </c>
      <c r="D6" s="5" t="s">
        <v>37</v>
      </c>
      <c r="E6" s="5" t="s">
        <v>78</v>
      </c>
      <c r="F6" s="5" t="s">
        <v>74</v>
      </c>
      <c r="G6" s="6">
        <v>222300</v>
      </c>
    </row>
    <row r="7" spans="1:7" x14ac:dyDescent="0.25">
      <c r="A7" s="3">
        <v>8</v>
      </c>
      <c r="B7" s="4" t="str">
        <f>HYPERLINK("https://my.zakupki.prom.ua/remote/dispatcher/state_purchase_view/12301066", "UA-2019-07-22-001321-b")</f>
        <v>UA-2019-07-22-001321-b</v>
      </c>
      <c r="C7" s="4" t="str">
        <f>HYPERLINK("https://my.zakupki.prom.ua/remote/dispatcher/state_purchase_lot_view/464170", "UA-2019-07-22-001321-b-L2")</f>
        <v>UA-2019-07-22-001321-b-L2</v>
      </c>
      <c r="D7" s="5" t="s">
        <v>37</v>
      </c>
      <c r="E7" s="5" t="s">
        <v>14</v>
      </c>
      <c r="F7" s="5" t="s">
        <v>74</v>
      </c>
      <c r="G7" s="6">
        <v>222300</v>
      </c>
    </row>
    <row r="8" spans="1:7" x14ac:dyDescent="0.25">
      <c r="A8" s="3">
        <v>9</v>
      </c>
      <c r="B8" s="4" t="str">
        <f>HYPERLINK("https://my.zakupki.prom.ua/remote/dispatcher/state_purchase_view/12300262", "UA-2019-07-22-001059-b")</f>
        <v>UA-2019-07-22-001059-b</v>
      </c>
      <c r="C8" s="4" t="str">
        <f>HYPERLINK("https://my.zakupki.prom.ua/remote/dispatcher/state_purchase_lot_view/464128", "UA-2019-07-22-001059-b-L1")</f>
        <v>UA-2019-07-22-001059-b-L1</v>
      </c>
      <c r="D8" s="5" t="s">
        <v>37</v>
      </c>
      <c r="E8" s="5" t="s">
        <v>78</v>
      </c>
      <c r="F8" s="5" t="s">
        <v>74</v>
      </c>
      <c r="G8" s="6">
        <v>222300</v>
      </c>
    </row>
    <row r="9" spans="1:7" x14ac:dyDescent="0.25">
      <c r="A9" s="3">
        <v>10</v>
      </c>
      <c r="B9" s="4" t="str">
        <f>HYPERLINK("https://my.zakupki.prom.ua/remote/dispatcher/state_purchase_view/12300262", "UA-2019-07-22-001059-b")</f>
        <v>UA-2019-07-22-001059-b</v>
      </c>
      <c r="C9" s="4" t="str">
        <f>HYPERLINK("https://my.zakupki.prom.ua/remote/dispatcher/state_purchase_lot_view/464129", "UA-2019-07-22-001059-b-L2")</f>
        <v>UA-2019-07-22-001059-b-L2</v>
      </c>
      <c r="D9" s="5" t="s">
        <v>37</v>
      </c>
      <c r="E9" s="5" t="s">
        <v>14</v>
      </c>
      <c r="F9" s="5" t="s">
        <v>74</v>
      </c>
      <c r="G9" s="6">
        <v>222300</v>
      </c>
    </row>
    <row r="10" spans="1:7" x14ac:dyDescent="0.25">
      <c r="A10" s="3">
        <v>11</v>
      </c>
      <c r="B10" s="4" t="str">
        <f>HYPERLINK("https://my.zakupki.prom.ua/remote/dispatcher/state_purchase_view/12294784", "UA-2019-07-19-003163-b")</f>
        <v>UA-2019-07-19-003163-b</v>
      </c>
      <c r="C10" s="4" t="s">
        <v>60</v>
      </c>
      <c r="D10" s="5" t="s">
        <v>36</v>
      </c>
      <c r="E10" s="5" t="s">
        <v>76</v>
      </c>
      <c r="F10" s="5" t="s">
        <v>74</v>
      </c>
      <c r="G10" s="6">
        <v>60000</v>
      </c>
    </row>
    <row r="11" spans="1:7" x14ac:dyDescent="0.25">
      <c r="A11" s="3">
        <v>12</v>
      </c>
      <c r="B11" s="4" t="str">
        <f>HYPERLINK("https://my.zakupki.prom.ua/remote/dispatcher/state_purchase_view/12294705", "UA-2019-07-19-003136-b")</f>
        <v>UA-2019-07-19-003136-b</v>
      </c>
      <c r="C11" s="4" t="s">
        <v>60</v>
      </c>
      <c r="D11" s="5" t="s">
        <v>36</v>
      </c>
      <c r="E11" s="5" t="s">
        <v>79</v>
      </c>
      <c r="F11" s="5" t="s">
        <v>74</v>
      </c>
      <c r="G11" s="6">
        <v>222300</v>
      </c>
    </row>
    <row r="12" spans="1:7" x14ac:dyDescent="0.25">
      <c r="A12" s="3">
        <v>13</v>
      </c>
      <c r="B12" s="4" t="str">
        <f>HYPERLINK("https://my.zakupki.prom.ua/remote/dispatcher/state_purchase_view/12290150", "UA-2019-07-19-001956-b")</f>
        <v>UA-2019-07-19-001956-b</v>
      </c>
      <c r="C12" s="4" t="s">
        <v>60</v>
      </c>
      <c r="D12" s="5" t="s">
        <v>61</v>
      </c>
      <c r="E12" s="5" t="s">
        <v>124</v>
      </c>
      <c r="F12" s="5" t="s">
        <v>31</v>
      </c>
      <c r="G12" s="6">
        <v>1190.56</v>
      </c>
    </row>
    <row r="13" spans="1:7" x14ac:dyDescent="0.25">
      <c r="A13" s="3">
        <v>14</v>
      </c>
      <c r="B13" s="4" t="str">
        <f>HYPERLINK("https://my.zakupki.prom.ua/remote/dispatcher/state_purchase_view/12289104", "UA-2019-07-19-001691-b")</f>
        <v>UA-2019-07-19-001691-b</v>
      </c>
      <c r="C13" s="4" t="s">
        <v>60</v>
      </c>
      <c r="D13" s="5" t="s">
        <v>104</v>
      </c>
      <c r="E13" s="5" t="s">
        <v>46</v>
      </c>
      <c r="F13" s="5" t="s">
        <v>31</v>
      </c>
      <c r="G13" s="6">
        <v>18714</v>
      </c>
    </row>
    <row r="14" spans="1:7" x14ac:dyDescent="0.25">
      <c r="A14" s="3">
        <v>15</v>
      </c>
      <c r="B14" s="4" t="str">
        <f>HYPERLINK("https://my.zakupki.prom.ua/remote/dispatcher/state_purchase_view/12269983", "UA-2019-07-18-000721-b")</f>
        <v>UA-2019-07-18-000721-b</v>
      </c>
      <c r="C14" s="4" t="s">
        <v>60</v>
      </c>
      <c r="D14" s="5" t="s">
        <v>59</v>
      </c>
      <c r="E14" s="5" t="s">
        <v>92</v>
      </c>
      <c r="F14" s="5" t="s">
        <v>31</v>
      </c>
      <c r="G14" s="6">
        <v>1924.32</v>
      </c>
    </row>
    <row r="15" spans="1:7" x14ac:dyDescent="0.25">
      <c r="A15" s="3">
        <v>16</v>
      </c>
      <c r="B15" s="4" t="str">
        <f>HYPERLINK("https://my.zakupki.prom.ua/remote/dispatcher/state_purchase_view/12256275", "UA-2019-07-17-000651-b")</f>
        <v>UA-2019-07-17-000651-b</v>
      </c>
      <c r="C15" s="4" t="s">
        <v>60</v>
      </c>
      <c r="D15" s="5" t="s">
        <v>48</v>
      </c>
      <c r="E15" s="5" t="s">
        <v>48</v>
      </c>
      <c r="F15" s="5" t="s">
        <v>31</v>
      </c>
      <c r="G15" s="6">
        <v>18280</v>
      </c>
    </row>
    <row r="16" spans="1:7" x14ac:dyDescent="0.25">
      <c r="A16" s="3">
        <v>17</v>
      </c>
      <c r="B16" s="4" t="str">
        <f>HYPERLINK("https://my.zakupki.prom.ua/remote/dispatcher/state_purchase_view/12244097", "UA-2019-07-16-000955-b")</f>
        <v>UA-2019-07-16-000955-b</v>
      </c>
      <c r="C16" s="4" t="s">
        <v>60</v>
      </c>
      <c r="D16" s="5" t="s">
        <v>85</v>
      </c>
      <c r="E16" s="5" t="s">
        <v>86</v>
      </c>
      <c r="F16" s="5" t="s">
        <v>18</v>
      </c>
      <c r="G16" s="6">
        <v>198124</v>
      </c>
    </row>
    <row r="17" spans="1:7" x14ac:dyDescent="0.25">
      <c r="A17" s="3">
        <v>18</v>
      </c>
      <c r="B17" s="4" t="str">
        <f>HYPERLINK("https://my.zakupki.prom.ua/remote/dispatcher/state_purchase_view/12183601", "UA-2019-07-10-000372-b")</f>
        <v>UA-2019-07-10-000372-b</v>
      </c>
      <c r="C17" s="4" t="s">
        <v>60</v>
      </c>
      <c r="D17" s="5" t="s">
        <v>82</v>
      </c>
      <c r="E17" s="5" t="s">
        <v>133</v>
      </c>
      <c r="F17" s="5" t="s">
        <v>31</v>
      </c>
      <c r="G17" s="6">
        <v>53000</v>
      </c>
    </row>
    <row r="18" spans="1:7" x14ac:dyDescent="0.25">
      <c r="A18" s="3">
        <v>19</v>
      </c>
      <c r="B18" s="4" t="str">
        <f>HYPERLINK("https://my.zakupki.prom.ua/remote/dispatcher/state_purchase_view/12173390", "UA-2019-07-09-001444-b")</f>
        <v>UA-2019-07-09-001444-b</v>
      </c>
      <c r="C18" s="4" t="s">
        <v>60</v>
      </c>
      <c r="D18" s="5" t="s">
        <v>88</v>
      </c>
      <c r="E18" s="5" t="s">
        <v>88</v>
      </c>
      <c r="F18" s="5" t="s">
        <v>18</v>
      </c>
      <c r="G18" s="6">
        <v>50000</v>
      </c>
    </row>
    <row r="19" spans="1:7" x14ac:dyDescent="0.25">
      <c r="A19" s="3">
        <v>20</v>
      </c>
      <c r="B19" s="4" t="str">
        <f>HYPERLINK("https://my.zakupki.prom.ua/remote/dispatcher/state_purchase_view/12137891", "UA-2019-07-05-000562-c")</f>
        <v>UA-2019-07-05-000562-c</v>
      </c>
      <c r="C19" s="4" t="s">
        <v>60</v>
      </c>
      <c r="D19" s="5" t="s">
        <v>63</v>
      </c>
      <c r="E19" s="5" t="s">
        <v>32</v>
      </c>
      <c r="F19" s="5" t="s">
        <v>31</v>
      </c>
      <c r="G19" s="6">
        <v>86015</v>
      </c>
    </row>
    <row r="20" spans="1:7" x14ac:dyDescent="0.25">
      <c r="A20" s="3">
        <v>21</v>
      </c>
      <c r="B20" s="4" t="str">
        <f>HYPERLINK("https://my.zakupki.prom.ua/remote/dispatcher/state_purchase_view/12083027", "UA-2019-07-01-000991-b")</f>
        <v>UA-2019-07-01-000991-b</v>
      </c>
      <c r="C20" s="4" t="str">
        <f>HYPERLINK("https://my.zakupki.prom.ua/remote/dispatcher/state_purchase_lot_view/459966", "UA-2019-07-01-000991-b-L1")</f>
        <v>UA-2019-07-01-000991-b-L1</v>
      </c>
      <c r="D20" s="5" t="s">
        <v>39</v>
      </c>
      <c r="E20" s="5" t="s">
        <v>77</v>
      </c>
      <c r="F20" s="5" t="s">
        <v>18</v>
      </c>
      <c r="G20" s="6">
        <v>287000</v>
      </c>
    </row>
    <row r="21" spans="1:7" x14ac:dyDescent="0.25">
      <c r="A21" s="3">
        <v>22</v>
      </c>
      <c r="B21" s="4" t="str">
        <f>HYPERLINK("https://my.zakupki.prom.ua/remote/dispatcher/state_purchase_view/12083027", "UA-2019-07-01-000991-b")</f>
        <v>UA-2019-07-01-000991-b</v>
      </c>
      <c r="C21" s="4" t="str">
        <f>HYPERLINK("https://my.zakupki.prom.ua/remote/dispatcher/state_purchase_lot_view/459967", "UA-2019-07-01-000991-b-L2")</f>
        <v>UA-2019-07-01-000991-b-L2</v>
      </c>
      <c r="D21" s="5" t="s">
        <v>38</v>
      </c>
      <c r="E21" s="5" t="s">
        <v>12</v>
      </c>
      <c r="F21" s="5" t="s">
        <v>18</v>
      </c>
      <c r="G21" s="6">
        <v>287000</v>
      </c>
    </row>
    <row r="22" spans="1:7" x14ac:dyDescent="0.25">
      <c r="A22" s="3">
        <v>23</v>
      </c>
      <c r="B22" s="4" t="str">
        <f>HYPERLINK("https://my.zakupki.prom.ua/remote/dispatcher/state_purchase_view/12083027", "UA-2019-07-01-000991-b")</f>
        <v>UA-2019-07-01-000991-b</v>
      </c>
      <c r="C22" s="4" t="str">
        <f>HYPERLINK("https://my.zakupki.prom.ua/remote/dispatcher/state_purchase_lot_view/459968", "UA-2019-07-01-000991-b-L3")</f>
        <v>UA-2019-07-01-000991-b-L3</v>
      </c>
      <c r="D22" s="5" t="s">
        <v>40</v>
      </c>
      <c r="E22" s="5" t="s">
        <v>76</v>
      </c>
      <c r="F22" s="5" t="s">
        <v>18</v>
      </c>
      <c r="G22" s="6">
        <v>287000</v>
      </c>
    </row>
    <row r="23" spans="1:7" x14ac:dyDescent="0.25">
      <c r="A23" s="3">
        <v>24</v>
      </c>
      <c r="B23" s="4" t="str">
        <f>HYPERLINK("https://my.zakupki.prom.ua/remote/dispatcher/state_purchase_view/12038791", "UA-2019-06-25-001125-c")</f>
        <v>UA-2019-06-25-001125-c</v>
      </c>
      <c r="C23" s="4" t="s">
        <v>60</v>
      </c>
      <c r="D23" s="5" t="s">
        <v>54</v>
      </c>
      <c r="E23" s="5" t="s">
        <v>55</v>
      </c>
      <c r="F23" s="5" t="s">
        <v>24</v>
      </c>
      <c r="G23" s="6">
        <v>20000</v>
      </c>
    </row>
    <row r="24" spans="1:7" x14ac:dyDescent="0.25">
      <c r="A24" s="3">
        <v>25</v>
      </c>
      <c r="B24" s="4" t="str">
        <f>HYPERLINK("https://my.zakupki.prom.ua/remote/dispatcher/state_purchase_view/12026886", "UA-2019-06-24-001761-a")</f>
        <v>UA-2019-06-24-001761-a</v>
      </c>
      <c r="C24" s="4" t="s">
        <v>60</v>
      </c>
      <c r="D24" s="5" t="s">
        <v>29</v>
      </c>
      <c r="E24" s="5" t="s">
        <v>29</v>
      </c>
      <c r="F24" s="5" t="s">
        <v>31</v>
      </c>
      <c r="G24" s="6">
        <v>28961.33</v>
      </c>
    </row>
    <row r="25" spans="1:7" x14ac:dyDescent="0.25">
      <c r="A25" s="3">
        <v>26</v>
      </c>
      <c r="B25" s="4" t="str">
        <f>HYPERLINK("https://my.zakupki.prom.ua/remote/dispatcher/state_purchase_view/12025811", "UA-2019-06-24-001595-a")</f>
        <v>UA-2019-06-24-001595-a</v>
      </c>
      <c r="C25" s="4" t="s">
        <v>60</v>
      </c>
      <c r="D25" s="5" t="s">
        <v>10</v>
      </c>
      <c r="E25" s="5" t="s">
        <v>100</v>
      </c>
      <c r="F25" s="5" t="s">
        <v>31</v>
      </c>
      <c r="G25" s="6">
        <v>39800</v>
      </c>
    </row>
    <row r="26" spans="1:7" x14ac:dyDescent="0.25">
      <c r="A26" s="3">
        <v>27</v>
      </c>
      <c r="B26" s="4" t="str">
        <f>HYPERLINK("https://my.zakupki.prom.ua/remote/dispatcher/state_purchase_view/11957206", "UA-2019-06-18-000949-c")</f>
        <v>UA-2019-06-18-000949-c</v>
      </c>
      <c r="C26" s="4" t="s">
        <v>60</v>
      </c>
      <c r="D26" s="5" t="s">
        <v>87</v>
      </c>
      <c r="E26" s="5" t="s">
        <v>87</v>
      </c>
      <c r="F26" s="5" t="s">
        <v>31</v>
      </c>
      <c r="G26" s="6">
        <v>198492</v>
      </c>
    </row>
    <row r="27" spans="1:7" x14ac:dyDescent="0.25">
      <c r="A27" s="3">
        <v>28</v>
      </c>
      <c r="B27" s="4" t="str">
        <f>HYPERLINK("https://my.zakupki.prom.ua/remote/dispatcher/state_purchase_view/11911520", "UA-2019-06-14-001201-b")</f>
        <v>UA-2019-06-14-001201-b</v>
      </c>
      <c r="C27" s="4" t="str">
        <f>HYPERLINK("https://my.zakupki.prom.ua/remote/dispatcher/state_purchase_lot_view/456776", "UA-2019-06-14-001201-b-L1")</f>
        <v>UA-2019-06-14-001201-b-L1</v>
      </c>
      <c r="D27" s="5" t="s">
        <v>39</v>
      </c>
      <c r="E27" s="5" t="s">
        <v>77</v>
      </c>
      <c r="F27" s="5" t="s">
        <v>18</v>
      </c>
      <c r="G27" s="6">
        <v>287000</v>
      </c>
    </row>
    <row r="28" spans="1:7" x14ac:dyDescent="0.25">
      <c r="A28" s="3">
        <v>29</v>
      </c>
      <c r="B28" s="4" t="str">
        <f>HYPERLINK("https://my.zakupki.prom.ua/remote/dispatcher/state_purchase_view/11911520", "UA-2019-06-14-001201-b")</f>
        <v>UA-2019-06-14-001201-b</v>
      </c>
      <c r="C28" s="4" t="str">
        <f>HYPERLINK("https://my.zakupki.prom.ua/remote/dispatcher/state_purchase_lot_view/457264", "UA-2019-06-14-001201-b-L2")</f>
        <v>UA-2019-06-14-001201-b-L2</v>
      </c>
      <c r="D28" s="5" t="s">
        <v>38</v>
      </c>
      <c r="E28" s="5" t="s">
        <v>12</v>
      </c>
      <c r="F28" s="5" t="s">
        <v>18</v>
      </c>
      <c r="G28" s="6">
        <v>287000</v>
      </c>
    </row>
    <row r="29" spans="1:7" x14ac:dyDescent="0.25">
      <c r="A29" s="3">
        <v>30</v>
      </c>
      <c r="B29" s="4" t="str">
        <f>HYPERLINK("https://my.zakupki.prom.ua/remote/dispatcher/state_purchase_view/11911520", "UA-2019-06-14-001201-b")</f>
        <v>UA-2019-06-14-001201-b</v>
      </c>
      <c r="C29" s="4" t="str">
        <f>HYPERLINK("https://my.zakupki.prom.ua/remote/dispatcher/state_purchase_lot_view/457265", "UA-2019-06-14-001201-b-L3")</f>
        <v>UA-2019-06-14-001201-b-L3</v>
      </c>
      <c r="D29" s="5" t="s">
        <v>40</v>
      </c>
      <c r="E29" s="5" t="s">
        <v>76</v>
      </c>
      <c r="F29" s="5" t="s">
        <v>18</v>
      </c>
      <c r="G29" s="6">
        <v>287000</v>
      </c>
    </row>
    <row r="30" spans="1:7" x14ac:dyDescent="0.25">
      <c r="A30" s="3">
        <v>31</v>
      </c>
      <c r="B30" s="4" t="str">
        <f>HYPERLINK("https://my.zakupki.prom.ua/remote/dispatcher/state_purchase_view/11755157", "UA-2019-05-29-002156-c")</f>
        <v>UA-2019-05-29-002156-c</v>
      </c>
      <c r="C30" s="4" t="s">
        <v>60</v>
      </c>
      <c r="D30" s="5" t="s">
        <v>15</v>
      </c>
      <c r="E30" s="5" t="s">
        <v>50</v>
      </c>
      <c r="F30" s="5" t="s">
        <v>31</v>
      </c>
      <c r="G30" s="6">
        <v>45000</v>
      </c>
    </row>
    <row r="31" spans="1:7" x14ac:dyDescent="0.25">
      <c r="A31" s="3">
        <v>32</v>
      </c>
      <c r="B31" s="4" t="str">
        <f>HYPERLINK("https://my.zakupki.prom.ua/remote/dispatcher/state_purchase_view/11752238", "UA-2019-05-29-001461-c")</f>
        <v>UA-2019-05-29-001461-c</v>
      </c>
      <c r="C31" s="4" t="s">
        <v>60</v>
      </c>
      <c r="D31" s="5" t="s">
        <v>69</v>
      </c>
      <c r="E31" s="5" t="s">
        <v>30</v>
      </c>
      <c r="F31" s="5" t="s">
        <v>31</v>
      </c>
      <c r="G31" s="6">
        <v>26384</v>
      </c>
    </row>
    <row r="32" spans="1:7" x14ac:dyDescent="0.25">
      <c r="A32" s="3">
        <v>33</v>
      </c>
      <c r="B32" s="4" t="str">
        <f>HYPERLINK("https://my.zakupki.prom.ua/remote/dispatcher/state_purchase_view/11720125", "UA-2019-05-27-001016-a")</f>
        <v>UA-2019-05-27-001016-a</v>
      </c>
      <c r="C32" s="4" t="s">
        <v>60</v>
      </c>
      <c r="D32" s="5" t="s">
        <v>54</v>
      </c>
      <c r="E32" s="5" t="s">
        <v>53</v>
      </c>
      <c r="F32" s="5" t="s">
        <v>31</v>
      </c>
      <c r="G32" s="6">
        <v>20000</v>
      </c>
    </row>
    <row r="33" spans="1:7" x14ac:dyDescent="0.25">
      <c r="A33" s="3">
        <v>34</v>
      </c>
      <c r="B33" s="4" t="str">
        <f>HYPERLINK("https://my.zakupki.prom.ua/remote/dispatcher/state_purchase_view/11703142", "UA-2019-05-24-001047-a")</f>
        <v>UA-2019-05-24-001047-a</v>
      </c>
      <c r="C33" s="4" t="s">
        <v>60</v>
      </c>
      <c r="D33" s="5" t="s">
        <v>93</v>
      </c>
      <c r="E33" s="5" t="s">
        <v>94</v>
      </c>
      <c r="F33" s="5" t="s">
        <v>31</v>
      </c>
      <c r="G33" s="6">
        <v>49800</v>
      </c>
    </row>
    <row r="34" spans="1:7" x14ac:dyDescent="0.25">
      <c r="A34" s="3">
        <v>35</v>
      </c>
      <c r="B34" s="4" t="str">
        <f>HYPERLINK("https://my.zakupki.prom.ua/remote/dispatcher/state_purchase_view/11660744", "UA-2019-05-21-001971-a")</f>
        <v>UA-2019-05-21-001971-a</v>
      </c>
      <c r="C34" s="4" t="s">
        <v>60</v>
      </c>
      <c r="D34" s="5" t="s">
        <v>62</v>
      </c>
      <c r="E34" s="5" t="s">
        <v>72</v>
      </c>
      <c r="F34" s="5" t="s">
        <v>24</v>
      </c>
      <c r="G34" s="6">
        <v>130000</v>
      </c>
    </row>
    <row r="35" spans="1:7" x14ac:dyDescent="0.25">
      <c r="A35" s="3">
        <v>36</v>
      </c>
      <c r="B35" s="4" t="str">
        <f>HYPERLINK("https://my.zakupki.prom.ua/remote/dispatcher/state_purchase_view/11638964", "UA-2019-05-20-000664-a")</f>
        <v>UA-2019-05-20-000664-a</v>
      </c>
      <c r="C35" s="4" t="s">
        <v>60</v>
      </c>
      <c r="D35" s="5" t="s">
        <v>44</v>
      </c>
      <c r="E35" s="5" t="s">
        <v>95</v>
      </c>
      <c r="F35" s="5" t="s">
        <v>31</v>
      </c>
      <c r="G35" s="6">
        <v>6579.25</v>
      </c>
    </row>
    <row r="36" spans="1:7" x14ac:dyDescent="0.25">
      <c r="A36" s="3">
        <v>37</v>
      </c>
      <c r="B36" s="4" t="str">
        <f>HYPERLINK("https://my.zakupki.prom.ua/remote/dispatcher/state_purchase_view/11631623", "UA-2019-05-17-002432-a")</f>
        <v>UA-2019-05-17-002432-a</v>
      </c>
      <c r="C36" s="4" t="s">
        <v>60</v>
      </c>
      <c r="D36" s="5" t="s">
        <v>123</v>
      </c>
      <c r="E36" s="5" t="s">
        <v>122</v>
      </c>
      <c r="F36" s="5" t="s">
        <v>31</v>
      </c>
      <c r="G36" s="6">
        <v>25990</v>
      </c>
    </row>
    <row r="37" spans="1:7" x14ac:dyDescent="0.25">
      <c r="A37" s="3">
        <v>38</v>
      </c>
      <c r="B37" s="4" t="str">
        <f>HYPERLINK("https://my.zakupki.prom.ua/remote/dispatcher/state_purchase_view/11630994", "UA-2019-05-17-002360-a")</f>
        <v>UA-2019-05-17-002360-a</v>
      </c>
      <c r="C37" s="4" t="s">
        <v>60</v>
      </c>
      <c r="D37" s="5" t="s">
        <v>54</v>
      </c>
      <c r="E37" s="5" t="s">
        <v>53</v>
      </c>
      <c r="F37" s="5" t="s">
        <v>31</v>
      </c>
      <c r="G37" s="6">
        <v>36000</v>
      </c>
    </row>
    <row r="38" spans="1:7" x14ac:dyDescent="0.25">
      <c r="A38" s="3">
        <v>39</v>
      </c>
      <c r="B38" s="4" t="str">
        <f>HYPERLINK("https://my.zakupki.prom.ua/remote/dispatcher/state_purchase_view/11627389", "UA-2019-05-17-001814-a")</f>
        <v>UA-2019-05-17-001814-a</v>
      </c>
      <c r="C38" s="4" t="s">
        <v>60</v>
      </c>
      <c r="D38" s="5" t="s">
        <v>119</v>
      </c>
      <c r="E38" s="5" t="s">
        <v>118</v>
      </c>
      <c r="F38" s="5" t="s">
        <v>31</v>
      </c>
      <c r="G38" s="6">
        <v>7900</v>
      </c>
    </row>
    <row r="39" spans="1:7" x14ac:dyDescent="0.25">
      <c r="A39" s="3">
        <v>40</v>
      </c>
      <c r="B39" s="4" t="str">
        <f>HYPERLINK("https://my.zakupki.prom.ua/remote/dispatcher/state_purchase_view/11623703", "UA-2019-05-17-001196-a")</f>
        <v>UA-2019-05-17-001196-a</v>
      </c>
      <c r="C39" s="4" t="s">
        <v>60</v>
      </c>
      <c r="D39" s="5" t="s">
        <v>111</v>
      </c>
      <c r="E39" s="5" t="s">
        <v>110</v>
      </c>
      <c r="F39" s="5" t="s">
        <v>31</v>
      </c>
      <c r="G39" s="6">
        <v>2100</v>
      </c>
    </row>
    <row r="40" spans="1:7" x14ac:dyDescent="0.25">
      <c r="A40" s="3">
        <v>41</v>
      </c>
      <c r="B40" s="4" t="str">
        <f>HYPERLINK("https://my.zakupki.prom.ua/remote/dispatcher/state_purchase_view/11606875", "UA-2019-05-16-001525-a")</f>
        <v>UA-2019-05-16-001525-a</v>
      </c>
      <c r="C40" s="4" t="s">
        <v>60</v>
      </c>
      <c r="D40" s="5" t="s">
        <v>22</v>
      </c>
      <c r="E40" s="5" t="s">
        <v>23</v>
      </c>
      <c r="F40" s="5" t="s">
        <v>31</v>
      </c>
      <c r="G40" s="6">
        <v>326189.65000000002</v>
      </c>
    </row>
    <row r="41" spans="1:7" x14ac:dyDescent="0.25">
      <c r="A41" s="3">
        <v>42</v>
      </c>
      <c r="B41" s="4" t="str">
        <f>HYPERLINK("https://my.zakupki.prom.ua/remote/dispatcher/state_purchase_view/11606482", "UA-2019-05-16-001424-a")</f>
        <v>UA-2019-05-16-001424-a</v>
      </c>
      <c r="C41" s="4" t="s">
        <v>60</v>
      </c>
      <c r="D41" s="5" t="s">
        <v>26</v>
      </c>
      <c r="E41" s="5" t="s">
        <v>8</v>
      </c>
      <c r="F41" s="5" t="s">
        <v>31</v>
      </c>
      <c r="G41" s="6">
        <v>40000</v>
      </c>
    </row>
    <row r="42" spans="1:7" x14ac:dyDescent="0.25">
      <c r="A42" s="3">
        <v>43</v>
      </c>
      <c r="B42" s="4" t="str">
        <f>HYPERLINK("https://my.zakupki.prom.ua/remote/dispatcher/state_purchase_view/11518146", "UA-2019-05-08-001332-a")</f>
        <v>UA-2019-05-08-001332-a</v>
      </c>
      <c r="C42" s="4" t="s">
        <v>60</v>
      </c>
      <c r="D42" s="5" t="s">
        <v>134</v>
      </c>
      <c r="E42" s="5" t="s">
        <v>135</v>
      </c>
      <c r="F42" s="5" t="s">
        <v>31</v>
      </c>
      <c r="G42" s="6">
        <v>57092.4</v>
      </c>
    </row>
    <row r="43" spans="1:7" x14ac:dyDescent="0.25">
      <c r="A43" s="3">
        <v>44</v>
      </c>
      <c r="B43" s="4" t="str">
        <f>HYPERLINK("https://my.zakupki.prom.ua/remote/dispatcher/state_purchase_view/11517953", "UA-2019-05-08-001297-a")</f>
        <v>UA-2019-05-08-001297-a</v>
      </c>
      <c r="C43" s="4" t="s">
        <v>60</v>
      </c>
      <c r="D43" s="5" t="s">
        <v>136</v>
      </c>
      <c r="E43" s="5" t="s">
        <v>136</v>
      </c>
      <c r="F43" s="5" t="s">
        <v>31</v>
      </c>
      <c r="G43" s="6">
        <v>132844.79999999999</v>
      </c>
    </row>
    <row r="44" spans="1:7" x14ac:dyDescent="0.25">
      <c r="A44" s="3">
        <v>45</v>
      </c>
      <c r="B44" s="4" t="str">
        <f>HYPERLINK("https://my.zakupki.prom.ua/remote/dispatcher/state_purchase_view/11483653", "UA-2019-05-06-000346-a")</f>
        <v>UA-2019-05-06-000346-a</v>
      </c>
      <c r="C44" s="4" t="s">
        <v>60</v>
      </c>
      <c r="D44" s="5" t="s">
        <v>83</v>
      </c>
      <c r="E44" s="5" t="s">
        <v>132</v>
      </c>
      <c r="F44" s="5" t="s">
        <v>31</v>
      </c>
      <c r="G44" s="6">
        <v>50000</v>
      </c>
    </row>
    <row r="45" spans="1:7" x14ac:dyDescent="0.25">
      <c r="A45" s="3">
        <v>46</v>
      </c>
      <c r="B45" s="4" t="str">
        <f>HYPERLINK("https://my.zakupki.prom.ua/remote/dispatcher/state_purchase_view/11449118", "UA-2019-04-26-001352-a")</f>
        <v>UA-2019-04-26-001352-a</v>
      </c>
      <c r="C45" s="4" t="s">
        <v>60</v>
      </c>
      <c r="D45" s="5" t="s">
        <v>51</v>
      </c>
      <c r="E45" s="5" t="s">
        <v>17</v>
      </c>
      <c r="F45" s="5" t="s">
        <v>31</v>
      </c>
      <c r="G45" s="6">
        <v>48265.760000000002</v>
      </c>
    </row>
    <row r="46" spans="1:7" x14ac:dyDescent="0.25">
      <c r="A46" s="3">
        <v>47</v>
      </c>
      <c r="B46" s="4" t="str">
        <f>HYPERLINK("https://my.zakupki.prom.ua/remote/dispatcher/state_purchase_view/11448628", "UA-2019-04-26-001232-a")</f>
        <v>UA-2019-04-26-001232-a</v>
      </c>
      <c r="C46" s="4" t="s">
        <v>60</v>
      </c>
      <c r="D46" s="5" t="s">
        <v>28</v>
      </c>
      <c r="E46" s="5" t="s">
        <v>27</v>
      </c>
      <c r="F46" s="5" t="s">
        <v>18</v>
      </c>
      <c r="G46" s="6">
        <v>132000</v>
      </c>
    </row>
    <row r="47" spans="1:7" x14ac:dyDescent="0.25">
      <c r="A47" s="3">
        <v>48</v>
      </c>
      <c r="B47" s="4" t="str">
        <f>HYPERLINK("https://my.zakupki.prom.ua/remote/dispatcher/state_purchase_view/11384433", "UA-2019-04-22-000634-c")</f>
        <v>UA-2019-04-22-000634-c</v>
      </c>
      <c r="C47" s="4" t="s">
        <v>60</v>
      </c>
      <c r="D47" s="5" t="s">
        <v>43</v>
      </c>
      <c r="E47" s="5" t="s">
        <v>105</v>
      </c>
      <c r="F47" s="5" t="s">
        <v>31</v>
      </c>
      <c r="G47" s="6">
        <v>72845</v>
      </c>
    </row>
    <row r="48" spans="1:7" x14ac:dyDescent="0.25">
      <c r="A48" s="3">
        <v>49</v>
      </c>
      <c r="B48" s="4" t="str">
        <f>HYPERLINK("https://my.zakupki.prom.ua/remote/dispatcher/state_purchase_view/11371246", "UA-2019-04-19-001544-c")</f>
        <v>UA-2019-04-19-001544-c</v>
      </c>
      <c r="C48" s="4" t="s">
        <v>60</v>
      </c>
      <c r="D48" s="5" t="s">
        <v>36</v>
      </c>
      <c r="E48" s="5" t="s">
        <v>13</v>
      </c>
      <c r="F48" s="5" t="s">
        <v>31</v>
      </c>
      <c r="G48" s="6">
        <v>49980</v>
      </c>
    </row>
    <row r="49" spans="1:7" x14ac:dyDescent="0.25">
      <c r="A49" s="3">
        <v>50</v>
      </c>
      <c r="B49" s="4" t="str">
        <f>HYPERLINK("https://my.zakupki.prom.ua/remote/dispatcher/state_purchase_view/11370262", "UA-2019-04-19-001337-c")</f>
        <v>UA-2019-04-19-001337-c</v>
      </c>
      <c r="C49" s="4" t="s">
        <v>60</v>
      </c>
      <c r="D49" s="5" t="s">
        <v>104</v>
      </c>
      <c r="E49" s="5" t="s">
        <v>125</v>
      </c>
      <c r="F49" s="5" t="s">
        <v>31</v>
      </c>
      <c r="G49" s="6">
        <v>15516</v>
      </c>
    </row>
    <row r="50" spans="1:7" x14ac:dyDescent="0.25">
      <c r="A50" s="3">
        <v>51</v>
      </c>
      <c r="B50" s="4" t="str">
        <f>HYPERLINK("https://my.zakupki.prom.ua/remote/dispatcher/state_purchase_view/11351035", "UA-2019-04-18-000890-a")</f>
        <v>UA-2019-04-18-000890-a</v>
      </c>
      <c r="C50" s="4" t="s">
        <v>60</v>
      </c>
      <c r="D50" s="5" t="s">
        <v>121</v>
      </c>
      <c r="E50" s="5" t="s">
        <v>2</v>
      </c>
      <c r="F50" s="5" t="s">
        <v>31</v>
      </c>
      <c r="G50" s="6">
        <v>6277.69</v>
      </c>
    </row>
    <row r="51" spans="1:7" x14ac:dyDescent="0.25">
      <c r="A51" s="3">
        <v>52</v>
      </c>
      <c r="B51" s="4" t="str">
        <f>HYPERLINK("https://my.zakupki.prom.ua/remote/dispatcher/state_purchase_view/11327750", "UA-2019-04-16-002914-a")</f>
        <v>UA-2019-04-16-002914-a</v>
      </c>
      <c r="C51" s="4" t="s">
        <v>60</v>
      </c>
      <c r="D51" s="5" t="s">
        <v>67</v>
      </c>
      <c r="E51" s="5" t="s">
        <v>66</v>
      </c>
      <c r="F51" s="5" t="s">
        <v>74</v>
      </c>
      <c r="G51" s="6">
        <v>6660</v>
      </c>
    </row>
    <row r="52" spans="1:7" x14ac:dyDescent="0.25">
      <c r="A52" s="3">
        <v>53</v>
      </c>
      <c r="B52" s="4" t="str">
        <f>HYPERLINK("https://my.zakupki.prom.ua/remote/dispatcher/state_purchase_view/11299354", "UA-2019-04-15-000573-a")</f>
        <v>UA-2019-04-15-000573-a</v>
      </c>
      <c r="C52" s="4" t="s">
        <v>60</v>
      </c>
      <c r="D52" s="5" t="s">
        <v>80</v>
      </c>
      <c r="E52" s="5" t="s">
        <v>116</v>
      </c>
      <c r="F52" s="5" t="s">
        <v>31</v>
      </c>
      <c r="G52" s="6">
        <v>14729.44</v>
      </c>
    </row>
    <row r="53" spans="1:7" x14ac:dyDescent="0.25">
      <c r="A53" s="3">
        <v>54</v>
      </c>
      <c r="B53" s="4" t="str">
        <f>HYPERLINK("https://my.zakupki.prom.ua/remote/dispatcher/state_purchase_view/11274828", "UA-2019-04-11-003029-a")</f>
        <v>UA-2019-04-11-003029-a</v>
      </c>
      <c r="C53" s="4" t="s">
        <v>60</v>
      </c>
      <c r="D53" s="5" t="s">
        <v>16</v>
      </c>
      <c r="E53" s="5" t="s">
        <v>16</v>
      </c>
      <c r="F53" s="5" t="s">
        <v>74</v>
      </c>
      <c r="G53" s="6">
        <v>54000</v>
      </c>
    </row>
    <row r="54" spans="1:7" x14ac:dyDescent="0.25">
      <c r="A54" s="3">
        <v>55</v>
      </c>
      <c r="B54" s="4" t="str">
        <f>HYPERLINK("https://my.zakupki.prom.ua/remote/dispatcher/state_purchase_view/11234684", "UA-2019-04-09-001452-a")</f>
        <v>UA-2019-04-09-001452-a</v>
      </c>
      <c r="C54" s="4" t="s">
        <v>60</v>
      </c>
      <c r="D54" s="5" t="s">
        <v>65</v>
      </c>
      <c r="E54" s="5" t="s">
        <v>34</v>
      </c>
      <c r="F54" s="5" t="s">
        <v>31</v>
      </c>
      <c r="G54" s="6">
        <v>51828</v>
      </c>
    </row>
    <row r="55" spans="1:7" x14ac:dyDescent="0.25">
      <c r="A55" s="3">
        <v>56</v>
      </c>
      <c r="B55" s="4" t="str">
        <f>HYPERLINK("https://my.zakupki.prom.ua/remote/dispatcher/state_purchase_view/11234227", "UA-2019-04-09-001382-a")</f>
        <v>UA-2019-04-09-001382-a</v>
      </c>
      <c r="C55" s="4" t="s">
        <v>60</v>
      </c>
      <c r="D55" s="5" t="s">
        <v>84</v>
      </c>
      <c r="E55" s="5" t="s">
        <v>84</v>
      </c>
      <c r="F55" s="5" t="s">
        <v>31</v>
      </c>
      <c r="G55" s="6">
        <v>75000</v>
      </c>
    </row>
    <row r="56" spans="1:7" x14ac:dyDescent="0.25">
      <c r="A56" s="3">
        <v>57</v>
      </c>
      <c r="B56" s="4" t="str">
        <f>HYPERLINK("https://my.zakupki.prom.ua/remote/dispatcher/state_purchase_view/11204852", "UA-2019-04-05-001973-a")</f>
        <v>UA-2019-04-05-001973-a</v>
      </c>
      <c r="C56" s="4" t="s">
        <v>60</v>
      </c>
      <c r="D56" s="5" t="s">
        <v>104</v>
      </c>
      <c r="E56" s="5" t="s">
        <v>127</v>
      </c>
      <c r="F56" s="5" t="s">
        <v>31</v>
      </c>
      <c r="G56" s="6">
        <v>36260</v>
      </c>
    </row>
    <row r="57" spans="1:7" x14ac:dyDescent="0.25">
      <c r="A57" s="3">
        <v>58</v>
      </c>
      <c r="B57" s="4" t="str">
        <f>HYPERLINK("https://my.zakupki.prom.ua/remote/dispatcher/state_purchase_view/11200426", "UA-2019-04-05-001220-a")</f>
        <v>UA-2019-04-05-001220-a</v>
      </c>
      <c r="C57" s="4" t="s">
        <v>60</v>
      </c>
      <c r="D57" s="5" t="s">
        <v>96</v>
      </c>
      <c r="E57" s="5" t="s">
        <v>73</v>
      </c>
      <c r="F57" s="5" t="s">
        <v>31</v>
      </c>
      <c r="G57" s="6">
        <v>6135</v>
      </c>
    </row>
    <row r="58" spans="1:7" x14ac:dyDescent="0.25">
      <c r="A58" s="3">
        <v>59</v>
      </c>
      <c r="B58" s="4" t="str">
        <f>HYPERLINK("https://my.zakupki.prom.ua/remote/dispatcher/state_purchase_view/11179496", "UA-2019-04-04-000900-a")</f>
        <v>UA-2019-04-04-000900-a</v>
      </c>
      <c r="C58" s="4" t="s">
        <v>60</v>
      </c>
      <c r="D58" s="5" t="s">
        <v>49</v>
      </c>
      <c r="E58" s="5" t="s">
        <v>9</v>
      </c>
      <c r="F58" s="5" t="s">
        <v>74</v>
      </c>
      <c r="G58" s="6">
        <v>81000</v>
      </c>
    </row>
    <row r="59" spans="1:7" x14ac:dyDescent="0.25">
      <c r="A59" s="3">
        <v>60</v>
      </c>
      <c r="B59" s="4" t="str">
        <f>HYPERLINK("https://my.zakupki.prom.ua/remote/dispatcher/state_purchase_view/11149067", "UA-2019-04-02-001185-b")</f>
        <v>UA-2019-04-02-001185-b</v>
      </c>
      <c r="C59" s="4" t="s">
        <v>60</v>
      </c>
      <c r="D59" s="5" t="s">
        <v>83</v>
      </c>
      <c r="E59" s="5" t="s">
        <v>6</v>
      </c>
      <c r="F59" s="5" t="s">
        <v>31</v>
      </c>
      <c r="G59" s="6">
        <v>114700</v>
      </c>
    </row>
    <row r="60" spans="1:7" x14ac:dyDescent="0.25">
      <c r="A60" s="3">
        <v>61</v>
      </c>
      <c r="B60" s="4" t="str">
        <f>HYPERLINK("https://my.zakupki.prom.ua/remote/dispatcher/state_purchase_view/11146048", "UA-2019-04-02-000721-b")</f>
        <v>UA-2019-04-02-000721-b</v>
      </c>
      <c r="C60" s="4" t="s">
        <v>60</v>
      </c>
      <c r="D60" s="5" t="s">
        <v>25</v>
      </c>
      <c r="E60" s="5" t="s">
        <v>25</v>
      </c>
      <c r="F60" s="5" t="s">
        <v>31</v>
      </c>
      <c r="G60" s="6">
        <v>179697</v>
      </c>
    </row>
    <row r="61" spans="1:7" x14ac:dyDescent="0.25">
      <c r="A61" s="3">
        <v>62</v>
      </c>
      <c r="B61" s="4" t="str">
        <f>HYPERLINK("https://my.zakupki.prom.ua/remote/dispatcher/state_purchase_view/11054769", "UA-2019-03-27-000270-b")</f>
        <v>UA-2019-03-27-000270-b</v>
      </c>
      <c r="C61" s="4" t="s">
        <v>60</v>
      </c>
      <c r="D61" s="5" t="s">
        <v>120</v>
      </c>
      <c r="E61" s="5" t="s">
        <v>33</v>
      </c>
      <c r="F61" s="5" t="s">
        <v>31</v>
      </c>
      <c r="G61" s="6">
        <v>3118</v>
      </c>
    </row>
    <row r="62" spans="1:7" x14ac:dyDescent="0.25">
      <c r="A62" s="3">
        <v>63</v>
      </c>
      <c r="B62" s="4" t="str">
        <f>HYPERLINK("https://my.zakupki.prom.ua/remote/dispatcher/state_purchase_view/11057962", "UA-2019-03-25-001790-b")</f>
        <v>UA-2019-03-25-001790-b</v>
      </c>
      <c r="C62" s="4" t="s">
        <v>60</v>
      </c>
      <c r="D62" s="5" t="s">
        <v>41</v>
      </c>
      <c r="E62" s="5" t="s">
        <v>42</v>
      </c>
      <c r="F62" s="5" t="s">
        <v>24</v>
      </c>
      <c r="G62" s="6">
        <v>100000</v>
      </c>
    </row>
    <row r="63" spans="1:7" x14ac:dyDescent="0.25">
      <c r="A63" s="3">
        <v>64</v>
      </c>
      <c r="B63" s="4" t="str">
        <f>HYPERLINK("https://my.zakupki.prom.ua/remote/dispatcher/state_purchase_view/11030774", "UA-2019-03-22-000678-b")</f>
        <v>UA-2019-03-22-000678-b</v>
      </c>
      <c r="C63" s="4" t="s">
        <v>60</v>
      </c>
      <c r="D63" s="5" t="s">
        <v>83</v>
      </c>
      <c r="E63" s="5" t="s">
        <v>6</v>
      </c>
      <c r="F63" s="5" t="s">
        <v>24</v>
      </c>
      <c r="G63" s="6">
        <v>114700</v>
      </c>
    </row>
    <row r="64" spans="1:7" x14ac:dyDescent="0.25">
      <c r="A64" s="3">
        <v>65</v>
      </c>
      <c r="B64" s="4" t="str">
        <f>HYPERLINK("https://my.zakupki.prom.ua/remote/dispatcher/state_purchase_view/11000101", "UA-2019-03-20-001593-a")</f>
        <v>UA-2019-03-20-001593-a</v>
      </c>
      <c r="C64" s="4" t="s">
        <v>60</v>
      </c>
      <c r="D64" s="5" t="s">
        <v>59</v>
      </c>
      <c r="E64" s="5" t="s">
        <v>131</v>
      </c>
      <c r="F64" s="5" t="s">
        <v>31</v>
      </c>
      <c r="G64" s="6">
        <v>150000</v>
      </c>
    </row>
    <row r="65" spans="1:7" x14ac:dyDescent="0.25">
      <c r="A65" s="3">
        <v>66</v>
      </c>
      <c r="B65" s="4" t="str">
        <f>HYPERLINK("https://my.zakupki.prom.ua/remote/dispatcher/state_purchase_view/10976756", "UA-2019-03-19-001111-a")</f>
        <v>UA-2019-03-19-001111-a</v>
      </c>
      <c r="C65" s="4" t="s">
        <v>60</v>
      </c>
      <c r="D65" s="5" t="s">
        <v>101</v>
      </c>
      <c r="E65" s="5" t="s">
        <v>101</v>
      </c>
      <c r="F65" s="5" t="s">
        <v>18</v>
      </c>
      <c r="G65" s="6">
        <v>645619</v>
      </c>
    </row>
    <row r="66" spans="1:7" x14ac:dyDescent="0.25">
      <c r="A66" s="3">
        <v>67</v>
      </c>
      <c r="B66" s="4" t="str">
        <f>HYPERLINK("https://my.zakupki.prom.ua/remote/dispatcher/state_purchase_view/10976375", "UA-2019-03-19-001037-a")</f>
        <v>UA-2019-03-19-001037-a</v>
      </c>
      <c r="C66" s="4" t="s">
        <v>60</v>
      </c>
      <c r="D66" s="5" t="s">
        <v>68</v>
      </c>
      <c r="E66" s="5" t="s">
        <v>68</v>
      </c>
      <c r="F66" s="5" t="s">
        <v>18</v>
      </c>
      <c r="G66" s="6">
        <v>12000</v>
      </c>
    </row>
    <row r="67" spans="1:7" x14ac:dyDescent="0.25">
      <c r="A67" s="3">
        <v>68</v>
      </c>
      <c r="B67" s="4" t="str">
        <f>HYPERLINK("https://my.zakupki.prom.ua/remote/dispatcher/state_purchase_view/10975949", "UA-2019-03-19-000987-a")</f>
        <v>UA-2019-03-19-000987-a</v>
      </c>
      <c r="C67" s="4" t="s">
        <v>60</v>
      </c>
      <c r="D67" s="5" t="s">
        <v>16</v>
      </c>
      <c r="E67" s="5" t="s">
        <v>16</v>
      </c>
      <c r="F67" s="5" t="s">
        <v>18</v>
      </c>
      <c r="G67" s="6">
        <v>54000</v>
      </c>
    </row>
    <row r="68" spans="1:7" x14ac:dyDescent="0.25">
      <c r="A68" s="3">
        <v>69</v>
      </c>
      <c r="B68" s="4" t="str">
        <f>HYPERLINK("https://my.zakupki.prom.ua/remote/dispatcher/state_purchase_view/10972137", "UA-2019-03-19-000377-a")</f>
        <v>UA-2019-03-19-000377-a</v>
      </c>
      <c r="C68" s="4" t="s">
        <v>60</v>
      </c>
      <c r="D68" s="5" t="s">
        <v>99</v>
      </c>
      <c r="E68" s="5" t="s">
        <v>99</v>
      </c>
      <c r="F68" s="5" t="s">
        <v>31</v>
      </c>
      <c r="G68" s="6">
        <v>66000</v>
      </c>
    </row>
    <row r="69" spans="1:7" x14ac:dyDescent="0.25">
      <c r="A69" s="3">
        <v>70</v>
      </c>
      <c r="B69" s="4" t="str">
        <f>HYPERLINK("https://my.zakupki.prom.ua/remote/dispatcher/state_purchase_view/10947439", "UA-2019-03-15-002407-a")</f>
        <v>UA-2019-03-15-002407-a</v>
      </c>
      <c r="C69" s="4" t="s">
        <v>60</v>
      </c>
      <c r="D69" s="5" t="s">
        <v>104</v>
      </c>
      <c r="E69" s="5" t="s">
        <v>126</v>
      </c>
      <c r="F69" s="5" t="s">
        <v>31</v>
      </c>
      <c r="G69" s="6">
        <v>13469</v>
      </c>
    </row>
    <row r="70" spans="1:7" x14ac:dyDescent="0.25">
      <c r="A70" s="3">
        <v>71</v>
      </c>
      <c r="B70" s="4" t="str">
        <f>HYPERLINK("https://my.zakupki.prom.ua/remote/dispatcher/state_purchase_view/10947122", "UA-2019-03-15-002355-a")</f>
        <v>UA-2019-03-15-002355-a</v>
      </c>
      <c r="C70" s="4" t="s">
        <v>60</v>
      </c>
      <c r="D70" s="5" t="s">
        <v>128</v>
      </c>
      <c r="E70" s="5" t="s">
        <v>129</v>
      </c>
      <c r="F70" s="5" t="s">
        <v>31</v>
      </c>
      <c r="G70" s="6">
        <v>14543</v>
      </c>
    </row>
    <row r="71" spans="1:7" x14ac:dyDescent="0.25">
      <c r="A71" s="3">
        <v>72</v>
      </c>
      <c r="B71" s="4" t="str">
        <f>HYPERLINK("https://my.zakupki.prom.ua/remote/dispatcher/state_purchase_view/10946907", "UA-2019-03-15-002319-a")</f>
        <v>UA-2019-03-15-002319-a</v>
      </c>
      <c r="C71" s="4" t="s">
        <v>60</v>
      </c>
      <c r="D71" s="5" t="s">
        <v>112</v>
      </c>
      <c r="E71" s="5" t="s">
        <v>113</v>
      </c>
      <c r="F71" s="5" t="s">
        <v>31</v>
      </c>
      <c r="G71" s="6">
        <v>38358</v>
      </c>
    </row>
    <row r="72" spans="1:7" x14ac:dyDescent="0.25">
      <c r="A72" s="3">
        <v>73</v>
      </c>
      <c r="B72" s="4" t="str">
        <f>HYPERLINK("https://my.zakupki.prom.ua/remote/dispatcher/state_purchase_view/10766390", "UA-2019-02-28-001739-a")</f>
        <v>UA-2019-02-28-001739-a</v>
      </c>
      <c r="C72" s="4" t="s">
        <v>60</v>
      </c>
      <c r="D72" s="5" t="s">
        <v>102</v>
      </c>
      <c r="E72" s="5" t="s">
        <v>11</v>
      </c>
      <c r="F72" s="5" t="s">
        <v>18</v>
      </c>
      <c r="G72" s="6">
        <v>250000</v>
      </c>
    </row>
    <row r="73" spans="1:7" x14ac:dyDescent="0.25">
      <c r="A73" s="3">
        <v>74</v>
      </c>
      <c r="B73" s="4" t="str">
        <f>HYPERLINK("https://my.zakupki.prom.ua/remote/dispatcher/state_purchase_view/10764744", "UA-2019-02-28-001468-a")</f>
        <v>UA-2019-02-28-001468-a</v>
      </c>
      <c r="C73" s="4" t="s">
        <v>60</v>
      </c>
      <c r="D73" s="5" t="s">
        <v>16</v>
      </c>
      <c r="E73" s="5" t="s">
        <v>16</v>
      </c>
      <c r="F73" s="5" t="s">
        <v>18</v>
      </c>
      <c r="G73" s="6">
        <v>54000</v>
      </c>
    </row>
    <row r="74" spans="1:7" x14ac:dyDescent="0.25">
      <c r="A74" s="3">
        <v>75</v>
      </c>
      <c r="B74" s="4" t="str">
        <f>HYPERLINK("https://my.zakupki.prom.ua/remote/dispatcher/state_purchase_view/10744672", "UA-2019-02-27-000989-a")</f>
        <v>UA-2019-02-27-000989-a</v>
      </c>
      <c r="C74" s="4" t="s">
        <v>60</v>
      </c>
      <c r="D74" s="5" t="s">
        <v>21</v>
      </c>
      <c r="E74" s="5" t="s">
        <v>7</v>
      </c>
      <c r="F74" s="5" t="s">
        <v>18</v>
      </c>
      <c r="G74" s="6">
        <v>332000</v>
      </c>
    </row>
    <row r="75" spans="1:7" x14ac:dyDescent="0.25">
      <c r="A75" s="3">
        <v>76</v>
      </c>
      <c r="B75" s="4" t="str">
        <f>HYPERLINK("https://my.zakupki.prom.ua/remote/dispatcher/state_purchase_view/10728607", "UA-2019-02-26-001502-b")</f>
        <v>UA-2019-02-26-001502-b</v>
      </c>
      <c r="C75" s="4" t="s">
        <v>60</v>
      </c>
      <c r="D75" s="5" t="s">
        <v>52</v>
      </c>
      <c r="E75" s="5" t="s">
        <v>35</v>
      </c>
      <c r="F75" s="5" t="s">
        <v>24</v>
      </c>
      <c r="G75" s="6">
        <v>110000</v>
      </c>
    </row>
    <row r="76" spans="1:7" x14ac:dyDescent="0.25">
      <c r="A76" s="3">
        <v>77</v>
      </c>
      <c r="B76" s="4" t="str">
        <f>HYPERLINK("https://my.zakupki.prom.ua/remote/dispatcher/state_purchase_view/10723479", "UA-2019-02-26-000657-b")</f>
        <v>UA-2019-02-26-000657-b</v>
      </c>
      <c r="C76" s="4" t="s">
        <v>60</v>
      </c>
      <c r="D76" s="5" t="s">
        <v>68</v>
      </c>
      <c r="E76" s="5" t="s">
        <v>68</v>
      </c>
      <c r="F76" s="5" t="s">
        <v>18</v>
      </c>
      <c r="G76" s="6">
        <v>12000</v>
      </c>
    </row>
    <row r="77" spans="1:7" x14ac:dyDescent="0.25">
      <c r="A77" s="3">
        <v>78</v>
      </c>
      <c r="B77" s="4" t="str">
        <f>HYPERLINK("https://my.zakupki.prom.ua/remote/dispatcher/state_purchase_view/10718156", "UA-2019-02-25-002490-b")</f>
        <v>UA-2019-02-25-002490-b</v>
      </c>
      <c r="C77" s="4" t="s">
        <v>60</v>
      </c>
      <c r="D77" s="5" t="s">
        <v>91</v>
      </c>
      <c r="E77" s="5" t="s">
        <v>91</v>
      </c>
      <c r="F77" s="5" t="s">
        <v>75</v>
      </c>
      <c r="G77" s="6">
        <v>270275.5</v>
      </c>
    </row>
    <row r="78" spans="1:7" x14ac:dyDescent="0.25">
      <c r="A78" s="3">
        <v>79</v>
      </c>
      <c r="B78" s="4" t="str">
        <f>HYPERLINK("https://my.zakupki.prom.ua/remote/dispatcher/state_purchase_view/10711520", "UA-2019-02-25-002306-b")</f>
        <v>UA-2019-02-25-002306-b</v>
      </c>
      <c r="C78" s="4" t="s">
        <v>60</v>
      </c>
      <c r="D78" s="5" t="s">
        <v>58</v>
      </c>
      <c r="E78" s="5" t="s">
        <v>57</v>
      </c>
      <c r="F78" s="5" t="s">
        <v>18</v>
      </c>
      <c r="G78" s="6">
        <v>118097</v>
      </c>
    </row>
    <row r="79" spans="1:7" x14ac:dyDescent="0.25">
      <c r="A79" s="3">
        <v>80</v>
      </c>
      <c r="B79" s="4" t="str">
        <f>HYPERLINK("https://my.zakupki.prom.ua/remote/dispatcher/state_purchase_view/10710354", "UA-2019-02-25-002017-b")</f>
        <v>UA-2019-02-25-002017-b</v>
      </c>
      <c r="C79" s="4" t="s">
        <v>60</v>
      </c>
      <c r="D79" s="5" t="s">
        <v>49</v>
      </c>
      <c r="E79" s="5" t="s">
        <v>9</v>
      </c>
      <c r="F79" s="5" t="s">
        <v>18</v>
      </c>
      <c r="G79" s="6">
        <v>81000</v>
      </c>
    </row>
    <row r="80" spans="1:7" x14ac:dyDescent="0.25">
      <c r="A80" s="3">
        <v>81</v>
      </c>
      <c r="B80" s="4" t="str">
        <f>HYPERLINK("https://my.zakupki.prom.ua/remote/dispatcher/state_purchase_view/10709468", "UA-2019-02-25-001827-b")</f>
        <v>UA-2019-02-25-001827-b</v>
      </c>
      <c r="C80" s="4" t="s">
        <v>60</v>
      </c>
      <c r="D80" s="5" t="s">
        <v>20</v>
      </c>
      <c r="E80" s="5" t="s">
        <v>117</v>
      </c>
      <c r="F80" s="5" t="s">
        <v>31</v>
      </c>
      <c r="G80" s="6">
        <v>24995</v>
      </c>
    </row>
    <row r="81" spans="1:7" x14ac:dyDescent="0.25">
      <c r="A81" s="3">
        <v>82</v>
      </c>
      <c r="B81" s="4" t="str">
        <f>HYPERLINK("https://my.zakupki.prom.ua/remote/dispatcher/state_purchase_view/10666329", "UA-2019-02-21-000775-b")</f>
        <v>UA-2019-02-21-000775-b</v>
      </c>
      <c r="C81" s="4" t="s">
        <v>60</v>
      </c>
      <c r="D81" s="5" t="s">
        <v>97</v>
      </c>
      <c r="E81" s="5" t="s">
        <v>98</v>
      </c>
      <c r="F81" s="5" t="s">
        <v>31</v>
      </c>
      <c r="G81" s="6">
        <v>25340</v>
      </c>
    </row>
    <row r="82" spans="1:7" x14ac:dyDescent="0.25">
      <c r="A82" s="3">
        <v>83</v>
      </c>
      <c r="B82" s="4" t="str">
        <f>HYPERLINK("https://my.zakupki.prom.ua/remote/dispatcher/state_purchase_view/10606201", "UA-2019-02-18-001080-b")</f>
        <v>UA-2019-02-18-001080-b</v>
      </c>
      <c r="C82" s="4" t="s">
        <v>60</v>
      </c>
      <c r="D82" s="5" t="s">
        <v>138</v>
      </c>
      <c r="E82" s="5" t="s">
        <v>70</v>
      </c>
      <c r="F82" s="5" t="s">
        <v>24</v>
      </c>
      <c r="G82" s="6">
        <v>15300</v>
      </c>
    </row>
    <row r="83" spans="1:7" x14ac:dyDescent="0.25">
      <c r="A83" s="3">
        <v>84</v>
      </c>
      <c r="B83" s="4" t="str">
        <f>HYPERLINK("https://my.zakupki.prom.ua/remote/dispatcher/state_purchase_view/10597792", "UA-2019-02-17-000026-b")</f>
        <v>UA-2019-02-17-000026-b</v>
      </c>
      <c r="C83" s="4" t="s">
        <v>60</v>
      </c>
      <c r="D83" s="5" t="s">
        <v>5</v>
      </c>
      <c r="E83" s="5" t="s">
        <v>106</v>
      </c>
      <c r="F83" s="5" t="s">
        <v>24</v>
      </c>
      <c r="G83" s="6">
        <v>191000</v>
      </c>
    </row>
    <row r="84" spans="1:7" x14ac:dyDescent="0.25">
      <c r="A84" s="3">
        <v>85</v>
      </c>
      <c r="B84" s="4" t="str">
        <f>HYPERLINK("https://my.zakupki.prom.ua/remote/dispatcher/state_purchase_view/10514684", "UA-2019-02-12-000545-b")</f>
        <v>UA-2019-02-12-000545-b</v>
      </c>
      <c r="C84" s="4" t="s">
        <v>60</v>
      </c>
      <c r="D84" s="5" t="s">
        <v>81</v>
      </c>
      <c r="E84" s="5" t="s">
        <v>81</v>
      </c>
      <c r="F84" s="5" t="s">
        <v>31</v>
      </c>
      <c r="G84" s="6">
        <v>194739</v>
      </c>
    </row>
    <row r="85" spans="1:7" x14ac:dyDescent="0.25">
      <c r="A85" s="3">
        <v>86</v>
      </c>
      <c r="B85" s="4" t="str">
        <f>HYPERLINK("https://my.zakupki.prom.ua/remote/dispatcher/state_purchase_view/10467436", "UA-2019-02-08-001241-b")</f>
        <v>UA-2019-02-08-001241-b</v>
      </c>
      <c r="C85" s="4" t="s">
        <v>60</v>
      </c>
      <c r="D85" s="5" t="s">
        <v>58</v>
      </c>
      <c r="E85" s="5" t="s">
        <v>56</v>
      </c>
      <c r="F85" s="5" t="s">
        <v>18</v>
      </c>
      <c r="G85" s="6">
        <v>118097</v>
      </c>
    </row>
    <row r="86" spans="1:7" x14ac:dyDescent="0.25">
      <c r="A86" s="3">
        <v>87</v>
      </c>
      <c r="B86" s="4" t="str">
        <f>HYPERLINK("https://my.zakupki.prom.ua/remote/dispatcher/state_purchase_view/10452306", "UA-2019-02-07-002976-b")</f>
        <v>UA-2019-02-07-002976-b</v>
      </c>
      <c r="C86" s="4" t="s">
        <v>60</v>
      </c>
      <c r="D86" s="5" t="s">
        <v>49</v>
      </c>
      <c r="E86" s="5" t="s">
        <v>9</v>
      </c>
      <c r="F86" s="5" t="s">
        <v>18</v>
      </c>
      <c r="G86" s="6">
        <v>81000</v>
      </c>
    </row>
    <row r="87" spans="1:7" x14ac:dyDescent="0.25">
      <c r="A87" s="3">
        <v>88</v>
      </c>
      <c r="B87" s="4" t="str">
        <f>HYPERLINK("https://my.zakupki.prom.ua/remote/dispatcher/state_purchase_view/10409990", "UA-2019-02-06-000841-b")</f>
        <v>UA-2019-02-06-000841-b</v>
      </c>
      <c r="C87" s="4" t="s">
        <v>60</v>
      </c>
      <c r="D87" s="5" t="s">
        <v>130</v>
      </c>
      <c r="E87" s="5" t="s">
        <v>19</v>
      </c>
      <c r="F87" s="5" t="s">
        <v>24</v>
      </c>
      <c r="G87" s="6">
        <v>125000</v>
      </c>
    </row>
    <row r="88" spans="1:7" x14ac:dyDescent="0.25">
      <c r="A88" s="3">
        <v>89</v>
      </c>
      <c r="B88" s="4" t="str">
        <f>HYPERLINK("https://my.zakupki.prom.ua/remote/dispatcher/state_purchase_view/10390430", "UA-2019-02-05-002066-b")</f>
        <v>UA-2019-02-05-002066-b</v>
      </c>
      <c r="C88" s="4" t="s">
        <v>60</v>
      </c>
      <c r="D88" s="5" t="s">
        <v>71</v>
      </c>
      <c r="E88" s="5" t="s">
        <v>71</v>
      </c>
      <c r="F88" s="5" t="s">
        <v>24</v>
      </c>
      <c r="G88" s="6">
        <v>19983</v>
      </c>
    </row>
    <row r="89" spans="1:7" x14ac:dyDescent="0.25">
      <c r="A89" s="3">
        <v>90</v>
      </c>
      <c r="B89" s="4" t="str">
        <f>HYPERLINK("https://my.zakupki.prom.ua/remote/dispatcher/state_purchase_view/10357978", "UA-2019-02-04-001977-b")</f>
        <v>UA-2019-02-04-001977-b</v>
      </c>
      <c r="C89" s="4" t="s">
        <v>60</v>
      </c>
      <c r="D89" s="5" t="s">
        <v>115</v>
      </c>
      <c r="E89" s="5" t="s">
        <v>101</v>
      </c>
      <c r="F89" s="5" t="s">
        <v>18</v>
      </c>
      <c r="G89" s="6">
        <v>645619</v>
      </c>
    </row>
    <row r="90" spans="1:7" x14ac:dyDescent="0.25">
      <c r="A90" s="3">
        <v>91</v>
      </c>
      <c r="B90" s="4" t="str">
        <f>HYPERLINK("https://my.zakupki.prom.ua/remote/dispatcher/state_purchase_view/10191662", "UA-2019-01-28-002273-b")</f>
        <v>UA-2019-01-28-002273-b</v>
      </c>
      <c r="C90" s="4" t="s">
        <v>60</v>
      </c>
      <c r="D90" s="5" t="s">
        <v>107</v>
      </c>
      <c r="E90" s="5" t="s">
        <v>108</v>
      </c>
      <c r="F90" s="5" t="s">
        <v>24</v>
      </c>
      <c r="G90" s="6">
        <v>198600</v>
      </c>
    </row>
    <row r="91" spans="1:7" x14ac:dyDescent="0.25">
      <c r="A91" s="3">
        <v>92</v>
      </c>
      <c r="B91" s="4" t="str">
        <f>HYPERLINK("https://my.zakupki.prom.ua/remote/dispatcher/state_purchase_view/10186387", "UA-2019-01-28-001638-b")</f>
        <v>UA-2019-01-28-001638-b</v>
      </c>
      <c r="C91" s="4" t="s">
        <v>60</v>
      </c>
      <c r="D91" s="5" t="s">
        <v>1</v>
      </c>
      <c r="E91" s="5" t="s">
        <v>1</v>
      </c>
      <c r="F91" s="5" t="s">
        <v>24</v>
      </c>
      <c r="G91" s="6">
        <v>49500</v>
      </c>
    </row>
    <row r="92" spans="1:7" x14ac:dyDescent="0.25">
      <c r="A92" s="3">
        <v>93</v>
      </c>
      <c r="B92" s="4" t="str">
        <f>HYPERLINK("https://my.zakupki.prom.ua/remote/dispatcher/state_purchase_view/10087757", "UA-2019-01-24-000604-b")</f>
        <v>UA-2019-01-24-000604-b</v>
      </c>
      <c r="C92" s="4" t="s">
        <v>60</v>
      </c>
      <c r="D92" s="5" t="s">
        <v>91</v>
      </c>
      <c r="E92" s="5" t="s">
        <v>91</v>
      </c>
      <c r="F92" s="5" t="s">
        <v>18</v>
      </c>
      <c r="G92" s="6">
        <v>1141818</v>
      </c>
    </row>
    <row r="93" spans="1:7" x14ac:dyDescent="0.25">
      <c r="A93" s="3">
        <v>94</v>
      </c>
      <c r="B93" s="4" t="str">
        <f>HYPERLINK("https://my.zakupki.prom.ua/remote/dispatcher/state_purchase_view/9924083", "UA-2019-01-18-002048-c")</f>
        <v>UA-2019-01-18-002048-c</v>
      </c>
      <c r="C93" s="4" t="s">
        <v>60</v>
      </c>
      <c r="D93" s="5" t="s">
        <v>0</v>
      </c>
      <c r="E93" s="5" t="s">
        <v>47</v>
      </c>
      <c r="F93" s="5" t="s">
        <v>18</v>
      </c>
      <c r="G93" s="6">
        <v>464910</v>
      </c>
    </row>
  </sheetData>
  <autoFilter ref="A3:G9"/>
  <hyperlinks>
    <hyperlink ref="B23" r:id="rId1" display="https://my.zakupki.prom.ua/remote/dispatcher/state_purchase_view/12038791"/>
    <hyperlink ref="B22" r:id="rId2" display="https://my.zakupki.prom.ua/remote/dispatcher/state_purchase_view/12083027"/>
    <hyperlink ref="B21" r:id="rId3" display="https://my.zakupki.prom.ua/remote/dispatcher/state_purchase_view/12083027"/>
    <hyperlink ref="B20" r:id="rId4" display="https://my.zakupki.prom.ua/remote/dispatcher/state_purchase_view/12083027"/>
    <hyperlink ref="B19" r:id="rId5" display="https://my.zakupki.prom.ua/remote/dispatcher/state_purchase_view/12137891"/>
    <hyperlink ref="B18" r:id="rId6" display="https://my.zakupki.prom.ua/remote/dispatcher/state_purchase_view/12173390"/>
    <hyperlink ref="B17" r:id="rId7" display="https://my.zakupki.prom.ua/remote/dispatcher/state_purchase_view/12183601"/>
    <hyperlink ref="B16" r:id="rId8" display="https://my.zakupki.prom.ua/remote/dispatcher/state_purchase_view/12244097"/>
    <hyperlink ref="B15" r:id="rId9" display="https://my.zakupki.prom.ua/remote/dispatcher/state_purchase_view/12256275"/>
    <hyperlink ref="B14" r:id="rId10" display="https://my.zakupki.prom.ua/remote/dispatcher/state_purchase_view/12269983"/>
    <hyperlink ref="B89" r:id="rId11" display="https://my.zakupki.prom.ua/remote/dispatcher/state_purchase_view/10357978"/>
    <hyperlink ref="B32" r:id="rId12" display="https://my.zakupki.prom.ua/remote/dispatcher/state_purchase_view/11720125"/>
    <hyperlink ref="B33" r:id="rId13" display="https://my.zakupki.prom.ua/remote/dispatcher/state_purchase_view/11703142"/>
    <hyperlink ref="B28" r:id="rId14" display="https://my.zakupki.prom.ua/remote/dispatcher/state_purchase_view/11911520"/>
    <hyperlink ref="B29" r:id="rId15" display="https://my.zakupki.prom.ua/remote/dispatcher/state_purchase_view/11911520"/>
    <hyperlink ref="B30" r:id="rId16" display="https://my.zakupki.prom.ua/remote/dispatcher/state_purchase_view/11755157"/>
    <hyperlink ref="B31" r:id="rId17" display="https://my.zakupki.prom.ua/remote/dispatcher/state_purchase_view/11752238"/>
    <hyperlink ref="B24" r:id="rId18" display="https://my.zakupki.prom.ua/remote/dispatcher/state_purchase_view/12026886"/>
    <hyperlink ref="B25" r:id="rId19" display="https://my.zakupki.prom.ua/remote/dispatcher/state_purchase_view/12025811"/>
    <hyperlink ref="B26" r:id="rId20" display="https://my.zakupki.prom.ua/remote/dispatcher/state_purchase_view/11957206"/>
    <hyperlink ref="B27" r:id="rId21" display="https://my.zakupki.prom.ua/remote/dispatcher/state_purchase_view/11911520"/>
    <hyperlink ref="B92" r:id="rId22" display="https://my.zakupki.prom.ua/remote/dispatcher/state_purchase_view/10087757"/>
    <hyperlink ref="B85" r:id="rId23" display="https://my.zakupki.prom.ua/remote/dispatcher/state_purchase_view/10467436"/>
    <hyperlink ref="B74" r:id="rId24" display="https://my.zakupki.prom.ua/remote/dispatcher/state_purchase_view/10744672"/>
    <hyperlink ref="B10" r:id="rId25" display="https://my.zakupki.prom.ua/remote/dispatcher/state_purchase_view/12294784"/>
    <hyperlink ref="B11" r:id="rId26" display="https://my.zakupki.prom.ua/remote/dispatcher/state_purchase_view/12294705"/>
    <hyperlink ref="B8" r:id="rId27" display="https://my.zakupki.prom.ua/remote/dispatcher/state_purchase_view/12300262"/>
    <hyperlink ref="B9" r:id="rId28" display="https://my.zakupki.prom.ua/remote/dispatcher/state_purchase_view/12300262"/>
    <hyperlink ref="B6" r:id="rId29" display="https://my.zakupki.prom.ua/remote/dispatcher/state_purchase_view/12301066"/>
    <hyperlink ref="B4" r:id="rId30" display="https://my.zakupki.prom.ua/remote/dispatcher/state_purchase_view/12624115"/>
    <hyperlink ref="B5" r:id="rId31" display="https://my.zakupki.prom.ua/remote/dispatcher/state_purchase_view/12356160"/>
    <hyperlink ref="B12" r:id="rId32" display="https://my.zakupki.prom.ua/remote/dispatcher/state_purchase_view/12290150"/>
    <hyperlink ref="B13" r:id="rId33" display="https://my.zakupki.prom.ua/remote/dispatcher/state_purchase_view/12289104"/>
    <hyperlink ref="B40" r:id="rId34" display="https://my.zakupki.prom.ua/remote/dispatcher/state_purchase_view/11606875"/>
    <hyperlink ref="B7" r:id="rId35" display="https://my.zakupki.prom.ua/remote/dispatcher/state_purchase_view/12301066"/>
    <hyperlink ref="B56" r:id="rId36" display="https://my.zakupki.prom.ua/remote/dispatcher/state_purchase_view/11204852"/>
    <hyperlink ref="C28" r:id="rId37" display="https://my.zakupki.prom.ua/remote/dispatcher/state_purchase_lot_view/457264"/>
    <hyperlink ref="C7" r:id="rId38" display="https://my.zakupki.prom.ua/remote/dispatcher/state_purchase_lot_view/464170"/>
    <hyperlink ref="C6" r:id="rId39" display="https://my.zakupki.prom.ua/remote/dispatcher/state_purchase_lot_view/464169"/>
    <hyperlink ref="C9" r:id="rId40" display="https://my.zakupki.prom.ua/remote/dispatcher/state_purchase_lot_view/464129"/>
    <hyperlink ref="C8" r:id="rId41" display="https://my.zakupki.prom.ua/remote/dispatcher/state_purchase_lot_view/464128"/>
    <hyperlink ref="B58" r:id="rId42" display="https://my.zakupki.prom.ua/remote/dispatcher/state_purchase_view/11179496"/>
    <hyperlink ref="C29" r:id="rId43" display="https://my.zakupki.prom.ua/remote/dispatcher/state_purchase_lot_view/457265"/>
    <hyperlink ref="C27" r:id="rId44" display="https://my.zakupki.prom.ua/remote/dispatcher/state_purchase_lot_view/456776"/>
    <hyperlink ref="C20" r:id="rId45" display="https://my.zakupki.prom.ua/remote/dispatcher/state_purchase_lot_view/459966"/>
    <hyperlink ref="C21" r:id="rId46" display="https://my.zakupki.prom.ua/remote/dispatcher/state_purchase_lot_view/459967"/>
    <hyperlink ref="C22" r:id="rId47" display="https://my.zakupki.prom.ua/remote/dispatcher/state_purchase_lot_view/459968"/>
    <hyperlink ref="B83" r:id="rId48" display="https://my.zakupki.prom.ua/remote/dispatcher/state_purchase_view/10597792"/>
    <hyperlink ref="B82" r:id="rId49" display="https://my.zakupki.prom.ua/remote/dispatcher/state_purchase_view/10606201"/>
    <hyperlink ref="B75" r:id="rId50" display="https://my.zakupki.prom.ua/remote/dispatcher/state_purchase_view/10728607"/>
    <hyperlink ref="B77" r:id="rId51" display="https://my.zakupki.prom.ua/remote/dispatcher/state_purchase_view/10718156"/>
    <hyperlink ref="B76" r:id="rId52" display="https://my.zakupki.prom.ua/remote/dispatcher/state_purchase_view/10723479"/>
    <hyperlink ref="B79" r:id="rId53" display="https://my.zakupki.prom.ua/remote/dispatcher/state_purchase_view/10710354"/>
    <hyperlink ref="B78" r:id="rId54" display="https://my.zakupki.prom.ua/remote/dispatcher/state_purchase_view/10711520"/>
    <hyperlink ref="B81" r:id="rId55" display="https://my.zakupki.prom.ua/remote/dispatcher/state_purchase_view/10666329"/>
    <hyperlink ref="B80" r:id="rId56" display="https://my.zakupki.prom.ua/remote/dispatcher/state_purchase_view/10709468"/>
    <hyperlink ref="B57" r:id="rId57" display="https://my.zakupki.prom.ua/remote/dispatcher/state_purchase_view/11200426"/>
    <hyperlink ref="B55" r:id="rId58" display="https://my.zakupki.prom.ua/remote/dispatcher/state_purchase_view/11234227"/>
    <hyperlink ref="B54" r:id="rId59" display="https://my.zakupki.prom.ua/remote/dispatcher/state_purchase_view/11234684"/>
    <hyperlink ref="B61" r:id="rId60" display="https://my.zakupki.prom.ua/remote/dispatcher/state_purchase_view/11054769"/>
    <hyperlink ref="B60" r:id="rId61" display="https://my.zakupki.prom.ua/remote/dispatcher/state_purchase_view/11146048"/>
    <hyperlink ref="B59" r:id="rId62" display="https://my.zakupki.prom.ua/remote/dispatcher/state_purchase_view/11149067"/>
    <hyperlink ref="B63" r:id="rId63" display="https://my.zakupki.prom.ua/remote/dispatcher/state_purchase_view/11030774"/>
    <hyperlink ref="B62" r:id="rId64" display="https://my.zakupki.prom.ua/remote/dispatcher/state_purchase_view/11057962"/>
    <hyperlink ref="B45" r:id="rId65" display="https://my.zakupki.prom.ua/remote/dispatcher/state_purchase_view/11449118"/>
    <hyperlink ref="B93" r:id="rId66" display="https://my.zakupki.prom.ua/remote/dispatcher/state_purchase_view/9924083"/>
    <hyperlink ref="B90" r:id="rId67" display="https://my.zakupki.prom.ua/remote/dispatcher/state_purchase_view/10191662"/>
    <hyperlink ref="B91" r:id="rId68" display="https://my.zakupki.prom.ua/remote/dispatcher/state_purchase_view/10186387"/>
    <hyperlink ref="B88" r:id="rId69" display="https://my.zakupki.prom.ua/remote/dispatcher/state_purchase_view/10390430"/>
    <hyperlink ref="B86" r:id="rId70" display="https://my.zakupki.prom.ua/remote/dispatcher/state_purchase_view/10452306"/>
    <hyperlink ref="B87" r:id="rId71" display="https://my.zakupki.prom.ua/remote/dispatcher/state_purchase_view/10409990"/>
    <hyperlink ref="B84" r:id="rId72" display="https://my.zakupki.prom.ua/remote/dispatcher/state_purchase_view/10514684"/>
    <hyperlink ref="B64" r:id="rId73" display="https://my.zakupki.prom.ua/remote/dispatcher/state_purchase_view/11000101"/>
    <hyperlink ref="B66" r:id="rId74" display="https://my.zakupki.prom.ua/remote/dispatcher/state_purchase_view/10976375"/>
    <hyperlink ref="B67" r:id="rId75" display="https://my.zakupki.prom.ua/remote/dispatcher/state_purchase_view/10975949"/>
    <hyperlink ref="B68" r:id="rId76" display="https://my.zakupki.prom.ua/remote/dispatcher/state_purchase_view/10972137"/>
    <hyperlink ref="B69" r:id="rId77" display="https://my.zakupki.prom.ua/remote/dispatcher/state_purchase_view/10947439"/>
    <hyperlink ref="B70" r:id="rId78" display="https://my.zakupki.prom.ua/remote/dispatcher/state_purchase_view/10947122"/>
    <hyperlink ref="B71" r:id="rId79" display="https://my.zakupki.prom.ua/remote/dispatcher/state_purchase_view/10946907"/>
    <hyperlink ref="B73" r:id="rId80" display="https://my.zakupki.prom.ua/remote/dispatcher/state_purchase_view/10764744"/>
    <hyperlink ref="B65" r:id="rId81" display="https://my.zakupki.prom.ua/remote/dispatcher/state_purchase_view/10976756"/>
    <hyperlink ref="B39" r:id="rId82" display="https://my.zakupki.prom.ua/remote/dispatcher/state_purchase_view/11623703"/>
    <hyperlink ref="B38" r:id="rId83" display="https://my.zakupki.prom.ua/remote/dispatcher/state_purchase_view/11627389"/>
    <hyperlink ref="B41" r:id="rId84" display="https://my.zakupki.prom.ua/remote/dispatcher/state_purchase_view/11606482"/>
    <hyperlink ref="B35" r:id="rId85" display="https://my.zakupki.prom.ua/remote/dispatcher/state_purchase_view/11638964"/>
    <hyperlink ref="B34" r:id="rId86" display="https://my.zakupki.prom.ua/remote/dispatcher/state_purchase_view/11660744"/>
    <hyperlink ref="B37" r:id="rId87" display="https://my.zakupki.prom.ua/remote/dispatcher/state_purchase_view/11630994"/>
    <hyperlink ref="B36" r:id="rId88" display="https://my.zakupki.prom.ua/remote/dispatcher/state_purchase_view/11631623"/>
    <hyperlink ref="B43" r:id="rId89" display="https://my.zakupki.prom.ua/remote/dispatcher/state_purchase_view/11517953"/>
    <hyperlink ref="B42" r:id="rId90" display="https://my.zakupki.prom.ua/remote/dispatcher/state_purchase_view/11518146"/>
    <hyperlink ref="B52" r:id="rId91" display="https://my.zakupki.prom.ua/remote/dispatcher/state_purchase_view/11299354"/>
    <hyperlink ref="B53" r:id="rId92" display="https://my.zakupki.prom.ua/remote/dispatcher/state_purchase_view/11274828"/>
    <hyperlink ref="B46" r:id="rId93" display="https://my.zakupki.prom.ua/remote/dispatcher/state_purchase_view/11448628"/>
    <hyperlink ref="B47" r:id="rId94" display="https://my.zakupki.prom.ua/remote/dispatcher/state_purchase_view/11384433"/>
    <hyperlink ref="B44" r:id="rId95" display="https://my.zakupki.prom.ua/remote/dispatcher/state_purchase_view/11483653"/>
    <hyperlink ref="B50" r:id="rId96" display="https://my.zakupki.prom.ua/remote/dispatcher/state_purchase_view/11351035"/>
    <hyperlink ref="B51" r:id="rId97" display="https://my.zakupki.prom.ua/remote/dispatcher/state_purchase_view/11327750"/>
    <hyperlink ref="B48" r:id="rId98" display="https://my.zakupki.prom.ua/remote/dispatcher/state_purchase_view/11371246"/>
    <hyperlink ref="B49" r:id="rId99" display="https://my.zakupki.prom.ua/remote/dispatcher/state_purchase_view/11370262"/>
    <hyperlink ref="B72" r:id="rId100" display="https://my.zakupki.prom.ua/remote/dispatcher/state_purchase_view/10766390"/>
  </hyperlinks>
  <pageMargins left="0.74803149606299213" right="0.74803149606299213" top="0.98425196850393704" bottom="0.98425196850393704" header="0.51181102362204722" footer="0.51181102362204722"/>
  <pageSetup paperSize="9" orientation="landscape"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P_C_3</cp:lastModifiedBy>
  <cp:lastPrinted>2019-09-10T09:35:07Z</cp:lastPrinted>
  <dcterms:created xsi:type="dcterms:W3CDTF">2019-09-10T11:36:21Z</dcterms:created>
  <dcterms:modified xsi:type="dcterms:W3CDTF">2019-09-10T09:38:25Z</dcterms:modified>
</cp:coreProperties>
</file>