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650" tabRatio="844" activeTab="1"/>
  </bookViews>
  <sheets>
    <sheet name="фінплан - зведені показники" sheetId="14" r:id="rId1"/>
    <sheet name="1. Фін результат" sheetId="2" r:id="rId2"/>
    <sheet name="2. Розрахунки з бюджетом" sheetId="19" r:id="rId3"/>
    <sheet name="3. Рух грошових коштів" sheetId="18" r:id="rId4"/>
    <sheet name="4. Кап. інвестиції" sheetId="3" r:id="rId5"/>
    <sheet name=" 5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5. Коефіцієнти'!$5:$5</definedName>
    <definedName name="_xlnm.Print_Titles" localSheetId="1">'1. Фін результат'!$7:$7</definedName>
    <definedName name="_xlnm.Print_Titles" localSheetId="2">'2. Розрахунки з бюджетом'!$6:$6</definedName>
    <definedName name="_xlnm.Print_Titles" localSheetId="3">'3. Рух грошових коштів'!$7:$7</definedName>
    <definedName name="_xlnm.Print_Titles" localSheetId="0">'фінплан - зведені показники'!$29:$29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5. Коефіцієнти'!$A$1:$F$26</definedName>
    <definedName name="_xlnm.Print_Area" localSheetId="1">'1. Фін результат'!$A$1:$H$112</definedName>
    <definedName name="_xlnm.Print_Area" localSheetId="2">'2. Розрахунки з бюджетом'!$A$1:$G$42</definedName>
    <definedName name="_xlnm.Print_Area" localSheetId="3">'3. Рух грошових коштів'!$A$1:$G$73</definedName>
    <definedName name="_xlnm.Print_Area" localSheetId="4">'4. Кап. інвестиції'!$A$1:$G$18</definedName>
    <definedName name="_xlnm.Print_Area" localSheetId="6">'6.1. Інша інфо_1'!$A$1:$O$78</definedName>
    <definedName name="_xlnm.Print_Area" localSheetId="7">'6.2. Інша інфо_2'!$A$1:$AF$63</definedName>
    <definedName name="_xlnm.Print_Area" localSheetId="0">'фінплан - зведені показники'!$A$1:$G$81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</workbook>
</file>

<file path=xl/calcChain.xml><?xml version="1.0" encoding="utf-8"?>
<calcChain xmlns="http://schemas.openxmlformats.org/spreadsheetml/2006/main">
  <c r="E51" i="2" l="1"/>
  <c r="D25" i="2"/>
  <c r="C25" i="2"/>
  <c r="G50" i="10" l="1"/>
  <c r="E67" i="2"/>
  <c r="E20" i="19" l="1"/>
  <c r="E9" i="19" l="1"/>
  <c r="E10" i="2"/>
  <c r="D10" i="2"/>
  <c r="E62" i="2"/>
  <c r="E48" i="2"/>
  <c r="E25" i="2" s="1"/>
  <c r="E75" i="2" l="1"/>
  <c r="E105" i="2"/>
  <c r="E104" i="2"/>
  <c r="P22" i="10" s="1"/>
  <c r="E102" i="2"/>
  <c r="P26" i="10" l="1"/>
  <c r="G65" i="18"/>
  <c r="F65" i="18"/>
  <c r="G37" i="19"/>
  <c r="F37" i="19"/>
  <c r="G36" i="19"/>
  <c r="F36" i="19"/>
  <c r="G35" i="19"/>
  <c r="F35" i="19"/>
  <c r="G30" i="19"/>
  <c r="F30" i="19"/>
  <c r="F24" i="19"/>
  <c r="G24" i="19"/>
  <c r="F21" i="19"/>
  <c r="G21" i="19"/>
  <c r="F22" i="19"/>
  <c r="G22" i="19"/>
  <c r="F10" i="19"/>
  <c r="G10" i="19"/>
  <c r="F11" i="19"/>
  <c r="G11" i="19"/>
  <c r="G107" i="2"/>
  <c r="F107" i="2"/>
  <c r="G106" i="2"/>
  <c r="F106" i="2"/>
  <c r="G105" i="2"/>
  <c r="F105" i="2"/>
  <c r="G104" i="2"/>
  <c r="F104" i="2"/>
  <c r="G103" i="2"/>
  <c r="F103" i="2"/>
  <c r="G102" i="2"/>
  <c r="F102" i="2"/>
  <c r="F76" i="2"/>
  <c r="G75" i="2"/>
  <c r="F75" i="2"/>
  <c r="F58" i="2"/>
  <c r="G58" i="2"/>
  <c r="F59" i="2"/>
  <c r="G59" i="2"/>
  <c r="F60" i="2"/>
  <c r="G60" i="2"/>
  <c r="F61" i="2"/>
  <c r="G61" i="2"/>
  <c r="F67" i="2"/>
  <c r="G67" i="2"/>
  <c r="F68" i="2"/>
  <c r="G68" i="2"/>
  <c r="F48" i="2"/>
  <c r="G48" i="2"/>
  <c r="F53" i="2"/>
  <c r="G53" i="2"/>
  <c r="F54" i="2"/>
  <c r="G54" i="2"/>
  <c r="F56" i="2"/>
  <c r="G56" i="2"/>
  <c r="F57" i="2"/>
  <c r="G57" i="2"/>
  <c r="G46" i="2"/>
  <c r="F46" i="2"/>
  <c r="F34" i="2"/>
  <c r="F35" i="2"/>
  <c r="G35" i="2"/>
  <c r="F36" i="2"/>
  <c r="G36" i="2"/>
  <c r="G33" i="2"/>
  <c r="F33" i="2"/>
  <c r="F24" i="2"/>
  <c r="G24" i="2"/>
  <c r="F18" i="2"/>
  <c r="G18" i="2"/>
  <c r="F19" i="2"/>
  <c r="G19" i="2"/>
  <c r="F20" i="2"/>
  <c r="G20" i="2"/>
  <c r="G17" i="2"/>
  <c r="F17" i="2"/>
  <c r="F11" i="2" l="1"/>
  <c r="G11" i="2"/>
  <c r="F12" i="2"/>
  <c r="F13" i="2"/>
  <c r="G13" i="2"/>
  <c r="F14" i="2"/>
  <c r="G14" i="2"/>
  <c r="F15" i="2"/>
  <c r="G15" i="2"/>
  <c r="F16" i="2"/>
  <c r="N35" i="10" l="1"/>
  <c r="N34" i="10"/>
  <c r="N33" i="10"/>
  <c r="N31" i="10"/>
  <c r="N30" i="10"/>
  <c r="N29" i="10"/>
  <c r="N27" i="10"/>
  <c r="N26" i="10"/>
  <c r="N25" i="10"/>
  <c r="N23" i="10"/>
  <c r="N22" i="10"/>
  <c r="N21" i="10"/>
  <c r="N16" i="10"/>
  <c r="N17" i="10"/>
  <c r="N18" i="10"/>
  <c r="N14" i="10"/>
  <c r="L35" i="10"/>
  <c r="L34" i="10"/>
  <c r="L33" i="10"/>
  <c r="L31" i="10"/>
  <c r="L30" i="10"/>
  <c r="L29" i="10"/>
  <c r="L27" i="10"/>
  <c r="L26" i="10"/>
  <c r="L25" i="10"/>
  <c r="L22" i="10"/>
  <c r="L23" i="10"/>
  <c r="L21" i="10"/>
  <c r="L15" i="10"/>
  <c r="L16" i="10"/>
  <c r="L17" i="10"/>
  <c r="L18" i="10"/>
  <c r="L14" i="10"/>
  <c r="C9" i="19"/>
  <c r="H50" i="10"/>
  <c r="E50" i="10"/>
  <c r="F34" i="10"/>
  <c r="F35" i="10"/>
  <c r="F33" i="10"/>
  <c r="D101" i="2"/>
  <c r="D108" i="2" s="1"/>
  <c r="C101" i="2"/>
  <c r="C108" i="2" s="1"/>
  <c r="E101" i="2"/>
  <c r="E108" i="2" s="1"/>
  <c r="C51" i="2"/>
  <c r="C35" i="14" s="1"/>
  <c r="D51" i="2"/>
  <c r="D35" i="14" s="1"/>
  <c r="G8" i="19"/>
  <c r="F8" i="19"/>
  <c r="G9" i="2"/>
  <c r="F9" i="2"/>
  <c r="F68" i="14"/>
  <c r="G68" i="14"/>
  <c r="F71" i="14"/>
  <c r="G71" i="14"/>
  <c r="F72" i="14"/>
  <c r="G72" i="14"/>
  <c r="F74" i="14"/>
  <c r="G74" i="14"/>
  <c r="F75" i="14"/>
  <c r="G75" i="14"/>
  <c r="G67" i="14"/>
  <c r="F67" i="14"/>
  <c r="D73" i="14"/>
  <c r="D65" i="14" s="1"/>
  <c r="E73" i="14"/>
  <c r="F73" i="14" s="1"/>
  <c r="C73" i="14"/>
  <c r="D70" i="14"/>
  <c r="E70" i="14"/>
  <c r="C70" i="14"/>
  <c r="F58" i="14"/>
  <c r="G58" i="14"/>
  <c r="D54" i="14"/>
  <c r="E54" i="14"/>
  <c r="C54" i="14"/>
  <c r="D48" i="14"/>
  <c r="E48" i="14"/>
  <c r="D49" i="14"/>
  <c r="E49" i="14"/>
  <c r="D51" i="14"/>
  <c r="E51" i="14"/>
  <c r="C51" i="14"/>
  <c r="C49" i="14"/>
  <c r="C48" i="14"/>
  <c r="D31" i="14"/>
  <c r="E31" i="14"/>
  <c r="D41" i="14"/>
  <c r="E41" i="14"/>
  <c r="D43" i="14"/>
  <c r="E43" i="14"/>
  <c r="C43" i="14"/>
  <c r="C41" i="14"/>
  <c r="C31" i="14"/>
  <c r="E15" i="11"/>
  <c r="D15" i="11"/>
  <c r="D14" i="11"/>
  <c r="C65" i="14" s="1"/>
  <c r="D6" i="3"/>
  <c r="D61" i="14" s="1"/>
  <c r="E6" i="3"/>
  <c r="E61" i="14" s="1"/>
  <c r="C6" i="3"/>
  <c r="D17" i="11" s="1"/>
  <c r="D37" i="18"/>
  <c r="D56" i="14" s="1"/>
  <c r="E37" i="18"/>
  <c r="E56" i="14" s="1"/>
  <c r="C37" i="18"/>
  <c r="C56" i="14" s="1"/>
  <c r="D19" i="18"/>
  <c r="E19" i="18"/>
  <c r="D11" i="18"/>
  <c r="E11" i="18"/>
  <c r="C11" i="18"/>
  <c r="D9" i="19"/>
  <c r="D52" i="18" s="1"/>
  <c r="D63" i="18" s="1"/>
  <c r="D57" i="14" s="1"/>
  <c r="D20" i="19"/>
  <c r="C20" i="19"/>
  <c r="D26" i="19"/>
  <c r="D50" i="14" s="1"/>
  <c r="E26" i="19"/>
  <c r="C26" i="19"/>
  <c r="C50" i="14" s="1"/>
  <c r="E95" i="2"/>
  <c r="C95" i="2"/>
  <c r="D62" i="2"/>
  <c r="D88" i="2" s="1"/>
  <c r="E36" i="14"/>
  <c r="C62" i="2"/>
  <c r="D34" i="14"/>
  <c r="C34" i="14"/>
  <c r="D32" i="14"/>
  <c r="C10" i="2"/>
  <c r="C21" i="2" s="1"/>
  <c r="E91" i="2"/>
  <c r="C91" i="2"/>
  <c r="D90" i="2"/>
  <c r="E90" i="2"/>
  <c r="C90" i="2"/>
  <c r="D89" i="2"/>
  <c r="D40" i="14" s="1"/>
  <c r="E89" i="2"/>
  <c r="E40" i="14" s="1"/>
  <c r="C89" i="2"/>
  <c r="C40" i="14" s="1"/>
  <c r="E21" i="2"/>
  <c r="AC39" i="9"/>
  <c r="Y39" i="9"/>
  <c r="U39" i="9"/>
  <c r="Q39" i="9"/>
  <c r="M39" i="9"/>
  <c r="B41" i="14"/>
  <c r="B65" i="14"/>
  <c r="B64" i="14"/>
  <c r="B63" i="14"/>
  <c r="B61" i="14"/>
  <c r="B58" i="14"/>
  <c r="B57" i="14"/>
  <c r="B56" i="14"/>
  <c r="B55" i="14"/>
  <c r="B59" i="14"/>
  <c r="B54" i="14"/>
  <c r="B52" i="14"/>
  <c r="B51" i="14"/>
  <c r="B50" i="14"/>
  <c r="B48" i="14"/>
  <c r="B47" i="14"/>
  <c r="B45" i="14"/>
  <c r="B44" i="14"/>
  <c r="B43" i="14"/>
  <c r="B42" i="14"/>
  <c r="B40" i="14"/>
  <c r="B39" i="14"/>
  <c r="B38" i="14"/>
  <c r="B37" i="14"/>
  <c r="B36" i="14"/>
  <c r="B34" i="14"/>
  <c r="B35" i="14"/>
  <c r="B33" i="14"/>
  <c r="B32" i="14"/>
  <c r="B31" i="14"/>
  <c r="D21" i="2"/>
  <c r="E17" i="11" l="1"/>
  <c r="G56" i="14"/>
  <c r="F41" i="14"/>
  <c r="F70" i="14"/>
  <c r="E76" i="14"/>
  <c r="F61" i="14"/>
  <c r="D70" i="2"/>
  <c r="D37" i="14" s="1"/>
  <c r="G43" i="14"/>
  <c r="G41" i="14"/>
  <c r="G51" i="14"/>
  <c r="G48" i="14"/>
  <c r="F43" i="14"/>
  <c r="D92" i="2"/>
  <c r="E34" i="14"/>
  <c r="G34" i="14" s="1"/>
  <c r="F25" i="2"/>
  <c r="G25" i="2"/>
  <c r="G62" i="2"/>
  <c r="F62" i="2"/>
  <c r="F95" i="2"/>
  <c r="G95" i="2"/>
  <c r="G70" i="14"/>
  <c r="D36" i="14"/>
  <c r="F36" i="14" s="1"/>
  <c r="E35" i="14"/>
  <c r="G35" i="14" s="1"/>
  <c r="G51" i="2"/>
  <c r="F51" i="2"/>
  <c r="F101" i="2"/>
  <c r="G101" i="2"/>
  <c r="E88" i="2"/>
  <c r="F22" i="2"/>
  <c r="G22" i="2"/>
  <c r="F21" i="2"/>
  <c r="G21" i="2"/>
  <c r="F90" i="2"/>
  <c r="G90" i="2"/>
  <c r="E50" i="14"/>
  <c r="G50" i="14" s="1"/>
  <c r="F26" i="19"/>
  <c r="G26" i="19"/>
  <c r="G40" i="14"/>
  <c r="G54" i="14"/>
  <c r="E38" i="19"/>
  <c r="G20" i="19"/>
  <c r="F20" i="19"/>
  <c r="E52" i="18"/>
  <c r="F9" i="19"/>
  <c r="G9" i="19"/>
  <c r="D38" i="19"/>
  <c r="D52" i="14" s="1"/>
  <c r="F50" i="14"/>
  <c r="F56" i="14"/>
  <c r="C61" i="14"/>
  <c r="D18" i="11" s="1"/>
  <c r="D33" i="14"/>
  <c r="D91" i="2"/>
  <c r="F91" i="2" s="1"/>
  <c r="F34" i="14"/>
  <c r="E47" i="14"/>
  <c r="D47" i="14"/>
  <c r="E32" i="14"/>
  <c r="G32" i="14" s="1"/>
  <c r="F10" i="2"/>
  <c r="G10" i="2"/>
  <c r="C47" i="14"/>
  <c r="C52" i="18"/>
  <c r="C63" i="18" s="1"/>
  <c r="C57" i="14" s="1"/>
  <c r="F40" i="14"/>
  <c r="G31" i="14"/>
  <c r="F51" i="14"/>
  <c r="F49" i="14"/>
  <c r="F48" i="14"/>
  <c r="F54" i="14"/>
  <c r="D94" i="2"/>
  <c r="D99" i="2" s="1"/>
  <c r="D38" i="14" s="1"/>
  <c r="D39" i="14" s="1"/>
  <c r="C33" i="14"/>
  <c r="D7" i="11" s="1"/>
  <c r="C70" i="2"/>
  <c r="C32" i="14"/>
  <c r="C92" i="2"/>
  <c r="C36" i="14"/>
  <c r="C88" i="2"/>
  <c r="C38" i="19"/>
  <c r="C52" i="14" s="1"/>
  <c r="G73" i="14"/>
  <c r="G61" i="14"/>
  <c r="E18" i="11"/>
  <c r="E63" i="18"/>
  <c r="E33" i="14"/>
  <c r="E70" i="2"/>
  <c r="E80" i="2" s="1"/>
  <c r="F11" i="18"/>
  <c r="G11" i="18"/>
  <c r="E92" i="2"/>
  <c r="F31" i="14"/>
  <c r="G49" i="14"/>
  <c r="F76" i="14" l="1"/>
  <c r="G76" i="14"/>
  <c r="E14" i="11"/>
  <c r="E65" i="14" s="1"/>
  <c r="F35" i="14"/>
  <c r="D80" i="2"/>
  <c r="D83" i="2" s="1"/>
  <c r="G36" i="14"/>
  <c r="G70" i="2"/>
  <c r="F70" i="2"/>
  <c r="F92" i="2"/>
  <c r="G92" i="2"/>
  <c r="F88" i="2"/>
  <c r="G88" i="2"/>
  <c r="G91" i="2"/>
  <c r="E52" i="14"/>
  <c r="F38" i="19"/>
  <c r="G38" i="19"/>
  <c r="F108" i="2"/>
  <c r="G108" i="2"/>
  <c r="F52" i="18"/>
  <c r="G52" i="18"/>
  <c r="E57" i="14"/>
  <c r="F57" i="14" s="1"/>
  <c r="F63" i="18"/>
  <c r="G63" i="18"/>
  <c r="F47" i="14"/>
  <c r="G47" i="14"/>
  <c r="F32" i="14"/>
  <c r="G57" i="14"/>
  <c r="E37" i="14"/>
  <c r="E94" i="2"/>
  <c r="E7" i="11"/>
  <c r="F33" i="14"/>
  <c r="G33" i="14"/>
  <c r="C94" i="2"/>
  <c r="C99" i="2" s="1"/>
  <c r="C38" i="14" s="1"/>
  <c r="C37" i="14"/>
  <c r="C80" i="2"/>
  <c r="D9" i="18"/>
  <c r="D15" i="18" s="1"/>
  <c r="D18" i="18" s="1"/>
  <c r="D20" i="18" s="1"/>
  <c r="D42" i="14" l="1"/>
  <c r="E99" i="2"/>
  <c r="F94" i="2"/>
  <c r="G94" i="2"/>
  <c r="F52" i="14"/>
  <c r="G52" i="14"/>
  <c r="F80" i="2"/>
  <c r="G80" i="2"/>
  <c r="D44" i="14"/>
  <c r="D18" i="19"/>
  <c r="E9" i="18"/>
  <c r="E15" i="18" s="1"/>
  <c r="E18" i="18" s="1"/>
  <c r="E42" i="14"/>
  <c r="E83" i="2"/>
  <c r="D69" i="14"/>
  <c r="D55" i="14"/>
  <c r="C83" i="2"/>
  <c r="C9" i="18"/>
  <c r="C15" i="18" s="1"/>
  <c r="C18" i="18" s="1"/>
  <c r="C20" i="18" s="1"/>
  <c r="C42" i="14"/>
  <c r="D8" i="11"/>
  <c r="C39" i="14"/>
  <c r="D13" i="11"/>
  <c r="F37" i="14"/>
  <c r="G37" i="14"/>
  <c r="F83" i="2" l="1"/>
  <c r="G83" i="2"/>
  <c r="E38" i="14"/>
  <c r="F99" i="2"/>
  <c r="G99" i="2"/>
  <c r="F18" i="18"/>
  <c r="G18" i="18"/>
  <c r="F69" i="14"/>
  <c r="G69" i="14"/>
  <c r="C44" i="14"/>
  <c r="C18" i="19"/>
  <c r="D68" i="18"/>
  <c r="D59" i="14"/>
  <c r="F42" i="14"/>
  <c r="G42" i="14"/>
  <c r="C67" i="18"/>
  <c r="C55" i="14"/>
  <c r="E18" i="19"/>
  <c r="E44" i="14"/>
  <c r="G9" i="18"/>
  <c r="F9" i="18"/>
  <c r="D63" i="14"/>
  <c r="D45" i="14"/>
  <c r="D64" i="14"/>
  <c r="F38" i="14" l="1"/>
  <c r="G38" i="14"/>
  <c r="E13" i="11"/>
  <c r="E39" i="14"/>
  <c r="E8" i="11"/>
  <c r="G18" i="19"/>
  <c r="F18" i="19"/>
  <c r="E10" i="11"/>
  <c r="E64" i="14" s="1"/>
  <c r="E45" i="14"/>
  <c r="E9" i="11"/>
  <c r="E63" i="14" s="1"/>
  <c r="E11" i="11"/>
  <c r="G44" i="14"/>
  <c r="F44" i="14"/>
  <c r="F15" i="18"/>
  <c r="E20" i="18"/>
  <c r="G15" i="18"/>
  <c r="C68" i="18"/>
  <c r="C59" i="14"/>
  <c r="C45" i="14"/>
  <c r="D10" i="11"/>
  <c r="C64" i="14" s="1"/>
  <c r="D11" i="11"/>
  <c r="D9" i="11"/>
  <c r="C63" i="14" s="1"/>
  <c r="G39" i="14" l="1"/>
  <c r="F39" i="14"/>
  <c r="E55" i="14"/>
  <c r="F20" i="18"/>
  <c r="G20" i="18"/>
  <c r="G45" i="14"/>
  <c r="F45" i="14"/>
  <c r="F67" i="18" l="1"/>
  <c r="G67" i="18"/>
  <c r="G55" i="14"/>
  <c r="F55" i="14"/>
  <c r="E59" i="14"/>
  <c r="E68" i="18"/>
  <c r="F68" i="18" l="1"/>
  <c r="G68" i="18"/>
  <c r="F59" i="14"/>
  <c r="G59" i="14"/>
</calcChain>
</file>

<file path=xl/sharedStrings.xml><?xml version="1.0" encoding="utf-8"?>
<sst xmlns="http://schemas.openxmlformats.org/spreadsheetml/2006/main" count="604" uniqueCount="443">
  <si>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</si>
  <si>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</si>
  <si>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</si>
  <si>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</si>
  <si>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</si>
  <si>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</si>
  <si>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</si>
  <si>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</si>
  <si>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</si>
  <si>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</si>
  <si>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</si>
  <si>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</si>
  <si>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</si>
  <si>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</si>
  <si>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</si>
  <si>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</si>
  <si>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</si>
  <si>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</si>
  <si>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</si>
  <si>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</si>
  <si>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</si>
  <si>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</si>
  <si>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</si>
  <si>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</si>
  <si>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</si>
  <si>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</si>
  <si>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</si>
  <si>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</si>
  <si>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</si>
  <si>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</si>
  <si>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</si>
  <si>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</si>
  <si>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</si>
  <si>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на початок періоду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</si>
  <si>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</si>
  <si>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</si>
  <si>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</si>
  <si>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</si>
  <si>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</si>
  <si>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</si>
  <si>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</si>
  <si>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</si>
  <si>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</si>
  <si>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</si>
  <si>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</si>
  <si>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</si>
  <si>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</si>
  <si>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</si>
  <si>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</si>
  <si>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</si>
  <si>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</si>
  <si>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</si>
  <si>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</si>
  <si>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</si>
  <si>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</si>
  <si>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</si>
  <si>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</si>
  <si>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</si>
  <si>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</si>
  <si>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</si>
  <si>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</si>
  <si>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</si>
  <si>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</si>
  <si>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</si>
  <si>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</si>
  <si>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</si>
  <si>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</si>
  <si>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</si>
  <si>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</si>
  <si>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</si>
  <si>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</si>
  <si>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</si>
  <si>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</si>
  <si>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</si>
  <si>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</si>
  <si>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</si>
  <si>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__________________________________________________________________________________________________________________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</si>
  <si>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</si>
  <si>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</si>
  <si>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</si>
  <si>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</si>
  <si>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</si>
  <si>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</si>
  <si>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</si>
  <si>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</si>
  <si>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</si>
  <si>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</si>
  <si>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</si>
  <si>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інші платежі (розшифрувати)</t>
  </si>
  <si>
    <t>Дата видачі / погашення (графік)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</si>
  <si>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</si>
  <si>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</si>
  <si>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</si>
  <si>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</si>
  <si>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</si>
  <si>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</si>
  <si>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</si>
  <si>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</si>
  <si>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</si>
  <si>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</si>
  <si>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</si>
  <si>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&gt; 0</t>
  </si>
  <si>
    <t xml:space="preserve">         (ініціали, прізвище)    </t>
  </si>
  <si>
    <t>у тому числі:</t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</si>
  <si>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</si>
  <si>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</si>
  <si>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</si>
  <si>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</si>
  <si>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</si>
  <si>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</si>
  <si>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</si>
  <si>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</si>
  <si>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</si>
  <si>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</si>
  <si>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</si>
  <si>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</si>
  <si>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</si>
  <si>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</si>
  <si>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</si>
  <si>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</si>
  <si>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</si>
  <si>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</si>
  <si>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</si>
  <si>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</si>
  <si>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</si>
  <si>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</si>
  <si>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</si>
  <si>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</si>
  <si>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</si>
  <si>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</si>
  <si>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</si>
  <si>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</si>
  <si>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</si>
  <si>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</si>
  <si>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</si>
  <si>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</si>
  <si>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</si>
  <si>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Код за ЄДРПОУ</t>
  </si>
  <si>
    <t>Рік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</si>
  <si>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</si>
  <si>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</si>
  <si>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</si>
  <si>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</si>
  <si>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</si>
  <si>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</si>
  <si>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</si>
  <si>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</si>
  <si>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</si>
  <si>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</si>
  <si>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</si>
  <si>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</si>
  <si>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</si>
  <si>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</si>
  <si>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</si>
  <si>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</si>
  <si>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</si>
  <si>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</si>
  <si>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</si>
  <si>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</si>
  <si>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</si>
  <si>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</si>
  <si>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</si>
  <si>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</si>
  <si>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</si>
  <si>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</si>
  <si>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</si>
  <si>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</si>
  <si>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</si>
  <si>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</si>
  <si>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</si>
  <si>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</si>
  <si>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</si>
  <si>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</si>
  <si>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</si>
  <si>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</si>
  <si>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</si>
  <si>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</si>
  <si>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</si>
  <si>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</si>
  <si>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</si>
  <si>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</si>
  <si>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</si>
  <si>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</si>
  <si>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</si>
  <si>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</si>
  <si>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</si>
  <si>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</si>
  <si>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</si>
  <si>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</si>
  <si>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</si>
  <si>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</si>
  <si>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</si>
  <si>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</si>
  <si>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</si>
  <si>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</si>
  <si>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</si>
  <si>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</si>
  <si>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</si>
  <si>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</si>
  <si>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</si>
  <si>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</si>
  <si>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</si>
  <si>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</si>
  <si>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</si>
  <si>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</si>
  <si>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</si>
  <si>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</si>
  <si>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</si>
  <si>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</si>
  <si>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</si>
  <si>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</si>
  <si>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</si>
  <si>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</si>
  <si>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</si>
  <si>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</si>
  <si>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</si>
  <si>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</si>
  <si>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</si>
  <si>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</si>
  <si>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</si>
  <si>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</si>
  <si>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</si>
  <si>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</si>
  <si>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</si>
  <si>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</si>
  <si>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Таблиця 1</t>
  </si>
  <si>
    <t>Таблиця 2</t>
  </si>
  <si>
    <t>Таблиця 3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</si>
  <si>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</si>
  <si>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</si>
  <si>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</si>
  <si>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</si>
  <si>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</si>
  <si>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</si>
  <si>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</si>
  <si>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</si>
  <si>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Елементи операційних витрат</t>
  </si>
  <si>
    <t>тис. гривень (без ПДВ)</t>
  </si>
  <si>
    <t>Факт</t>
  </si>
  <si>
    <t>Додаток 3</t>
  </si>
  <si>
    <t>ЗВІТ</t>
  </si>
  <si>
    <t>Продовження додатка 3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</si>
  <si>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</si>
  <si>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</si>
  <si>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</si>
  <si>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</si>
  <si>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</si>
  <si>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</si>
  <si>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</si>
  <si>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Повернено залучених коштів  за звітний період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</si>
  <si>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</si>
  <si>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</si>
  <si>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</si>
  <si>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</si>
  <si>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</si>
  <si>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</si>
  <si>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</si>
  <si>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</si>
  <si>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Сплата інших податків, зборів, обов'язкових платежів до державного та місцевих бюджетів</t>
  </si>
  <si>
    <t xml:space="preserve">          </t>
  </si>
  <si>
    <t>Коди</t>
  </si>
  <si>
    <t>Таблиця 6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</si>
  <si>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</si>
  <si>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</si>
  <si>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</si>
  <si>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 xml:space="preserve">план </t>
  </si>
  <si>
    <t>Валовий прибуток/збиток</t>
  </si>
  <si>
    <t>Усього виплат на користь держави</t>
  </si>
  <si>
    <t>Усього активи</t>
  </si>
  <si>
    <t>Усього зобов'язання і забезпечення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</si>
  <si>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</si>
  <si>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</si>
  <si>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</si>
  <si>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</si>
  <si>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</si>
  <si>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</si>
  <si>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</si>
  <si>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Доходи і витрати (узагальнені показники)</t>
  </si>
  <si>
    <t>Інші операційні доходи/витрати
(рядок 1030 - рядок 1080)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</si>
  <si>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</si>
  <si>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</si>
  <si>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діяльності, рядок 1100</t>
  </si>
  <si>
    <t>плюс амортизація, рядок 1530</t>
  </si>
  <si>
    <t>мінус операційні доходи від курсових різниць, рядок 1031</t>
  </si>
  <si>
    <t>плюс операційні витрати від курсових різниць, рядок 1084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</si>
  <si>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</si>
  <si>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</si>
  <si>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</si>
  <si>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 xml:space="preserve">Надходження </t>
  </si>
  <si>
    <t>Витрати</t>
  </si>
  <si>
    <t>Сплата дивідендів на державну частку/частини чистого прибутку</t>
  </si>
  <si>
    <t>Перерахування коштів державі як власнику</t>
  </si>
  <si>
    <t xml:space="preserve">вплив зміни валютних курсів на залишок коштів </t>
  </si>
  <si>
    <t>Продовження  таблиці 6</t>
  </si>
  <si>
    <t>Відхилення,  +/–</t>
  </si>
  <si>
    <t>Виконання, %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</si>
  <si>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</si>
  <si>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</si>
  <si>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</si>
  <si>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</si>
  <si>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</si>
  <si>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</si>
  <si>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адміністративно-управлінський персонал</t>
  </si>
  <si>
    <t>директор</t>
  </si>
  <si>
    <t>працівники</t>
  </si>
  <si>
    <t>Середньомісячний дохід одного працівника, гривень</t>
  </si>
  <si>
    <t>У тому числі за їх видами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</si>
  <si>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</si>
  <si>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</si>
  <si>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</si>
  <si>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</si>
  <si>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усього на рік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</si>
  <si>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</si>
  <si>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</si>
  <si>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</si>
  <si>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</si>
  <si>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</si>
  <si>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</si>
  <si>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Зміна ціни одиниці  (вартості продукції/     наданих послуг)</t>
  </si>
  <si>
    <t>ціна одиниці     (вартість  продукції/     наданих послуг), гривень</t>
  </si>
  <si>
    <t>кількість продукції/             наданих послуг, одиниця виміру</t>
  </si>
  <si>
    <t>чистий дохід  від реалізації продукції (товарів, робіт, послуг),     тис. гривень</t>
  </si>
  <si>
    <t>2120/2130</t>
  </si>
  <si>
    <t>Грошові кошти</t>
  </si>
  <si>
    <t>Примітки</t>
  </si>
  <si>
    <t>Плановий рік, усього</t>
  </si>
  <si>
    <t>План звітного періоду</t>
  </si>
  <si>
    <t>Факт звітного періоду</t>
  </si>
  <si>
    <t xml:space="preserve">(ініціали, прізвище)    </t>
  </si>
  <si>
    <t>Одиниця виміру, тис. гривень</t>
  </si>
  <si>
    <t>мінус/плюс значні нетипові операційні доходи/витрати (розшифрувати)</t>
  </si>
  <si>
    <t>Коефіцієнт рентабельності власного капіталу
(чистий фінансовий результат, рядок 1190 / власний капітал, рядок 6090)</t>
  </si>
  <si>
    <t>Коефіцієнт рентабельності діяльності
(чистий фінансовий результат, рядок 1190 / чистий дохід від реалізації продукції (товарів, робіт, послуг), рядок 1000)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</si>
  <si>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</si>
  <si>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</si>
  <si>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</si>
  <si>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Ковенанти/обмежувальні коефіцієнти</t>
  </si>
  <si>
    <t>Коефіцієнт відношення боргу до EBITDA
(довгострокові зобов'язання, рядок 6040 + поточні зобов'язання,                                                рядок 6050 / EBITDA, рядок 1410)</t>
  </si>
  <si>
    <t>Витрати на оплату праці,                                         тис. гривень, у тому числі:</t>
  </si>
  <si>
    <t xml:space="preserve">Найменування об’єкта 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</si>
  <si>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</si>
  <si>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 із зазначенням органу, який його погодив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</si>
  <si>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</si>
  <si>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</si>
  <si>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</si>
  <si>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</si>
  <si>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</si>
  <si>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</si>
  <si>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</si>
  <si>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</si>
  <si>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</si>
  <si>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 xml:space="preserve">У разі збільшення витрат  на оплату праці в плановому році порівняно до запланованих та порівняно з попереднім роком обов'язково надаються відповідні обґрунтування. </t>
  </si>
  <si>
    <t>Податок на додану вартість нарахований/до відшкодування                            (з мінусом)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</si>
  <si>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</si>
  <si>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</si>
  <si>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</si>
  <si>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</si>
  <si>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Звітний період</t>
  </si>
  <si>
    <t>(І квартал, півріччя, 9 місяців, рік)</t>
  </si>
  <si>
    <t>Минулий рік (аналогічний період)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</si>
  <si>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Дніпропетровська</t>
  </si>
  <si>
    <t>Відрахування частини чистого прибутку</t>
  </si>
  <si>
    <t xml:space="preserve">Керівник </t>
  </si>
  <si>
    <t xml:space="preserve">Усього виплат 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</si>
  <si>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</si>
  <si>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15 % чистого прибутку до загального фонду міського бюджету</t>
  </si>
  <si>
    <t xml:space="preserve">     (ініціали, прізвище)    </t>
  </si>
  <si>
    <t>Коефіцієнт відношення капітальних інвестицій до чистого доходу (виручки) від реалізації продукції (товарів, робіт, послуг) (рядок 4000 / рядок 1000)</t>
  </si>
  <si>
    <r>
      <t>у тому числі:</t>
    </r>
    <r>
      <rPr>
        <i/>
        <sz val="16"/>
        <rFont val="Times New Roman"/>
        <family val="1"/>
        <charset val="204"/>
      </rPr>
      <t xml:space="preserve"> </t>
    </r>
  </si>
  <si>
    <t>Фонд оплати праці, тис. гривень,  у тому числі:</t>
  </si>
  <si>
    <t>Плановий  період</t>
  </si>
  <si>
    <t>відхи-лення,  +/–</t>
  </si>
  <si>
    <t>вико-нання, %</t>
  </si>
  <si>
    <t>Рік початку        і закінчення будів-
ництва</t>
  </si>
  <si>
    <t>Незавер-
шене будівництво на початок планового року</t>
  </si>
  <si>
    <t xml:space="preserve">      2. Перелік відокремлених підрозділів підприємства, які включені до консолідованого (зведеного) фінансового плану</t>
  </si>
  <si>
    <t>Найменування відокремленого підрозділу підприємства</t>
  </si>
  <si>
    <t xml:space="preserve"> </t>
  </si>
  <si>
    <t>Таблиця І. Формування фінансових результатів</t>
  </si>
  <si>
    <t>Таблиця IІ. Розрахунки з бюджетом</t>
  </si>
  <si>
    <t>Таблиця ІІІ. Рух грошових коштів</t>
  </si>
  <si>
    <t xml:space="preserve">Таблиця IV. Капітальні інвестиції </t>
  </si>
  <si>
    <t>Таблиця V. Коефіцієнтний аналіз</t>
  </si>
  <si>
    <t xml:space="preserve">      1. Дані про підприємство, персонал та фонд оплати праці</t>
  </si>
  <si>
    <t>ПРО ВИКОНАННЯ ФІНАНСОВОГО ПЛАНУ ПІДПРИЄМСТВА</t>
  </si>
  <si>
    <r>
      <t xml:space="preserve">Орган державного управління  </t>
    </r>
    <r>
      <rPr>
        <b/>
        <i/>
        <sz val="18"/>
        <rFont val="Times New Roman"/>
        <family val="1"/>
        <charset val="204"/>
      </rPr>
      <t xml:space="preserve"> </t>
    </r>
  </si>
  <si>
    <t>відхи-
лення,  +/–</t>
  </si>
  <si>
    <t>Минулий рік (анало-
гічний період)</t>
  </si>
  <si>
    <t xml:space="preserve">      Загальна інформація про підприємство (резюме) ___________________________________________________________________________________________________________________
______________________________________________________________________________________________________________________________________________________________</t>
  </si>
  <si>
    <t>Усього доходів (рядок 1000 + рядок 1030 + рядок 1110 + рядок 1120 + рядок 1150)</t>
  </si>
  <si>
    <t>Усього витрат (рядок 1010 + рядок 1040 + рядок 1070 + рядок 1080 + рядок 1130 + рядок 1140 + рядок 1160 + рядок 1180 + рядок 1190)</t>
  </si>
  <si>
    <t xml:space="preserve">                                                 (посада)</t>
  </si>
  <si>
    <t xml:space="preserve">                                                (посада)</t>
  </si>
  <si>
    <t xml:space="preserve">                                               (посада)</t>
  </si>
  <si>
    <t xml:space="preserve">                                        (посада)</t>
  </si>
  <si>
    <t xml:space="preserve">                                                        (посада)</t>
  </si>
  <si>
    <t xml:space="preserve">Керівник  </t>
  </si>
  <si>
    <t>Коефіцієнт рентабельності активів
(чистий фінансовий результат, рядок 1200 / вартість активів, рядок 6030)</t>
  </si>
  <si>
    <t>x</t>
  </si>
  <si>
    <t>додаткові матерали</t>
  </si>
  <si>
    <t>витрати на воду для виробництва</t>
  </si>
  <si>
    <t>1018/1</t>
  </si>
  <si>
    <t>1018/2</t>
  </si>
  <si>
    <t>Бюджетне фінансування на ком. послуги</t>
  </si>
  <si>
    <t>витрати на соціальні заходи</t>
  </si>
  <si>
    <t>% банку</t>
  </si>
  <si>
    <t>1076/1</t>
  </si>
  <si>
    <t>серветки, миючи засоби</t>
  </si>
  <si>
    <t>% банку за операції терміналу</t>
  </si>
  <si>
    <t>1076/2</t>
  </si>
  <si>
    <t>1076/3</t>
  </si>
  <si>
    <t>військовий збір</t>
  </si>
  <si>
    <t>2147/1</t>
  </si>
  <si>
    <t>касова стрічка, бланки</t>
  </si>
  <si>
    <t>1062.1</t>
  </si>
  <si>
    <t>резерв відпусток</t>
  </si>
  <si>
    <t>1062.2</t>
  </si>
  <si>
    <t>послуги банку</t>
  </si>
  <si>
    <t>1073.1</t>
  </si>
  <si>
    <t>утримання і опалення приміщення</t>
  </si>
  <si>
    <t>1085/1</t>
  </si>
  <si>
    <t>нараховані зобов. з  ПДВ</t>
  </si>
  <si>
    <t>1085/2</t>
  </si>
  <si>
    <t>дохід від безоплатно отриманого обладнання</t>
  </si>
  <si>
    <t>1150/1</t>
  </si>
  <si>
    <t>1048.1</t>
  </si>
  <si>
    <t>Готові страви (кількість блюд)</t>
  </si>
  <si>
    <t>О.С. Мусатова</t>
  </si>
  <si>
    <t xml:space="preserve">Підприємство     </t>
  </si>
  <si>
    <t>Комунальне підприємство "Контакт" ДМР</t>
  </si>
  <si>
    <t xml:space="preserve">Комунальне підприємство </t>
  </si>
  <si>
    <t>м. Дніпро, Шевченківський р-н</t>
  </si>
  <si>
    <t>Міські, районні у містах ради та їх виконавчі органи</t>
  </si>
  <si>
    <t>Сфера послуг і споживчого ринку</t>
  </si>
  <si>
    <t>Постачання інших готових страв</t>
  </si>
  <si>
    <t>комунальна</t>
  </si>
  <si>
    <t>4900, м. Дніпро, пр. Дмитра Яворницького, 75</t>
  </si>
  <si>
    <t>(056) 744-62-80</t>
  </si>
  <si>
    <t>Мусатова  Олена Сергіївна</t>
  </si>
  <si>
    <t>56.29</t>
  </si>
  <si>
    <r>
      <t>за ____</t>
    </r>
    <r>
      <rPr>
        <b/>
        <u/>
        <sz val="18"/>
        <rFont val="Times New Roman"/>
        <family val="1"/>
        <charset val="204"/>
      </rPr>
      <t>за  9 місяців   2019 року</t>
    </r>
    <r>
      <rPr>
        <b/>
        <sz val="18"/>
        <rFont val="Times New Roman"/>
        <family val="1"/>
        <charset val="204"/>
      </rPr>
      <t>__________</t>
    </r>
  </si>
  <si>
    <t>исправила</t>
  </si>
  <si>
    <t>Таблиця VI. Інформація до фінансового плану на _9 -ть міс.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</si>
</sst>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  <numFmt numFmtId="178" formatCode="0.000"/>
  </numFmts>
  <fonts count="8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9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 Cyr"/>
      <charset val="204"/>
    </font>
    <font>
      <u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sz val="15"/>
      <name val="Times New Roman"/>
      <family val="1"/>
      <charset val="204"/>
    </font>
    <font>
      <sz val="19"/>
      <name val="Times New Roman"/>
      <family val="1"/>
      <charset val="204"/>
    </font>
    <font>
      <sz val="2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0"/>
      <name val="Times New Roman"/>
      <family val="1"/>
      <charset val="204"/>
    </font>
    <font>
      <b/>
      <u/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8"/>
      <color theme="2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3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3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8" fontId="7" fillId="0" borderId="0" applyFont="0" applyFill="0" applyBorder="0" applyAlignment="0" applyProtection="0"/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71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7" fillId="0" borderId="0"/>
    <xf numFmtId="0" fontId="7" fillId="0" borderId="0"/>
    <xf numFmtId="0" fontId="7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4" fontId="44" fillId="28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72" fontId="7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84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5" borderId="9" applyNumberFormat="0" applyFont="0" applyAlignment="0" applyProtection="0"/>
    <xf numFmtId="0" fontId="7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6" fontId="62" fillId="22" borderId="12" applyFill="0" applyBorder="0">
      <alignment horizontal="center" vertical="center" wrapText="1"/>
      <protection locked="0"/>
    </xf>
    <xf numFmtId="171" fontId="63" fillId="0" borderId="0">
      <alignment wrapText="1"/>
    </xf>
    <xf numFmtId="171" fontId="30" fillId="0" borderId="0">
      <alignment wrapText="1"/>
    </xf>
  </cellStyleXfs>
  <cellXfs count="406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245" applyFont="1" applyFill="1"/>
    <xf numFmtId="0" fontId="5" fillId="0" borderId="13" xfId="0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170" fontId="5" fillId="0" borderId="0" xfId="0" quotePrefix="1" applyNumberFormat="1" applyFont="1" applyFill="1" applyBorder="1" applyAlignment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70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quotePrefix="1" applyNumberFormat="1" applyFont="1" applyFill="1" applyBorder="1" applyAlignment="1">
      <alignment horizontal="center" vertical="center" wrapText="1"/>
    </xf>
    <xf numFmtId="170" fontId="5" fillId="0" borderId="3" xfId="0" quotePrefix="1" applyNumberFormat="1" applyFont="1" applyFill="1" applyBorder="1" applyAlignment="1">
      <alignment horizontal="center" vertical="center" wrapText="1"/>
    </xf>
    <xf numFmtId="0" fontId="64" fillId="0" borderId="0" xfId="0" applyFont="1" applyFill="1"/>
    <xf numFmtId="170" fontId="5" fillId="0" borderId="0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 wrapText="1"/>
    </xf>
    <xf numFmtId="0" fontId="65" fillId="0" borderId="0" xfId="0" applyFont="1" applyFill="1" applyAlignment="1">
      <alignment horizontal="center" vertical="center"/>
    </xf>
    <xf numFmtId="0" fontId="65" fillId="0" borderId="3" xfId="0" applyFont="1" applyFill="1" applyBorder="1" applyAlignment="1">
      <alignment horizontal="left" vertical="center"/>
    </xf>
    <xf numFmtId="0" fontId="65" fillId="0" borderId="3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0" xfId="0" applyFont="1" applyFill="1" applyAlignment="1">
      <alignment horizontal="left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3" xfId="245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vertical="center"/>
    </xf>
    <xf numFmtId="0" fontId="65" fillId="0" borderId="0" xfId="0" applyFont="1" applyFill="1" applyAlignment="1">
      <alignment vertical="center"/>
    </xf>
    <xf numFmtId="0" fontId="65" fillId="0" borderId="0" xfId="0" applyFont="1" applyFill="1" applyBorder="1" applyAlignment="1">
      <alignment vertical="center" wrapText="1"/>
    </xf>
    <xf numFmtId="0" fontId="65" fillId="0" borderId="0" xfId="0" applyFont="1" applyFill="1" applyAlignment="1">
      <alignment horizontal="right" vertical="center"/>
    </xf>
    <xf numFmtId="3" fontId="65" fillId="0" borderId="3" xfId="0" quotePrefix="1" applyNumberFormat="1" applyFont="1" applyFill="1" applyBorder="1" applyAlignment="1">
      <alignment horizontal="center" vertical="center" wrapText="1"/>
    </xf>
    <xf numFmtId="170" fontId="65" fillId="0" borderId="3" xfId="0" quotePrefix="1" applyNumberFormat="1" applyFont="1" applyFill="1" applyBorder="1" applyAlignment="1">
      <alignment horizontal="center" vertical="center" wrapText="1"/>
    </xf>
    <xf numFmtId="49" fontId="65" fillId="0" borderId="3" xfId="0" applyNumberFormat="1" applyFont="1" applyFill="1" applyBorder="1" applyAlignment="1">
      <alignment horizontal="left" vertical="center" wrapText="1"/>
    </xf>
    <xf numFmtId="0" fontId="70" fillId="0" borderId="0" xfId="0" applyFont="1" applyFill="1" applyBorder="1" applyAlignment="1">
      <alignment vertical="center"/>
    </xf>
    <xf numFmtId="0" fontId="65" fillId="0" borderId="3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/>
    </xf>
    <xf numFmtId="0" fontId="65" fillId="0" borderId="0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vertical="center"/>
    </xf>
    <xf numFmtId="3" fontId="65" fillId="0" borderId="3" xfId="245" applyNumberFormat="1" applyFont="1" applyFill="1" applyBorder="1" applyAlignment="1">
      <alignment horizontal="center" vertical="center" wrapText="1"/>
    </xf>
    <xf numFmtId="170" fontId="65" fillId="0" borderId="3" xfId="245" applyNumberFormat="1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center" vertical="center"/>
    </xf>
    <xf numFmtId="0" fontId="65" fillId="0" borderId="0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 wrapText="1"/>
    </xf>
    <xf numFmtId="0" fontId="65" fillId="0" borderId="3" xfId="0" quotePrefix="1" applyNumberFormat="1" applyFont="1" applyFill="1" applyBorder="1" applyAlignment="1">
      <alignment horizontal="center" vertical="center"/>
    </xf>
    <xf numFmtId="0" fontId="65" fillId="0" borderId="3" xfId="0" applyNumberFormat="1" applyFont="1" applyFill="1" applyBorder="1" applyAlignment="1">
      <alignment horizontal="center" vertical="center"/>
    </xf>
    <xf numFmtId="170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/>
    <xf numFmtId="0" fontId="65" fillId="0" borderId="3" xfId="237" applyFont="1" applyFill="1" applyBorder="1" applyAlignment="1">
      <alignment horizontal="center" vertical="center"/>
    </xf>
    <xf numFmtId="0" fontId="65" fillId="0" borderId="3" xfId="237" applyNumberFormat="1" applyFont="1" applyFill="1" applyBorder="1" applyAlignment="1">
      <alignment horizontal="center" vertical="center" wrapText="1"/>
    </xf>
    <xf numFmtId="170" fontId="65" fillId="0" borderId="3" xfId="237" applyNumberFormat="1" applyFont="1" applyFill="1" applyBorder="1" applyAlignment="1">
      <alignment horizontal="center" vertical="center" wrapText="1"/>
    </xf>
    <xf numFmtId="0" fontId="65" fillId="0" borderId="3" xfId="237" applyNumberFormat="1" applyFont="1" applyFill="1" applyBorder="1" applyAlignment="1">
      <alignment horizontal="left" vertical="center" wrapText="1"/>
    </xf>
    <xf numFmtId="0" fontId="65" fillId="0" borderId="3" xfId="237" applyNumberFormat="1" applyFont="1" applyFill="1" applyBorder="1" applyAlignment="1">
      <alignment horizontal="left" vertical="top" wrapText="1"/>
    </xf>
    <xf numFmtId="49" fontId="65" fillId="0" borderId="3" xfId="237" applyNumberFormat="1" applyFont="1" applyFill="1" applyBorder="1" applyAlignment="1">
      <alignment horizontal="left" vertical="center" wrapText="1"/>
    </xf>
    <xf numFmtId="3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left" vertical="center" wrapText="1" shrinkToFit="1"/>
    </xf>
    <xf numFmtId="0" fontId="65" fillId="0" borderId="14" xfId="0" applyFont="1" applyFill="1" applyBorder="1" applyAlignment="1">
      <alignment horizontal="center" vertical="center"/>
    </xf>
    <xf numFmtId="0" fontId="65" fillId="0" borderId="14" xfId="0" applyNumberFormat="1" applyFont="1" applyFill="1" applyBorder="1" applyAlignment="1">
      <alignment horizontal="center" vertical="center"/>
    </xf>
    <xf numFmtId="0" fontId="65" fillId="0" borderId="0" xfId="0" applyNumberFormat="1" applyFont="1" applyFill="1" applyBorder="1" applyAlignment="1">
      <alignment horizontal="center" vertical="center"/>
    </xf>
    <xf numFmtId="49" fontId="65" fillId="0" borderId="0" xfId="0" applyNumberFormat="1" applyFont="1" applyFill="1" applyBorder="1" applyAlignment="1">
      <alignment horizontal="center" vertical="center" wrapText="1"/>
    </xf>
    <xf numFmtId="49" fontId="65" fillId="0" borderId="0" xfId="0" applyNumberFormat="1" applyFont="1" applyFill="1" applyBorder="1" applyAlignment="1">
      <alignment horizontal="left" vertical="center" wrapText="1"/>
    </xf>
    <xf numFmtId="3" fontId="68" fillId="0" borderId="3" xfId="0" applyNumberFormat="1" applyFont="1" applyFill="1" applyBorder="1" applyAlignment="1">
      <alignment horizontal="center" vertical="center" wrapText="1"/>
    </xf>
    <xf numFmtId="170" fontId="68" fillId="0" borderId="3" xfId="0" applyNumberFormat="1" applyFont="1" applyFill="1" applyBorder="1" applyAlignment="1">
      <alignment horizontal="center" vertical="center" wrapText="1"/>
    </xf>
    <xf numFmtId="1" fontId="65" fillId="0" borderId="0" xfId="0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right" vertical="center"/>
    </xf>
    <xf numFmtId="170" fontId="65" fillId="0" borderId="0" xfId="0" applyNumberFormat="1" applyFont="1" applyFill="1" applyAlignment="1">
      <alignment vertical="center"/>
    </xf>
    <xf numFmtId="0" fontId="68" fillId="0" borderId="0" xfId="0" applyFont="1" applyFill="1" applyBorder="1" applyAlignment="1">
      <alignment horizontal="left" vertical="center"/>
    </xf>
    <xf numFmtId="0" fontId="68" fillId="0" borderId="15" xfId="0" applyFont="1" applyFill="1" applyBorder="1" applyAlignment="1">
      <alignment horizontal="left" vertical="center" wrapText="1"/>
    </xf>
    <xf numFmtId="0" fontId="65" fillId="0" borderId="3" xfId="0" applyNumberFormat="1" applyFont="1" applyFill="1" applyBorder="1" applyAlignment="1">
      <alignment horizontal="center" vertical="center" wrapText="1" shrinkToFit="1"/>
    </xf>
    <xf numFmtId="3" fontId="65" fillId="0" borderId="16" xfId="0" applyNumberFormat="1" applyFont="1" applyFill="1" applyBorder="1" applyAlignment="1">
      <alignment vertical="center" wrapText="1"/>
    </xf>
    <xf numFmtId="169" fontId="68" fillId="0" borderId="0" xfId="0" applyNumberFormat="1" applyFont="1" applyFill="1" applyBorder="1" applyAlignment="1">
      <alignment horizontal="right" vertical="center" wrapText="1"/>
    </xf>
    <xf numFmtId="169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/>
    </xf>
    <xf numFmtId="170" fontId="68" fillId="0" borderId="0" xfId="0" applyNumberFormat="1" applyFont="1" applyFill="1" applyBorder="1" applyAlignment="1">
      <alignment vertical="center"/>
    </xf>
    <xf numFmtId="0" fontId="65" fillId="0" borderId="3" xfId="0" applyFont="1" applyFill="1" applyBorder="1" applyAlignment="1">
      <alignment horizontal="center" vertical="center" wrapText="1" shrinkToFi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15" xfId="0" applyFont="1" applyFill="1" applyBorder="1" applyAlignment="1">
      <alignment vertical="center"/>
    </xf>
    <xf numFmtId="0" fontId="65" fillId="0" borderId="15" xfId="0" applyFont="1" applyFill="1" applyBorder="1" applyAlignment="1">
      <alignment horizontal="center" vertical="center"/>
    </xf>
    <xf numFmtId="170" fontId="72" fillId="0" borderId="3" xfId="0" applyNumberFormat="1" applyFont="1" applyFill="1" applyBorder="1" applyAlignment="1">
      <alignment horizontal="center" vertical="center" wrapText="1"/>
    </xf>
    <xf numFmtId="169" fontId="68" fillId="0" borderId="0" xfId="0" applyNumberFormat="1" applyFont="1" applyFill="1" applyBorder="1" applyAlignment="1">
      <alignment horizontal="right" vertical="center"/>
    </xf>
    <xf numFmtId="0" fontId="66" fillId="0" borderId="0" xfId="0" applyFont="1" applyFill="1" applyAlignment="1">
      <alignment vertical="center"/>
    </xf>
    <xf numFmtId="0" fontId="66" fillId="0" borderId="0" xfId="0" applyFont="1" applyFill="1"/>
    <xf numFmtId="0" fontId="66" fillId="0" borderId="0" xfId="0" applyFont="1" applyFill="1" applyAlignment="1">
      <alignment horizontal="center" vertical="center"/>
    </xf>
    <xf numFmtId="0" fontId="65" fillId="0" borderId="3" xfId="0" applyNumberFormat="1" applyFont="1" applyFill="1" applyBorder="1"/>
    <xf numFmtId="0" fontId="65" fillId="0" borderId="0" xfId="0" applyFont="1" applyFill="1" applyAlignment="1"/>
    <xf numFmtId="0" fontId="68" fillId="0" borderId="0" xfId="0" applyFont="1" applyFill="1" applyAlignment="1">
      <alignment horizontal="right"/>
    </xf>
    <xf numFmtId="0" fontId="65" fillId="0" borderId="0" xfId="0" applyFont="1" applyFill="1" applyBorder="1" applyAlignment="1"/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Alignment="1">
      <alignment vertical="center" wrapText="1" shrinkToFit="1"/>
    </xf>
    <xf numFmtId="0" fontId="65" fillId="0" borderId="0" xfId="0" applyFont="1" applyFill="1" applyBorder="1" applyAlignment="1">
      <alignment vertical="center" wrapText="1" shrinkToFit="1"/>
    </xf>
    <xf numFmtId="0" fontId="68" fillId="0" borderId="0" xfId="0" applyFont="1" applyFill="1" applyAlignment="1">
      <alignment horizontal="right" vertical="center"/>
    </xf>
    <xf numFmtId="0" fontId="67" fillId="0" borderId="0" xfId="0" applyFont="1" applyFill="1" applyAlignment="1">
      <alignment vertical="center"/>
    </xf>
    <xf numFmtId="0" fontId="70" fillId="0" borderId="0" xfId="0" applyFont="1" applyFill="1" applyAlignment="1">
      <alignment vertical="center"/>
    </xf>
    <xf numFmtId="0" fontId="73" fillId="0" borderId="0" xfId="0" applyFont="1" applyFill="1" applyBorder="1" applyAlignment="1">
      <alignment horizontal="left" vertical="center"/>
    </xf>
    <xf numFmtId="169" fontId="73" fillId="0" borderId="0" xfId="0" applyNumberFormat="1" applyFont="1" applyFill="1" applyBorder="1" applyAlignment="1">
      <alignment horizontal="right" vertical="center"/>
    </xf>
    <xf numFmtId="0" fontId="70" fillId="0" borderId="0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80" fillId="0" borderId="3" xfId="0" applyFont="1" applyFill="1" applyBorder="1" applyAlignment="1">
      <alignment horizontal="center" vertical="center"/>
    </xf>
    <xf numFmtId="0" fontId="74" fillId="0" borderId="0" xfId="0" applyFont="1"/>
    <xf numFmtId="0" fontId="70" fillId="0" borderId="0" xfId="0" applyFont="1" applyFill="1" applyBorder="1" applyAlignment="1">
      <alignment vertical="center" wrapText="1"/>
    </xf>
    <xf numFmtId="0" fontId="73" fillId="0" borderId="0" xfId="0" applyFont="1" applyFill="1" applyBorder="1" applyAlignment="1">
      <alignment horizontal="center" vertical="center"/>
    </xf>
    <xf numFmtId="0" fontId="70" fillId="0" borderId="0" xfId="0" applyFont="1" applyFill="1" applyAlignment="1">
      <alignment horizontal="left" vertical="center"/>
    </xf>
    <xf numFmtId="0" fontId="70" fillId="0" borderId="13" xfId="0" applyFont="1" applyFill="1" applyBorder="1" applyAlignment="1">
      <alignment horizontal="center" vertical="center" wrapText="1"/>
    </xf>
    <xf numFmtId="0" fontId="70" fillId="0" borderId="3" xfId="182" applyFont="1" applyFill="1" applyBorder="1" applyAlignment="1">
      <alignment horizontal="left" vertical="center" wrapText="1"/>
      <protection locked="0"/>
    </xf>
    <xf numFmtId="3" fontId="70" fillId="0" borderId="3" xfId="0" applyNumberFormat="1" applyFont="1" applyFill="1" applyBorder="1" applyAlignment="1">
      <alignment horizontal="center" vertical="center" wrapText="1"/>
    </xf>
    <xf numFmtId="170" fontId="70" fillId="0" borderId="3" xfId="0" applyNumberFormat="1" applyFont="1" applyFill="1" applyBorder="1" applyAlignment="1">
      <alignment horizontal="center" vertical="center" wrapText="1"/>
    </xf>
    <xf numFmtId="0" fontId="73" fillId="0" borderId="3" xfId="182" applyFont="1" applyFill="1" applyBorder="1" applyAlignment="1">
      <alignment horizontal="left" vertical="center" wrapText="1"/>
      <protection locked="0"/>
    </xf>
    <xf numFmtId="0" fontId="73" fillId="0" borderId="3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horizontal="center" vertical="center" wrapText="1"/>
    </xf>
    <xf numFmtId="0" fontId="80" fillId="0" borderId="0" xfId="0" applyFont="1" applyFill="1" applyBorder="1" applyAlignment="1">
      <alignment vertical="center"/>
    </xf>
    <xf numFmtId="0" fontId="80" fillId="0" borderId="0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vertical="center"/>
    </xf>
    <xf numFmtId="0" fontId="80" fillId="0" borderId="3" xfId="0" applyFont="1" applyFill="1" applyBorder="1" applyAlignment="1">
      <alignment horizontal="left" vertical="center" wrapText="1"/>
    </xf>
    <xf numFmtId="0" fontId="80" fillId="0" borderId="3" xfId="0" quotePrefix="1" applyFont="1" applyFill="1" applyBorder="1" applyAlignment="1">
      <alignment horizontal="center" vertical="center"/>
    </xf>
    <xf numFmtId="3" fontId="80" fillId="0" borderId="3" xfId="0" quotePrefix="1" applyNumberFormat="1" applyFont="1" applyFill="1" applyBorder="1" applyAlignment="1">
      <alignment horizontal="center" vertical="center" wrapText="1"/>
    </xf>
    <xf numFmtId="170" fontId="80" fillId="0" borderId="3" xfId="0" quotePrefix="1" applyNumberFormat="1" applyFont="1" applyFill="1" applyBorder="1" applyAlignment="1">
      <alignment horizontal="center" vertical="center" wrapText="1"/>
    </xf>
    <xf numFmtId="49" fontId="80" fillId="0" borderId="3" xfId="0" quotePrefix="1" applyNumberFormat="1" applyFont="1" applyFill="1" applyBorder="1" applyAlignment="1">
      <alignment horizontal="left" vertical="center" wrapText="1"/>
    </xf>
    <xf numFmtId="3" fontId="80" fillId="0" borderId="3" xfId="0" applyNumberFormat="1" applyFont="1" applyFill="1" applyBorder="1" applyAlignment="1">
      <alignment horizontal="center" vertical="center" wrapText="1"/>
    </xf>
    <xf numFmtId="170" fontId="80" fillId="0" borderId="3" xfId="0" applyNumberFormat="1" applyFont="1" applyFill="1" applyBorder="1" applyAlignment="1">
      <alignment horizontal="center" vertical="center" wrapText="1"/>
    </xf>
    <xf numFmtId="49" fontId="80" fillId="0" borderId="3" xfId="0" applyNumberFormat="1" applyFont="1" applyFill="1" applyBorder="1" applyAlignment="1">
      <alignment horizontal="left" vertical="center" wrapText="1"/>
    </xf>
    <xf numFmtId="0" fontId="80" fillId="0" borderId="0" xfId="0" applyFont="1" applyFill="1" applyAlignment="1">
      <alignment vertical="center"/>
    </xf>
    <xf numFmtId="0" fontId="79" fillId="0" borderId="3" xfId="0" applyFont="1" applyFill="1" applyBorder="1" applyAlignment="1">
      <alignment horizontal="left" vertical="center" wrapText="1"/>
    </xf>
    <xf numFmtId="0" fontId="79" fillId="0" borderId="3" xfId="0" quotePrefix="1" applyFont="1" applyFill="1" applyBorder="1" applyAlignment="1">
      <alignment horizontal="center" vertical="center"/>
    </xf>
    <xf numFmtId="49" fontId="79" fillId="0" borderId="3" xfId="0" quotePrefix="1" applyNumberFormat="1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left" vertical="center" wrapText="1" shrinkToFit="1"/>
    </xf>
    <xf numFmtId="0" fontId="80" fillId="0" borderId="3" xfId="182" applyFont="1" applyFill="1" applyBorder="1" applyAlignment="1">
      <alignment horizontal="left" vertical="center" wrapText="1"/>
      <protection locked="0"/>
    </xf>
    <xf numFmtId="0" fontId="80" fillId="0" borderId="3" xfId="0" applyFont="1" applyFill="1" applyBorder="1" applyAlignment="1" applyProtection="1">
      <alignment horizontal="left" vertical="center" wrapText="1"/>
      <protection locked="0"/>
    </xf>
    <xf numFmtId="0" fontId="80" fillId="0" borderId="3" xfId="0" applyFont="1" applyFill="1" applyBorder="1" applyAlignment="1">
      <alignment horizontal="center"/>
    </xf>
    <xf numFmtId="0" fontId="80" fillId="0" borderId="3" xfId="0" quotePrefix="1" applyFont="1" applyFill="1" applyBorder="1" applyAlignment="1">
      <alignment horizontal="center"/>
    </xf>
    <xf numFmtId="0" fontId="79" fillId="0" borderId="3" xfId="0" quotePrefix="1" applyFont="1" applyFill="1" applyBorder="1" applyAlignment="1">
      <alignment horizontal="center"/>
    </xf>
    <xf numFmtId="0" fontId="79" fillId="0" borderId="0" xfId="0" applyFont="1" applyFill="1" applyBorder="1" applyAlignment="1">
      <alignment horizontal="left" vertical="center" wrapText="1"/>
    </xf>
    <xf numFmtId="0" fontId="79" fillId="0" borderId="0" xfId="0" quotePrefix="1" applyFont="1" applyFill="1" applyBorder="1" applyAlignment="1">
      <alignment horizontal="center"/>
    </xf>
    <xf numFmtId="0" fontId="81" fillId="0" borderId="3" xfId="245" applyFont="1" applyFill="1" applyBorder="1" applyAlignment="1">
      <alignment horizontal="left" vertical="center" wrapText="1"/>
    </xf>
    <xf numFmtId="0" fontId="83" fillId="0" borderId="0" xfId="0" applyFont="1" applyFill="1" applyBorder="1" applyAlignment="1">
      <alignment horizontal="left" wrapText="1"/>
    </xf>
    <xf numFmtId="0" fontId="83" fillId="0" borderId="0" xfId="0" applyFont="1" applyFill="1" applyBorder="1" applyAlignment="1">
      <alignment horizontal="left"/>
    </xf>
    <xf numFmtId="0" fontId="65" fillId="0" borderId="0" xfId="0" quotePrefix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horizontal="left" vertical="center" wrapText="1"/>
    </xf>
    <xf numFmtId="3" fontId="80" fillId="29" borderId="3" xfId="0" applyNumberFormat="1" applyFont="1" applyFill="1" applyBorder="1" applyAlignment="1">
      <alignment horizontal="center" vertical="center" wrapText="1"/>
    </xf>
    <xf numFmtId="3" fontId="80" fillId="29" borderId="3" xfId="0" quotePrefix="1" applyNumberFormat="1" applyFont="1" applyFill="1" applyBorder="1" applyAlignment="1">
      <alignment horizontal="center" vertical="center" wrapText="1"/>
    </xf>
    <xf numFmtId="3" fontId="79" fillId="29" borderId="3" xfId="0" quotePrefix="1" applyNumberFormat="1" applyFont="1" applyFill="1" applyBorder="1" applyAlignment="1">
      <alignment horizontal="center" vertical="center" wrapText="1"/>
    </xf>
    <xf numFmtId="3" fontId="68" fillId="29" borderId="3" xfId="245" applyNumberFormat="1" applyFont="1" applyFill="1" applyBorder="1" applyAlignment="1">
      <alignment horizontal="center" vertical="center" wrapText="1"/>
    </xf>
    <xf numFmtId="3" fontId="65" fillId="29" borderId="3" xfId="245" applyNumberFormat="1" applyFont="1" applyFill="1" applyBorder="1" applyAlignment="1">
      <alignment horizontal="center" vertical="center" wrapText="1"/>
    </xf>
    <xf numFmtId="3" fontId="65" fillId="29" borderId="3" xfId="0" applyNumberFormat="1" applyFont="1" applyFill="1" applyBorder="1" applyAlignment="1">
      <alignment horizontal="center" vertical="center" wrapText="1"/>
    </xf>
    <xf numFmtId="3" fontId="5" fillId="29" borderId="3" xfId="0" applyNumberFormat="1" applyFont="1" applyFill="1" applyBorder="1" applyAlignment="1">
      <alignment horizontal="center" vertical="center" wrapText="1"/>
    </xf>
    <xf numFmtId="3" fontId="5" fillId="29" borderId="3" xfId="0" quotePrefix="1" applyNumberFormat="1" applyFont="1" applyFill="1" applyBorder="1" applyAlignment="1">
      <alignment horizontal="center" vertical="center" wrapText="1"/>
    </xf>
    <xf numFmtId="3" fontId="65" fillId="29" borderId="3" xfId="0" quotePrefix="1" applyNumberFormat="1" applyFont="1" applyFill="1" applyBorder="1" applyAlignment="1">
      <alignment horizontal="center" vertical="center" wrapText="1"/>
    </xf>
    <xf numFmtId="170" fontId="65" fillId="29" borderId="3" xfId="237" applyNumberFormat="1" applyFont="1" applyFill="1" applyBorder="1" applyAlignment="1">
      <alignment horizontal="center" vertical="center" wrapText="1"/>
    </xf>
    <xf numFmtId="170" fontId="65" fillId="30" borderId="3" xfId="237" applyNumberFormat="1" applyFont="1" applyFill="1" applyBorder="1" applyAlignment="1">
      <alignment horizontal="center" vertical="center" wrapText="1"/>
    </xf>
    <xf numFmtId="0" fontId="80" fillId="0" borderId="3" xfId="0" quotePrefix="1" applyFont="1" applyFill="1" applyBorder="1" applyAlignment="1" applyProtection="1">
      <alignment horizontal="center" vertical="center"/>
      <protection locked="0"/>
    </xf>
    <xf numFmtId="0" fontId="80" fillId="0" borderId="3" xfId="0" applyFont="1" applyFill="1" applyBorder="1" applyAlignment="1" applyProtection="1">
      <alignment horizontal="center" vertical="center"/>
      <protection locked="0"/>
    </xf>
    <xf numFmtId="178" fontId="65" fillId="0" borderId="3" xfId="0" applyNumberFormat="1" applyFont="1" applyFill="1" applyBorder="1" applyAlignment="1">
      <alignment horizontal="center" vertical="center" wrapText="1"/>
    </xf>
    <xf numFmtId="3" fontId="5" fillId="31" borderId="3" xfId="0" quotePrefix="1" applyNumberFormat="1" applyFont="1" applyFill="1" applyBorder="1" applyAlignment="1">
      <alignment horizontal="center" vertical="center" wrapText="1"/>
    </xf>
    <xf numFmtId="3" fontId="5" fillId="31" borderId="3" xfId="0" applyNumberFormat="1" applyFont="1" applyFill="1" applyBorder="1" applyAlignment="1">
      <alignment horizontal="center" vertical="center" wrapText="1"/>
    </xf>
    <xf numFmtId="3" fontId="80" fillId="31" borderId="3" xfId="0" quotePrefix="1" applyNumberFormat="1" applyFont="1" applyFill="1" applyBorder="1" applyAlignment="1">
      <alignment horizontal="center" vertical="center" wrapText="1"/>
    </xf>
    <xf numFmtId="3" fontId="80" fillId="31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0" fontId="70" fillId="0" borderId="0" xfId="0" applyFont="1" applyFill="1" applyBorder="1" applyAlignment="1" applyProtection="1">
      <alignment vertical="center"/>
      <protection locked="0"/>
    </xf>
    <xf numFmtId="0" fontId="70" fillId="0" borderId="0" xfId="0" applyFont="1" applyFill="1" applyBorder="1" applyAlignment="1" applyProtection="1">
      <alignment horizontal="right" vertical="center"/>
      <protection locked="0"/>
    </xf>
    <xf numFmtId="0" fontId="70" fillId="0" borderId="0" xfId="0" applyFont="1" applyFill="1" applyBorder="1" applyAlignment="1" applyProtection="1">
      <alignment horizontal="center" vertical="center"/>
      <protection locked="0"/>
    </xf>
    <xf numFmtId="0" fontId="75" fillId="0" borderId="0" xfId="0" applyFont="1" applyFill="1" applyBorder="1" applyAlignment="1" applyProtection="1">
      <alignment vertical="center"/>
      <protection locked="0"/>
    </xf>
    <xf numFmtId="0" fontId="70" fillId="0" borderId="0" xfId="0" applyFont="1" applyFill="1" applyBorder="1" applyAlignment="1" applyProtection="1">
      <alignment vertical="center" wrapText="1"/>
      <protection locked="0"/>
    </xf>
    <xf numFmtId="0" fontId="70" fillId="0" borderId="0" xfId="0" applyFont="1" applyFill="1" applyAlignment="1" applyProtection="1">
      <alignment horizontal="center" vertical="center"/>
      <protection locked="0"/>
    </xf>
    <xf numFmtId="0" fontId="70" fillId="0" borderId="14" xfId="0" applyFont="1" applyFill="1" applyBorder="1" applyAlignment="1" applyProtection="1">
      <alignment vertical="center"/>
      <protection locked="0"/>
    </xf>
    <xf numFmtId="0" fontId="70" fillId="0" borderId="17" xfId="0" applyFont="1" applyFill="1" applyBorder="1" applyAlignment="1" applyProtection="1">
      <alignment vertical="center"/>
      <protection locked="0"/>
    </xf>
    <xf numFmtId="0" fontId="70" fillId="0" borderId="3" xfId="0" applyFont="1" applyFill="1" applyBorder="1" applyAlignment="1" applyProtection="1">
      <alignment horizontal="left" vertical="center"/>
      <protection locked="0"/>
    </xf>
    <xf numFmtId="0" fontId="70" fillId="0" borderId="3" xfId="0" applyFont="1" applyFill="1" applyBorder="1" applyAlignment="1" applyProtection="1">
      <alignment horizontal="center" vertical="center"/>
      <protection locked="0"/>
    </xf>
    <xf numFmtId="0" fontId="70" fillId="0" borderId="14" xfId="0" applyFont="1" applyFill="1" applyBorder="1" applyAlignment="1" applyProtection="1">
      <alignment vertical="center" wrapText="1"/>
      <protection locked="0"/>
    </xf>
    <xf numFmtId="0" fontId="70" fillId="0" borderId="17" xfId="0" applyFont="1" applyFill="1" applyBorder="1" applyAlignment="1" applyProtection="1">
      <alignment vertical="center" wrapText="1"/>
      <protection locked="0"/>
    </xf>
    <xf numFmtId="0" fontId="70" fillId="0" borderId="3" xfId="0" applyFont="1" applyFill="1" applyBorder="1" applyAlignment="1" applyProtection="1">
      <alignment vertical="center"/>
      <protection locked="0"/>
    </xf>
    <xf numFmtId="0" fontId="70" fillId="0" borderId="3" xfId="0" applyFont="1" applyFill="1" applyBorder="1" applyAlignment="1" applyProtection="1">
      <alignment vertical="center" wrapText="1"/>
      <protection locked="0"/>
    </xf>
    <xf numFmtId="0" fontId="70" fillId="0" borderId="18" xfId="0" applyFont="1" applyFill="1" applyBorder="1" applyAlignment="1" applyProtection="1">
      <alignment vertical="center" wrapText="1"/>
      <protection locked="0"/>
    </xf>
    <xf numFmtId="0" fontId="70" fillId="0" borderId="18" xfId="0" applyFont="1" applyFill="1" applyBorder="1" applyAlignment="1" applyProtection="1">
      <alignment vertical="center"/>
      <protection locked="0"/>
    </xf>
    <xf numFmtId="0" fontId="70" fillId="0" borderId="0" xfId="0" applyFont="1" applyFill="1" applyBorder="1" applyAlignment="1" applyProtection="1">
      <alignment horizontal="left" vertical="center"/>
      <protection locked="0"/>
    </xf>
    <xf numFmtId="0" fontId="70" fillId="0" borderId="0" xfId="0" applyFont="1" applyFill="1" applyBorder="1" applyAlignment="1" applyProtection="1">
      <alignment horizontal="left" vertical="center" wrapText="1"/>
      <protection locked="0"/>
    </xf>
    <xf numFmtId="0" fontId="69" fillId="0" borderId="0" xfId="0" applyFont="1" applyFill="1" applyBorder="1" applyAlignment="1" applyProtection="1">
      <alignment horizontal="left" vertical="center" wrapText="1"/>
      <protection locked="0"/>
    </xf>
    <xf numFmtId="0" fontId="70" fillId="0" borderId="0" xfId="0" quotePrefix="1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Alignment="1" applyProtection="1">
      <alignment vertical="center"/>
      <protection locked="0"/>
    </xf>
    <xf numFmtId="0" fontId="70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170" fontId="8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49" fontId="80" fillId="0" borderId="0" xfId="0" applyNumberFormat="1" applyFont="1" applyFill="1" applyBorder="1" applyAlignment="1">
      <alignment vertical="center"/>
    </xf>
    <xf numFmtId="3" fontId="68" fillId="0" borderId="0" xfId="0" applyNumberFormat="1" applyFont="1" applyFill="1" applyBorder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0" fontId="80" fillId="0" borderId="3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3" fontId="70" fillId="31" borderId="3" xfId="0" applyNumberFormat="1" applyFont="1" applyFill="1" applyBorder="1" applyAlignment="1" applyProtection="1">
      <alignment horizontal="center" vertical="center" wrapText="1"/>
      <protection locked="0"/>
    </xf>
    <xf numFmtId="0" fontId="70" fillId="31" borderId="0" xfId="0" applyFont="1" applyFill="1" applyBorder="1" applyAlignment="1" applyProtection="1">
      <alignment horizontal="center" vertical="center"/>
      <protection locked="0"/>
    </xf>
    <xf numFmtId="0" fontId="65" fillId="31" borderId="3" xfId="0" applyFont="1" applyFill="1" applyBorder="1" applyAlignment="1">
      <alignment horizontal="center" vertical="center" wrapText="1"/>
    </xf>
    <xf numFmtId="178" fontId="65" fillId="31" borderId="3" xfId="0" applyNumberFormat="1" applyFont="1" applyFill="1" applyBorder="1" applyAlignment="1">
      <alignment horizontal="center" vertical="center" wrapText="1"/>
    </xf>
    <xf numFmtId="170" fontId="88" fillId="0" borderId="3" xfId="0" applyNumberFormat="1" applyFont="1" applyFill="1" applyBorder="1" applyAlignment="1">
      <alignment horizontal="center" vertical="center" wrapText="1"/>
    </xf>
    <xf numFmtId="0" fontId="78" fillId="0" borderId="0" xfId="0" applyFont="1" applyFill="1" applyBorder="1" applyAlignment="1">
      <alignment horizontal="left" vertical="center" wrapText="1"/>
    </xf>
    <xf numFmtId="0" fontId="70" fillId="0" borderId="0" xfId="0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Border="1" applyAlignment="1" applyProtection="1">
      <alignment horizontal="left" vertical="center" wrapText="1"/>
      <protection locked="0"/>
    </xf>
    <xf numFmtId="0" fontId="70" fillId="0" borderId="15" xfId="0" applyFont="1" applyFill="1" applyBorder="1" applyAlignment="1" applyProtection="1">
      <alignment horizontal="left" vertical="center" wrapText="1"/>
      <protection locked="0"/>
    </xf>
    <xf numFmtId="0" fontId="73" fillId="0" borderId="14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0" fontId="73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 applyProtection="1">
      <alignment horizontal="left" vertical="center" wrapText="1"/>
      <protection locked="0"/>
    </xf>
    <xf numFmtId="0" fontId="73" fillId="0" borderId="3" xfId="237" applyNumberFormat="1" applyFont="1" applyFill="1" applyBorder="1" applyAlignment="1">
      <alignment horizontal="center" vertical="center" wrapText="1"/>
    </xf>
    <xf numFmtId="0" fontId="73" fillId="0" borderId="14" xfId="0" applyFont="1" applyFill="1" applyBorder="1" applyAlignment="1" applyProtection="1">
      <alignment horizontal="center" vertical="center" wrapText="1"/>
      <protection locked="0"/>
    </xf>
    <xf numFmtId="0" fontId="73" fillId="0" borderId="18" xfId="0" applyFont="1" applyFill="1" applyBorder="1" applyAlignment="1" applyProtection="1">
      <alignment horizontal="center" vertical="center" wrapText="1"/>
      <protection locked="0"/>
    </xf>
    <xf numFmtId="0" fontId="87" fillId="0" borderId="18" xfId="0" applyFont="1" applyFill="1" applyBorder="1" applyAlignment="1" applyProtection="1">
      <alignment horizontal="left" vertical="center" wrapText="1"/>
      <protection locked="0"/>
    </xf>
    <xf numFmtId="0" fontId="70" fillId="0" borderId="17" xfId="0" applyFont="1" applyFill="1" applyBorder="1" applyAlignment="1" applyProtection="1">
      <alignment horizontal="left" vertical="center" wrapText="1"/>
      <protection locked="0"/>
    </xf>
    <xf numFmtId="0" fontId="70" fillId="0" borderId="3" xfId="245" applyFont="1" applyFill="1" applyBorder="1" applyAlignment="1">
      <alignment horizontal="center" vertical="center"/>
    </xf>
    <xf numFmtId="0" fontId="74" fillId="0" borderId="17" xfId="0" applyFont="1" applyBorder="1" applyAlignment="1" applyProtection="1">
      <alignment horizontal="left" vertical="center" wrapText="1"/>
      <protection locked="0"/>
    </xf>
    <xf numFmtId="0" fontId="70" fillId="0" borderId="13" xfId="0" applyFont="1" applyFill="1" applyBorder="1" applyAlignment="1">
      <alignment horizontal="center" vertical="center" wrapText="1"/>
    </xf>
    <xf numFmtId="0" fontId="70" fillId="0" borderId="19" xfId="0" applyFont="1" applyFill="1" applyBorder="1" applyAlignment="1">
      <alignment horizontal="center" vertical="center" wrapText="1"/>
    </xf>
    <xf numFmtId="0" fontId="73" fillId="0" borderId="0" xfId="0" applyFont="1" applyFill="1" applyBorder="1" applyAlignment="1" applyProtection="1">
      <alignment horizontal="center" vertical="center"/>
      <protection locked="0"/>
    </xf>
    <xf numFmtId="0" fontId="70" fillId="0" borderId="3" xfId="0" applyFont="1" applyFill="1" applyBorder="1" applyAlignment="1">
      <alignment horizontal="center" vertical="center"/>
    </xf>
    <xf numFmtId="0" fontId="77" fillId="0" borderId="0" xfId="0" applyFont="1" applyFill="1" applyBorder="1" applyAlignment="1" applyProtection="1">
      <alignment horizontal="center" vertical="center"/>
      <protection locked="0"/>
    </xf>
    <xf numFmtId="0" fontId="73" fillId="0" borderId="0" xfId="0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79" fillId="0" borderId="14" xfId="0" applyFont="1" applyFill="1" applyBorder="1" applyAlignment="1">
      <alignment horizontal="left" vertical="center" wrapText="1"/>
    </xf>
    <xf numFmtId="0" fontId="79" fillId="0" borderId="18" xfId="0" applyFont="1" applyFill="1" applyBorder="1" applyAlignment="1">
      <alignment horizontal="left" vertical="center" wrapText="1"/>
    </xf>
    <xf numFmtId="0" fontId="79" fillId="0" borderId="17" xfId="0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0" fontId="80" fillId="0" borderId="20" xfId="0" applyFont="1" applyFill="1" applyBorder="1" applyAlignment="1">
      <alignment horizontal="center" vertical="center" wrapText="1"/>
    </xf>
    <xf numFmtId="0" fontId="79" fillId="0" borderId="14" xfId="0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79" fillId="0" borderId="17" xfId="0" applyFont="1" applyFill="1" applyBorder="1" applyAlignment="1">
      <alignment horizontal="center" vertical="center" wrapText="1"/>
    </xf>
    <xf numFmtId="0" fontId="79" fillId="0" borderId="3" xfId="0" applyFont="1" applyFill="1" applyBorder="1" applyAlignment="1">
      <alignment horizontal="left" vertical="center"/>
    </xf>
    <xf numFmtId="0" fontId="65" fillId="0" borderId="0" xfId="0" applyFont="1" applyFill="1" applyBorder="1" applyAlignment="1">
      <alignment horizontal="left" vertical="center" wrapText="1"/>
    </xf>
    <xf numFmtId="0" fontId="68" fillId="0" borderId="14" xfId="245" applyFont="1" applyFill="1" applyBorder="1" applyAlignment="1">
      <alignment horizontal="center" vertical="center" wrapText="1"/>
    </xf>
    <xf numFmtId="0" fontId="68" fillId="0" borderId="18" xfId="245" applyFont="1" applyFill="1" applyBorder="1" applyAlignment="1">
      <alignment horizontal="center" vertical="center" wrapText="1"/>
    </xf>
    <xf numFmtId="0" fontId="68" fillId="0" borderId="17" xfId="245" applyFont="1" applyFill="1" applyBorder="1" applyAlignment="1">
      <alignment horizontal="center" vertical="center" wrapText="1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0" fontId="65" fillId="0" borderId="20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center" vertical="center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8" xfId="245" applyFont="1" applyFill="1" applyBorder="1" applyAlignment="1">
      <alignment horizontal="center" vertical="center" wrapText="1"/>
    </xf>
    <xf numFmtId="0" fontId="4" fillId="0" borderId="17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245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left" vertical="center" wrapText="1"/>
    </xf>
    <xf numFmtId="0" fontId="65" fillId="0" borderId="13" xfId="0" applyFont="1" applyFill="1" applyBorder="1" applyAlignment="1">
      <alignment horizontal="center" vertical="center"/>
    </xf>
    <xf numFmtId="0" fontId="65" fillId="0" borderId="19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0" fontId="68" fillId="0" borderId="14" xfId="237" applyFont="1" applyFill="1" applyBorder="1" applyAlignment="1">
      <alignment horizontal="center" vertical="center"/>
    </xf>
    <xf numFmtId="0" fontId="68" fillId="0" borderId="18" xfId="237" applyFont="1" applyFill="1" applyBorder="1" applyAlignment="1">
      <alignment horizontal="center" vertical="center"/>
    </xf>
    <xf numFmtId="0" fontId="68" fillId="0" borderId="17" xfId="237" applyFont="1" applyFill="1" applyBorder="1" applyAlignment="1">
      <alignment horizontal="center" vertical="center"/>
    </xf>
    <xf numFmtId="0" fontId="68" fillId="0" borderId="0" xfId="237" applyNumberFormat="1" applyFont="1" applyFill="1" applyBorder="1" applyAlignment="1">
      <alignment horizontal="center" vertical="center" wrapText="1"/>
    </xf>
    <xf numFmtId="0" fontId="65" fillId="0" borderId="13" xfId="237" applyNumberFormat="1" applyFont="1" applyFill="1" applyBorder="1" applyAlignment="1">
      <alignment horizontal="center" vertical="center" wrapText="1"/>
    </xf>
    <xf numFmtId="0" fontId="65" fillId="0" borderId="19" xfId="237" applyNumberFormat="1" applyFont="1" applyFill="1" applyBorder="1" applyAlignment="1">
      <alignment horizontal="center" vertical="center" wrapText="1"/>
    </xf>
    <xf numFmtId="0" fontId="65" fillId="0" borderId="21" xfId="0" applyFont="1" applyFill="1" applyBorder="1" applyAlignment="1">
      <alignment horizontal="center" vertical="center" wrapText="1"/>
    </xf>
    <xf numFmtId="0" fontId="65" fillId="0" borderId="22" xfId="0" applyFont="1" applyFill="1" applyBorder="1" applyAlignment="1">
      <alignment horizontal="center" vertical="center" wrapText="1"/>
    </xf>
    <xf numFmtId="3" fontId="65" fillId="0" borderId="14" xfId="0" applyNumberFormat="1" applyFont="1" applyFill="1" applyBorder="1" applyAlignment="1">
      <alignment horizontal="center" vertical="center" wrapText="1"/>
    </xf>
    <xf numFmtId="3" fontId="65" fillId="0" borderId="17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right" vertical="center" wrapText="1"/>
    </xf>
    <xf numFmtId="0" fontId="68" fillId="0" borderId="0" xfId="0" applyFont="1" applyFill="1" applyAlignment="1">
      <alignment horizontal="center" vertical="center"/>
    </xf>
    <xf numFmtId="0" fontId="65" fillId="0" borderId="0" xfId="0" applyFont="1" applyFill="1" applyAlignment="1">
      <alignment vertical="center" wrapText="1"/>
    </xf>
    <xf numFmtId="0" fontId="65" fillId="0" borderId="0" xfId="0" applyFont="1" applyFill="1" applyAlignment="1">
      <alignment vertical="center"/>
    </xf>
    <xf numFmtId="49" fontId="65" fillId="0" borderId="3" xfId="0" applyNumberFormat="1" applyFont="1" applyFill="1" applyBorder="1" applyAlignment="1">
      <alignment horizontal="left" vertical="center" wrapText="1"/>
    </xf>
    <xf numFmtId="49" fontId="65" fillId="0" borderId="14" xfId="0" applyNumberFormat="1" applyFont="1" applyFill="1" applyBorder="1" applyAlignment="1">
      <alignment horizontal="center" vertical="center" wrapText="1"/>
    </xf>
    <xf numFmtId="49" fontId="65" fillId="0" borderId="18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justify" vertical="center" wrapText="1" shrinkToFit="1"/>
    </xf>
    <xf numFmtId="0" fontId="65" fillId="0" borderId="3" xfId="0" applyFont="1" applyFill="1" applyBorder="1" applyAlignment="1">
      <alignment horizontal="center" vertical="center"/>
    </xf>
    <xf numFmtId="0" fontId="65" fillId="0" borderId="14" xfId="0" applyFont="1" applyFill="1" applyBorder="1" applyAlignment="1">
      <alignment horizontal="center" vertical="center"/>
    </xf>
    <xf numFmtId="0" fontId="65" fillId="0" borderId="1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8" fillId="0" borderId="15" xfId="0" applyFont="1" applyFill="1" applyBorder="1" applyAlignment="1">
      <alignment horizontal="center" vertical="center"/>
    </xf>
    <xf numFmtId="0" fontId="65" fillId="0" borderId="14" xfId="0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3" fontId="65" fillId="0" borderId="18" xfId="0" applyNumberFormat="1" applyFont="1" applyFill="1" applyBorder="1" applyAlignment="1">
      <alignment horizontal="center" vertical="center" wrapText="1"/>
    </xf>
    <xf numFmtId="49" fontId="65" fillId="0" borderId="17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170" fontId="65" fillId="0" borderId="14" xfId="0" applyNumberFormat="1" applyFont="1" applyFill="1" applyBorder="1" applyAlignment="1">
      <alignment horizontal="center" vertical="center" wrapText="1"/>
    </xf>
    <xf numFmtId="170" fontId="65" fillId="0" borderId="17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/>
    </xf>
    <xf numFmtId="0" fontId="65" fillId="0" borderId="18" xfId="0" applyNumberFormat="1" applyFont="1" applyFill="1" applyBorder="1" applyAlignment="1">
      <alignment horizontal="center" vertical="center" wrapText="1"/>
    </xf>
    <xf numFmtId="0" fontId="65" fillId="0" borderId="17" xfId="0" applyNumberFormat="1" applyFont="1" applyFill="1" applyBorder="1" applyAlignment="1">
      <alignment horizontal="center" vertical="center" wrapText="1"/>
    </xf>
    <xf numFmtId="0" fontId="65" fillId="0" borderId="3" xfId="0" applyNumberFormat="1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/>
    </xf>
    <xf numFmtId="49" fontId="65" fillId="0" borderId="14" xfId="0" applyNumberFormat="1" applyFont="1" applyFill="1" applyBorder="1" applyAlignment="1">
      <alignment horizontal="left" vertical="center" wrapText="1"/>
    </xf>
    <xf numFmtId="49" fontId="65" fillId="0" borderId="17" xfId="0" applyNumberFormat="1" applyFont="1" applyFill="1" applyBorder="1" applyAlignment="1">
      <alignment horizontal="left" vertical="center" wrapText="1"/>
    </xf>
    <xf numFmtId="0" fontId="68" fillId="0" borderId="14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0" fontId="65" fillId="0" borderId="23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0" fontId="65" fillId="0" borderId="24" xfId="0" applyFont="1" applyFill="1" applyBorder="1" applyAlignment="1">
      <alignment horizontal="center" vertical="center" wrapText="1"/>
    </xf>
    <xf numFmtId="0" fontId="65" fillId="0" borderId="15" xfId="0" applyFont="1" applyFill="1" applyBorder="1" applyAlignment="1">
      <alignment horizontal="center" vertical="center" wrapText="1"/>
    </xf>
    <xf numFmtId="0" fontId="65" fillId="0" borderId="19" xfId="0" applyFont="1" applyFill="1" applyBorder="1" applyAlignment="1">
      <alignment horizontal="center" vertical="center" wrapText="1"/>
    </xf>
    <xf numFmtId="3" fontId="65" fillId="32" borderId="3" xfId="0" applyNumberFormat="1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left" vertical="center" wrapText="1"/>
    </xf>
    <xf numFmtId="0" fontId="65" fillId="0" borderId="17" xfId="0" applyFont="1" applyFill="1" applyBorder="1" applyAlignment="1">
      <alignment horizontal="left" vertical="center" wrapText="1"/>
    </xf>
    <xf numFmtId="49" fontId="65" fillId="0" borderId="16" xfId="0" applyNumberFormat="1" applyFont="1" applyFill="1" applyBorder="1" applyAlignment="1">
      <alignment horizontal="right" vertical="center" wrapText="1"/>
    </xf>
    <xf numFmtId="49" fontId="65" fillId="0" borderId="0" xfId="0" applyNumberFormat="1" applyFont="1" applyFill="1" applyBorder="1" applyAlignment="1">
      <alignment horizontal="right" vertical="center" wrapText="1"/>
    </xf>
    <xf numFmtId="0" fontId="65" fillId="0" borderId="14" xfId="0" applyFont="1" applyFill="1" applyBorder="1" applyAlignment="1">
      <alignment horizontal="left" vertical="center"/>
    </xf>
    <xf numFmtId="0" fontId="65" fillId="0" borderId="18" xfId="0" applyFont="1" applyFill="1" applyBorder="1" applyAlignment="1">
      <alignment horizontal="left" vertical="center"/>
    </xf>
    <xf numFmtId="0" fontId="65" fillId="0" borderId="17" xfId="0" applyFont="1" applyFill="1" applyBorder="1" applyAlignment="1">
      <alignment horizontal="left" vertical="center"/>
    </xf>
    <xf numFmtId="0" fontId="83" fillId="0" borderId="0" xfId="0" applyFont="1" applyFill="1" applyBorder="1" applyAlignment="1">
      <alignment horizontal="left" wrapText="1"/>
    </xf>
    <xf numFmtId="0" fontId="83" fillId="0" borderId="0" xfId="0" applyFont="1" applyFill="1" applyBorder="1" applyAlignment="1">
      <alignment horizontal="right" wrapText="1"/>
    </xf>
    <xf numFmtId="0" fontId="70" fillId="0" borderId="0" xfId="0" applyFont="1" applyFill="1" applyBorder="1" applyAlignment="1">
      <alignment horizontal="center" vertical="center"/>
    </xf>
    <xf numFmtId="0" fontId="65" fillId="0" borderId="0" xfId="0" applyFont="1" applyFill="1" applyAlignment="1">
      <alignment horizontal="right" vertical="center"/>
    </xf>
    <xf numFmtId="169" fontId="73" fillId="0" borderId="0" xfId="0" applyNumberFormat="1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left" vertical="center"/>
    </xf>
    <xf numFmtId="3" fontId="65" fillId="0" borderId="3" xfId="0" applyNumberFormat="1" applyFont="1" applyFill="1" applyBorder="1" applyAlignment="1">
      <alignment horizontal="left" vertical="center" wrapText="1"/>
    </xf>
    <xf numFmtId="2" fontId="65" fillId="0" borderId="14" xfId="0" applyNumberFormat="1" applyFont="1" applyFill="1" applyBorder="1" applyAlignment="1">
      <alignment horizontal="center" vertical="center" wrapText="1"/>
    </xf>
    <xf numFmtId="2" fontId="65" fillId="0" borderId="18" xfId="0" applyNumberFormat="1" applyFont="1" applyFill="1" applyBorder="1" applyAlignment="1">
      <alignment horizontal="center" vertical="center" wrapText="1"/>
    </xf>
    <xf numFmtId="2" fontId="65" fillId="0" borderId="17" xfId="0" applyNumberFormat="1" applyFont="1" applyFill="1" applyBorder="1" applyAlignment="1">
      <alignment horizontal="center" vertical="center" wrapText="1"/>
    </xf>
    <xf numFmtId="177" fontId="65" fillId="0" borderId="3" xfId="0" applyNumberFormat="1" applyFont="1" applyFill="1" applyBorder="1" applyAlignment="1">
      <alignment horizontal="center" vertical="center" wrapText="1"/>
    </xf>
    <xf numFmtId="2" fontId="65" fillId="0" borderId="13" xfId="0" applyNumberFormat="1" applyFont="1" applyFill="1" applyBorder="1" applyAlignment="1">
      <alignment horizontal="center" vertical="center" wrapText="1"/>
    </xf>
    <xf numFmtId="2" fontId="65" fillId="0" borderId="19" xfId="0" applyNumberFormat="1" applyFont="1" applyFill="1" applyBorder="1" applyAlignment="1">
      <alignment horizontal="center" vertical="center" wrapText="1"/>
    </xf>
    <xf numFmtId="0" fontId="70" fillId="0" borderId="23" xfId="0" applyFont="1" applyFill="1" applyBorder="1" applyAlignment="1">
      <alignment horizontal="center" vertical="center" wrapText="1" shrinkToFit="1"/>
    </xf>
    <xf numFmtId="0" fontId="70" fillId="0" borderId="16" xfId="0" applyFont="1" applyFill="1" applyBorder="1" applyAlignment="1">
      <alignment horizontal="center" vertical="center" wrapText="1" shrinkToFit="1"/>
    </xf>
    <xf numFmtId="0" fontId="70" fillId="0" borderId="21" xfId="0" applyFont="1" applyFill="1" applyBorder="1" applyAlignment="1">
      <alignment horizontal="center" vertical="center" wrapText="1" shrinkToFit="1"/>
    </xf>
    <xf numFmtId="0" fontId="70" fillId="0" borderId="25" xfId="0" applyFont="1" applyFill="1" applyBorder="1" applyAlignment="1">
      <alignment horizontal="center" vertical="center" wrapText="1" shrinkToFit="1"/>
    </xf>
    <xf numFmtId="0" fontId="70" fillId="0" borderId="0" xfId="0" applyFont="1" applyFill="1" applyBorder="1" applyAlignment="1">
      <alignment horizontal="center" vertical="center" wrapText="1" shrinkToFit="1"/>
    </xf>
    <xf numFmtId="0" fontId="70" fillId="0" borderId="26" xfId="0" applyFont="1" applyFill="1" applyBorder="1" applyAlignment="1">
      <alignment horizontal="center" vertical="center" wrapText="1" shrinkToFit="1"/>
    </xf>
    <xf numFmtId="0" fontId="70" fillId="0" borderId="24" xfId="0" applyFont="1" applyFill="1" applyBorder="1" applyAlignment="1">
      <alignment horizontal="center" vertical="center" wrapText="1" shrinkToFit="1"/>
    </xf>
    <xf numFmtId="0" fontId="70" fillId="0" borderId="15" xfId="0" applyFont="1" applyFill="1" applyBorder="1" applyAlignment="1">
      <alignment horizontal="center" vertical="center" wrapText="1" shrinkToFit="1"/>
    </xf>
    <xf numFmtId="0" fontId="70" fillId="0" borderId="22" xfId="0" applyFont="1" applyFill="1" applyBorder="1" applyAlignment="1">
      <alignment horizontal="center" vertical="center" wrapText="1" shrinkToFit="1"/>
    </xf>
    <xf numFmtId="0" fontId="70" fillId="0" borderId="23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0" fontId="70" fillId="0" borderId="22" xfId="0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 shrinkToFit="1"/>
    </xf>
    <xf numFmtId="0" fontId="65" fillId="0" borderId="17" xfId="0" applyNumberFormat="1" applyFont="1" applyFill="1" applyBorder="1" applyAlignment="1">
      <alignment horizontal="center" vertical="center" wrapText="1" shrinkToFit="1"/>
    </xf>
    <xf numFmtId="0" fontId="65" fillId="0" borderId="13" xfId="0" applyFont="1" applyFill="1" applyBorder="1" applyAlignment="1">
      <alignment horizontal="center" vertical="center" wrapText="1" shrinkToFit="1"/>
    </xf>
    <xf numFmtId="0" fontId="65" fillId="0" borderId="19" xfId="0" applyFont="1" applyFill="1" applyBorder="1" applyAlignment="1">
      <alignment horizontal="center" vertical="center" wrapText="1" shrinkToFit="1"/>
    </xf>
    <xf numFmtId="0" fontId="65" fillId="0" borderId="14" xfId="0" applyFont="1" applyFill="1" applyBorder="1" applyAlignment="1">
      <alignment horizontal="center" vertical="center" wrapText="1" shrinkToFit="1"/>
    </xf>
    <xf numFmtId="0" fontId="65" fillId="0" borderId="17" xfId="0" applyFont="1" applyFill="1" applyBorder="1" applyAlignment="1">
      <alignment horizontal="center" vertical="center" wrapText="1" shrinkToFit="1"/>
    </xf>
    <xf numFmtId="3" fontId="65" fillId="0" borderId="14" xfId="0" applyNumberFormat="1" applyFont="1" applyFill="1" applyBorder="1" applyAlignment="1">
      <alignment horizontal="center" vertical="center" wrapText="1" shrinkToFit="1"/>
    </xf>
    <xf numFmtId="3" fontId="65" fillId="0" borderId="17" xfId="0" applyNumberFormat="1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center" vertical="center" wrapText="1" shrinkToFit="1"/>
    </xf>
    <xf numFmtId="0" fontId="65" fillId="0" borderId="14" xfId="0" applyFont="1" applyFill="1" applyBorder="1" applyAlignment="1">
      <alignment horizontal="left" vertical="center" wrapText="1" shrinkToFit="1"/>
    </xf>
    <xf numFmtId="0" fontId="65" fillId="0" borderId="18" xfId="0" applyFont="1" applyFill="1" applyBorder="1" applyAlignment="1">
      <alignment horizontal="left" vertical="center" wrapText="1" shrinkToFit="1"/>
    </xf>
    <xf numFmtId="0" fontId="65" fillId="0" borderId="17" xfId="0" applyFont="1" applyFill="1" applyBorder="1" applyAlignment="1">
      <alignment horizontal="left" vertical="center" wrapText="1" shrinkToFit="1"/>
    </xf>
    <xf numFmtId="0" fontId="70" fillId="0" borderId="16" xfId="0" applyFont="1" applyFill="1" applyBorder="1" applyAlignment="1">
      <alignment horizontal="center" vertical="center" wrapText="1"/>
    </xf>
    <xf numFmtId="0" fontId="70" fillId="0" borderId="15" xfId="0" applyFont="1" applyFill="1" applyBorder="1" applyAlignment="1">
      <alignment horizontal="center" vertical="center" wrapText="1"/>
    </xf>
    <xf numFmtId="0" fontId="70" fillId="0" borderId="14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center" vertical="center"/>
    </xf>
    <xf numFmtId="0" fontId="70" fillId="0" borderId="14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/>
    </xf>
    <xf numFmtId="0" fontId="65" fillId="0" borderId="17" xfId="0" applyNumberFormat="1" applyFont="1" applyFill="1" applyBorder="1" applyAlignment="1">
      <alignment horizontal="center"/>
    </xf>
    <xf numFmtId="0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20" xfId="0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left" vertical="center" wrapText="1" shrinkToFit="1"/>
    </xf>
    <xf numFmtId="0" fontId="65" fillId="0" borderId="15" xfId="0" applyFont="1" applyFill="1" applyBorder="1" applyAlignment="1">
      <alignment horizontal="right" vertical="center"/>
    </xf>
    <xf numFmtId="0" fontId="65" fillId="0" borderId="14" xfId="0" applyFont="1" applyFill="1" applyBorder="1" applyAlignment="1">
      <alignment horizontal="left"/>
    </xf>
    <xf numFmtId="0" fontId="65" fillId="0" borderId="18" xfId="0" applyFont="1" applyFill="1" applyBorder="1" applyAlignment="1">
      <alignment horizontal="left"/>
    </xf>
    <xf numFmtId="0" fontId="65" fillId="0" borderId="17" xfId="0" applyFont="1" applyFill="1" applyBorder="1" applyAlignment="1">
      <alignment horizontal="left"/>
    </xf>
    <xf numFmtId="0" fontId="65" fillId="0" borderId="14" xfId="0" applyNumberFormat="1" applyFont="1" applyFill="1" applyBorder="1" applyAlignment="1">
      <alignment horizontal="left" vertical="center" wrapText="1" shrinkToFit="1"/>
    </xf>
    <xf numFmtId="0" fontId="65" fillId="0" borderId="18" xfId="0" applyNumberFormat="1" applyFont="1" applyFill="1" applyBorder="1" applyAlignment="1">
      <alignment horizontal="left" vertical="center" wrapText="1" shrinkToFit="1"/>
    </xf>
    <xf numFmtId="0" fontId="65" fillId="0" borderId="17" xfId="0" applyNumberFormat="1" applyFont="1" applyFill="1" applyBorder="1" applyAlignment="1">
      <alignment horizontal="left" vertical="center" wrapText="1" shrinkToFit="1"/>
    </xf>
    <xf numFmtId="0" fontId="70" fillId="0" borderId="25" xfId="0" applyFont="1" applyFill="1" applyBorder="1" applyAlignment="1">
      <alignment horizontal="center" vertical="center" wrapText="1"/>
    </xf>
    <xf numFmtId="0" fontId="70" fillId="0" borderId="26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 shrinkToFit="1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colors>
    <mruColors>
      <color rgb="FF99FF33"/>
      <color rgb="FFFF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3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1352550</xdr:colOff>
      <xdr:row>78</xdr:row>
      <xdr:rowOff>0</xdr:rowOff>
    </xdr:from>
    <xdr:to>
      <xdr:col>0</xdr:col>
      <xdr:colOff>4743450</xdr:colOff>
      <xdr:row>78</xdr:row>
      <xdr:rowOff>0</xdr:rowOff>
    </xdr:to>
    <xdr:sp macro="" textlink="">
      <xdr:nvSpPr>
        <xdr:cNvPr id="3244" name="Line 1"/>
        <xdr:cNvSpPr>
          <a:spLocks noChangeShapeType="1"/>
        </xdr:cNvSpPr>
      </xdr:nvSpPr>
      <xdr:spPr bwMode="auto">
        <a:xfrm>
          <a:off x="1352550" y="28070175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78</xdr:row>
      <xdr:rowOff>0</xdr:rowOff>
    </xdr:from>
    <xdr:to>
      <xdr:col>3</xdr:col>
      <xdr:colOff>1619250</xdr:colOff>
      <xdr:row>78</xdr:row>
      <xdr:rowOff>0</xdr:rowOff>
    </xdr:to>
    <xdr:sp macro="" textlink="">
      <xdr:nvSpPr>
        <xdr:cNvPr id="3245" name="Line 2"/>
        <xdr:cNvSpPr>
          <a:spLocks noChangeShapeType="1"/>
        </xdr:cNvSpPr>
      </xdr:nvSpPr>
      <xdr:spPr bwMode="auto">
        <a:xfrm>
          <a:off x="6096000" y="28070175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6</xdr:col>
      <xdr:colOff>1447800</xdr:colOff>
      <xdr:row>78</xdr:row>
      <xdr:rowOff>0</xdr:rowOff>
    </xdr:to>
    <xdr:sp macro="" textlink="">
      <xdr:nvSpPr>
        <xdr:cNvPr id="3246" name="Line 3"/>
        <xdr:cNvSpPr>
          <a:spLocks noChangeShapeType="1"/>
        </xdr:cNvSpPr>
      </xdr:nvSpPr>
      <xdr:spPr bwMode="auto">
        <a:xfrm>
          <a:off x="10915650" y="28070175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110</xdr:row>
      <xdr:rowOff>0</xdr:rowOff>
    </xdr:from>
    <xdr:to>
      <xdr:col>0</xdr:col>
      <xdr:colOff>4972050</xdr:colOff>
      <xdr:row>110</xdr:row>
      <xdr:rowOff>0</xdr:rowOff>
    </xdr:to>
    <xdr:sp macro="" textlink="">
      <xdr:nvSpPr>
        <xdr:cNvPr id="1202" name="Line 1"/>
        <xdr:cNvSpPr>
          <a:spLocks noChangeShapeType="1"/>
        </xdr:cNvSpPr>
      </xdr:nvSpPr>
      <xdr:spPr bwMode="auto">
        <a:xfrm>
          <a:off x="1295400" y="40881300"/>
          <a:ext cx="3676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781050</xdr:colOff>
      <xdr:row>110</xdr:row>
      <xdr:rowOff>0</xdr:rowOff>
    </xdr:from>
    <xdr:to>
      <xdr:col>4</xdr:col>
      <xdr:colOff>552450</xdr:colOff>
      <xdr:row>110</xdr:row>
      <xdr:rowOff>0</xdr:rowOff>
    </xdr:to>
    <xdr:sp macro="" textlink="">
      <xdr:nvSpPr>
        <xdr:cNvPr id="1203" name="Line 2"/>
        <xdr:cNvSpPr>
          <a:spLocks noChangeShapeType="1"/>
        </xdr:cNvSpPr>
      </xdr:nvSpPr>
      <xdr:spPr bwMode="auto">
        <a:xfrm>
          <a:off x="5810250" y="40881300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0</xdr:rowOff>
    </xdr:from>
    <xdr:to>
      <xdr:col>7</xdr:col>
      <xdr:colOff>1619250</xdr:colOff>
      <xdr:row>110</xdr:row>
      <xdr:rowOff>0</xdr:rowOff>
    </xdr:to>
    <xdr:sp macro="" textlink="">
      <xdr:nvSpPr>
        <xdr:cNvPr id="1204" name="Line 3"/>
        <xdr:cNvSpPr>
          <a:spLocks noChangeShapeType="1"/>
        </xdr:cNvSpPr>
      </xdr:nvSpPr>
      <xdr:spPr bwMode="auto">
        <a:xfrm>
          <a:off x="9410700" y="40881300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2220" name="Line 1"/>
        <xdr:cNvSpPr>
          <a:spLocks noChangeShapeType="1"/>
        </xdr:cNvSpPr>
      </xdr:nvSpPr>
      <xdr:spPr bwMode="auto">
        <a:xfrm>
          <a:off x="1228725" y="1607820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4</xdr:col>
      <xdr:colOff>66675</xdr:colOff>
      <xdr:row>40</xdr:row>
      <xdr:rowOff>0</xdr:rowOff>
    </xdr:to>
    <xdr:sp macro="" textlink="">
      <xdr:nvSpPr>
        <xdr:cNvPr id="2221" name="Line 2"/>
        <xdr:cNvSpPr>
          <a:spLocks noChangeShapeType="1"/>
        </xdr:cNvSpPr>
      </xdr:nvSpPr>
      <xdr:spPr bwMode="auto">
        <a:xfrm>
          <a:off x="5295900" y="1607820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923925</xdr:colOff>
      <xdr:row>40</xdr:row>
      <xdr:rowOff>0</xdr:rowOff>
    </xdr:from>
    <xdr:to>
      <xdr:col>6</xdr:col>
      <xdr:colOff>962025</xdr:colOff>
      <xdr:row>40</xdr:row>
      <xdr:rowOff>0</xdr:rowOff>
    </xdr:to>
    <xdr:sp macro="" textlink="">
      <xdr:nvSpPr>
        <xdr:cNvPr id="2222" name="Line 3"/>
        <xdr:cNvSpPr>
          <a:spLocks noChangeShapeType="1"/>
        </xdr:cNvSpPr>
      </xdr:nvSpPr>
      <xdr:spPr bwMode="auto">
        <a:xfrm>
          <a:off x="8439150" y="16078200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71</xdr:row>
      <xdr:rowOff>0</xdr:rowOff>
    </xdr:from>
    <xdr:to>
      <xdr:col>0</xdr:col>
      <xdr:colOff>3971925</xdr:colOff>
      <xdr:row>71</xdr:row>
      <xdr:rowOff>0</xdr:rowOff>
    </xdr:to>
    <xdr:sp macro="" textlink="">
      <xdr:nvSpPr>
        <xdr:cNvPr id="4268" name="Line 1"/>
        <xdr:cNvSpPr>
          <a:spLocks noChangeShapeType="1"/>
        </xdr:cNvSpPr>
      </xdr:nvSpPr>
      <xdr:spPr bwMode="auto">
        <a:xfrm>
          <a:off x="1019175" y="2051685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71</xdr:row>
      <xdr:rowOff>0</xdr:rowOff>
    </xdr:from>
    <xdr:to>
      <xdr:col>3</xdr:col>
      <xdr:colOff>723900</xdr:colOff>
      <xdr:row>71</xdr:row>
      <xdr:rowOff>0</xdr:rowOff>
    </xdr:to>
    <xdr:sp macro="" textlink="">
      <xdr:nvSpPr>
        <xdr:cNvPr id="4269" name="Line 2"/>
        <xdr:cNvSpPr>
          <a:spLocks noChangeShapeType="1"/>
        </xdr:cNvSpPr>
      </xdr:nvSpPr>
      <xdr:spPr bwMode="auto">
        <a:xfrm>
          <a:off x="4810125" y="2051685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71</xdr:row>
      <xdr:rowOff>0</xdr:rowOff>
    </xdr:from>
    <xdr:to>
      <xdr:col>7</xdr:col>
      <xdr:colOff>38100</xdr:colOff>
      <xdr:row>71</xdr:row>
      <xdr:rowOff>0</xdr:rowOff>
    </xdr:to>
    <xdr:sp macro="" textlink="">
      <xdr:nvSpPr>
        <xdr:cNvPr id="4270" name="Line 3"/>
        <xdr:cNvSpPr>
          <a:spLocks noChangeShapeType="1"/>
        </xdr:cNvSpPr>
      </xdr:nvSpPr>
      <xdr:spPr bwMode="auto">
        <a:xfrm>
          <a:off x="7477125" y="20516850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15</xdr:row>
      <xdr:rowOff>0</xdr:rowOff>
    </xdr:from>
    <xdr:to>
      <xdr:col>0</xdr:col>
      <xdr:colOff>3971925</xdr:colOff>
      <xdr:row>15</xdr:row>
      <xdr:rowOff>0</xdr:rowOff>
    </xdr:to>
    <xdr:sp macro="" textlink="">
      <xdr:nvSpPr>
        <xdr:cNvPr id="5292" name="Line 1"/>
        <xdr:cNvSpPr>
          <a:spLocks noChangeShapeType="1"/>
        </xdr:cNvSpPr>
      </xdr:nvSpPr>
      <xdr:spPr bwMode="auto">
        <a:xfrm>
          <a:off x="1019175" y="72771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723900</xdr:colOff>
      <xdr:row>15</xdr:row>
      <xdr:rowOff>0</xdr:rowOff>
    </xdr:to>
    <xdr:sp macro="" textlink="">
      <xdr:nvSpPr>
        <xdr:cNvPr id="5293" name="Line 2"/>
        <xdr:cNvSpPr>
          <a:spLocks noChangeShapeType="1"/>
        </xdr:cNvSpPr>
      </xdr:nvSpPr>
      <xdr:spPr bwMode="auto">
        <a:xfrm>
          <a:off x="5172075" y="7277100"/>
          <a:ext cx="2085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15</xdr:row>
      <xdr:rowOff>0</xdr:rowOff>
    </xdr:from>
    <xdr:to>
      <xdr:col>7</xdr:col>
      <xdr:colOff>38100</xdr:colOff>
      <xdr:row>15</xdr:row>
      <xdr:rowOff>0</xdr:rowOff>
    </xdr:to>
    <xdr:sp macro="" textlink="">
      <xdr:nvSpPr>
        <xdr:cNvPr id="5294" name="Line 3"/>
        <xdr:cNvSpPr>
          <a:spLocks noChangeShapeType="1"/>
        </xdr:cNvSpPr>
      </xdr:nvSpPr>
      <xdr:spPr bwMode="auto">
        <a:xfrm>
          <a:off x="8391525" y="7277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23</xdr:row>
      <xdr:rowOff>0</xdr:rowOff>
    </xdr:from>
    <xdr:to>
      <xdr:col>0</xdr:col>
      <xdr:colOff>5810250</xdr:colOff>
      <xdr:row>23</xdr:row>
      <xdr:rowOff>0</xdr:rowOff>
    </xdr:to>
    <xdr:sp macro="" textlink="">
      <xdr:nvSpPr>
        <xdr:cNvPr id="6316" name="Line 1"/>
        <xdr:cNvSpPr>
          <a:spLocks noChangeShapeType="1"/>
        </xdr:cNvSpPr>
      </xdr:nvSpPr>
      <xdr:spPr bwMode="auto">
        <a:xfrm>
          <a:off x="1485900" y="16735425"/>
          <a:ext cx="432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876300</xdr:colOff>
      <xdr:row>23</xdr:row>
      <xdr:rowOff>0</xdr:rowOff>
    </xdr:from>
    <xdr:to>
      <xdr:col>3</xdr:col>
      <xdr:colOff>704850</xdr:colOff>
      <xdr:row>23</xdr:row>
      <xdr:rowOff>0</xdr:rowOff>
    </xdr:to>
    <xdr:sp macro="" textlink="">
      <xdr:nvSpPr>
        <xdr:cNvPr id="6317" name="Line 2"/>
        <xdr:cNvSpPr>
          <a:spLocks noChangeShapeType="1"/>
        </xdr:cNvSpPr>
      </xdr:nvSpPr>
      <xdr:spPr bwMode="auto">
        <a:xfrm>
          <a:off x="6696075" y="167354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285750</xdr:colOff>
      <xdr:row>23</xdr:row>
      <xdr:rowOff>0</xdr:rowOff>
    </xdr:from>
    <xdr:to>
      <xdr:col>5</xdr:col>
      <xdr:colOff>2305050</xdr:colOff>
      <xdr:row>23</xdr:row>
      <xdr:rowOff>0</xdr:rowOff>
    </xdr:to>
    <xdr:sp macro="" textlink="">
      <xdr:nvSpPr>
        <xdr:cNvPr id="6318" name="Line 3"/>
        <xdr:cNvSpPr>
          <a:spLocks noChangeShapeType="1"/>
        </xdr:cNvSpPr>
      </xdr:nvSpPr>
      <xdr:spPr bwMode="auto">
        <a:xfrm>
          <a:off x="9858375" y="167354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60</xdr:row>
      <xdr:rowOff>0</xdr:rowOff>
    </xdr:from>
    <xdr:to>
      <xdr:col>9</xdr:col>
      <xdr:colOff>266700</xdr:colOff>
      <xdr:row>60</xdr:row>
      <xdr:rowOff>0</xdr:rowOff>
    </xdr:to>
    <xdr:sp macro="" textlink="">
      <xdr:nvSpPr>
        <xdr:cNvPr id="7340" name="Line 1"/>
        <xdr:cNvSpPr>
          <a:spLocks noChangeShapeType="1"/>
        </xdr:cNvSpPr>
      </xdr:nvSpPr>
      <xdr:spPr bwMode="auto">
        <a:xfrm>
          <a:off x="2552700" y="16687800"/>
          <a:ext cx="416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914400</xdr:colOff>
      <xdr:row>60</xdr:row>
      <xdr:rowOff>0</xdr:rowOff>
    </xdr:from>
    <xdr:to>
      <xdr:col>19</xdr:col>
      <xdr:colOff>800100</xdr:colOff>
      <xdr:row>60</xdr:row>
      <xdr:rowOff>0</xdr:rowOff>
    </xdr:to>
    <xdr:sp macro="" textlink="">
      <xdr:nvSpPr>
        <xdr:cNvPr id="7341" name="Line 2"/>
        <xdr:cNvSpPr>
          <a:spLocks noChangeShapeType="1"/>
        </xdr:cNvSpPr>
      </xdr:nvSpPr>
      <xdr:spPr bwMode="auto">
        <a:xfrm flipV="1">
          <a:off x="10639425" y="16687800"/>
          <a:ext cx="441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180975</xdr:colOff>
      <xdr:row>60</xdr:row>
      <xdr:rowOff>0</xdr:rowOff>
    </xdr:from>
    <xdr:to>
      <xdr:col>31</xdr:col>
      <xdr:colOff>904875</xdr:colOff>
      <xdr:row>60</xdr:row>
      <xdr:rowOff>0</xdr:rowOff>
    </xdr:to>
    <xdr:sp macro="" textlink="">
      <xdr:nvSpPr>
        <xdr:cNvPr id="7342" name="Line 3"/>
        <xdr:cNvSpPr>
          <a:spLocks noChangeShapeType="1"/>
        </xdr:cNvSpPr>
      </xdr:nvSpPr>
      <xdr:spPr bwMode="auto">
        <a:xfrm>
          <a:off x="21583650" y="16687800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Q248"/>
  <sheetViews>
    <sheetView view="pageBreakPreview" zoomScale="60" zoomScaleNormal="60" workbookViewId="0">
      <selection activeCell="G74" sqref="G74:G75"/>
    </sheetView>
  </sheetViews>
  <sheetFormatPr defaultRowHeight="23.25"/>
  <cols>
    <col min="1" max="1" width="72.5703125" style="52" customWidth="1"/>
    <col min="2" max="2" width="17.140625" style="117" customWidth="1"/>
    <col min="3" max="4" width="25.28515625" style="117" customWidth="1"/>
    <col min="5" max="5" width="23.42578125" style="117" customWidth="1"/>
    <col min="6" max="6" width="23.85546875" style="117" customWidth="1"/>
    <col min="7" max="7" width="22.42578125" style="117" customWidth="1"/>
    <col min="8" max="8" width="10" style="52" customWidth="1"/>
    <col min="9" max="9" width="9.5703125" style="52" customWidth="1"/>
    <col min="10" max="16384" width="9.140625" style="52"/>
  </cols>
  <sheetData>
    <row r="1" spans="1:11" ht="23.25" customHeight="1">
      <c r="A1" s="189"/>
      <c r="B1" s="190"/>
      <c r="C1" s="191"/>
      <c r="D1" s="189"/>
      <c r="E1" s="189" t="s">
        <v>239</v>
      </c>
      <c r="F1" s="189"/>
      <c r="G1" s="189"/>
      <c r="H1" s="122"/>
      <c r="I1" s="122"/>
      <c r="J1" s="122"/>
      <c r="K1" s="122"/>
    </row>
    <row r="2" spans="1:11" ht="18.75" customHeight="1">
      <c r="A2" s="192"/>
      <c r="B2" s="191"/>
      <c r="C2" s="191"/>
      <c r="D2" s="193"/>
      <c r="E2" s="228" t="s">
        <v>360</v>
      </c>
      <c r="F2" s="228"/>
      <c r="G2" s="228"/>
      <c r="H2" s="122"/>
      <c r="I2" s="122"/>
      <c r="J2" s="122"/>
      <c r="K2" s="122"/>
    </row>
    <row r="3" spans="1:11" ht="18.75" customHeight="1">
      <c r="A3" s="191"/>
      <c r="B3" s="191"/>
      <c r="C3" s="193"/>
      <c r="D3" s="193"/>
      <c r="E3" s="228"/>
      <c r="F3" s="228"/>
      <c r="G3" s="228"/>
      <c r="H3" s="122"/>
      <c r="I3" s="122"/>
      <c r="J3" s="122"/>
      <c r="K3" s="122"/>
    </row>
    <row r="4" spans="1:11" ht="18.75" customHeight="1">
      <c r="A4" s="191"/>
      <c r="B4" s="191"/>
      <c r="C4" s="193"/>
      <c r="D4" s="193"/>
      <c r="E4" s="228"/>
      <c r="F4" s="228"/>
      <c r="G4" s="228"/>
      <c r="H4" s="122"/>
      <c r="I4" s="122"/>
      <c r="J4" s="122"/>
      <c r="K4" s="122"/>
    </row>
    <row r="5" spans="1:11" ht="84" customHeight="1">
      <c r="A5" s="189"/>
      <c r="B5" s="194"/>
      <c r="C5" s="194"/>
      <c r="D5" s="191"/>
      <c r="E5" s="229"/>
      <c r="F5" s="229"/>
      <c r="G5" s="229"/>
    </row>
    <row r="6" spans="1:11" ht="25.5" customHeight="1">
      <c r="A6" s="195"/>
      <c r="B6" s="235"/>
      <c r="C6" s="235"/>
      <c r="D6" s="235"/>
      <c r="E6" s="196"/>
      <c r="F6" s="197" t="s">
        <v>138</v>
      </c>
      <c r="G6" s="198" t="s">
        <v>260</v>
      </c>
    </row>
    <row r="7" spans="1:11" ht="25.5" customHeight="1">
      <c r="A7" s="199" t="s">
        <v>428</v>
      </c>
      <c r="B7" s="235" t="s">
        <v>429</v>
      </c>
      <c r="C7" s="235"/>
      <c r="D7" s="235"/>
      <c r="E7" s="200"/>
      <c r="F7" s="201" t="s">
        <v>131</v>
      </c>
      <c r="G7" s="198">
        <v>30619729</v>
      </c>
    </row>
    <row r="8" spans="1:11" ht="25.5" customHeight="1">
      <c r="A8" s="195" t="s">
        <v>14</v>
      </c>
      <c r="B8" s="235" t="s">
        <v>430</v>
      </c>
      <c r="C8" s="235"/>
      <c r="D8" s="235"/>
      <c r="E8" s="196"/>
      <c r="F8" s="201" t="s">
        <v>130</v>
      </c>
      <c r="G8" s="198">
        <v>150</v>
      </c>
    </row>
    <row r="9" spans="1:11" ht="25.5" customHeight="1">
      <c r="A9" s="195" t="s">
        <v>18</v>
      </c>
      <c r="B9" s="235" t="s">
        <v>431</v>
      </c>
      <c r="C9" s="235"/>
      <c r="D9" s="235"/>
      <c r="E9" s="196"/>
      <c r="F9" s="201" t="s">
        <v>129</v>
      </c>
      <c r="G9" s="198">
        <v>1210136600</v>
      </c>
    </row>
    <row r="10" spans="1:11" ht="25.5" customHeight="1">
      <c r="A10" s="199" t="s">
        <v>385</v>
      </c>
      <c r="B10" s="239" t="s">
        <v>432</v>
      </c>
      <c r="C10" s="239"/>
      <c r="D10" s="239"/>
      <c r="E10" s="200"/>
      <c r="F10" s="201" t="s">
        <v>9</v>
      </c>
      <c r="G10" s="198">
        <v>1009</v>
      </c>
    </row>
    <row r="11" spans="1:11" ht="25.5" customHeight="1">
      <c r="A11" s="199" t="s">
        <v>16</v>
      </c>
      <c r="B11" s="235" t="s">
        <v>433</v>
      </c>
      <c r="C11" s="235"/>
      <c r="D11" s="235"/>
      <c r="E11" s="200"/>
      <c r="F11" s="201" t="s">
        <v>8</v>
      </c>
      <c r="G11" s="198"/>
    </row>
    <row r="12" spans="1:11" ht="25.5" customHeight="1">
      <c r="A12" s="199" t="s">
        <v>15</v>
      </c>
      <c r="B12" s="235" t="s">
        <v>434</v>
      </c>
      <c r="C12" s="235"/>
      <c r="D12" s="235"/>
      <c r="E12" s="200"/>
      <c r="F12" s="201" t="s">
        <v>10</v>
      </c>
      <c r="G12" s="198" t="s">
        <v>439</v>
      </c>
    </row>
    <row r="13" spans="1:11" ht="25.5" customHeight="1">
      <c r="A13" s="199" t="s">
        <v>329</v>
      </c>
      <c r="B13" s="235"/>
      <c r="C13" s="235"/>
      <c r="D13" s="235"/>
      <c r="E13" s="235" t="s">
        <v>193</v>
      </c>
      <c r="F13" s="240"/>
      <c r="G13" s="202"/>
    </row>
    <row r="14" spans="1:11" ht="25.5" customHeight="1">
      <c r="A14" s="199" t="s">
        <v>19</v>
      </c>
      <c r="B14" s="235" t="s">
        <v>435</v>
      </c>
      <c r="C14" s="235"/>
      <c r="D14" s="235"/>
      <c r="E14" s="235" t="s">
        <v>194</v>
      </c>
      <c r="F14" s="242"/>
      <c r="G14" s="202"/>
    </row>
    <row r="15" spans="1:11" ht="25.5" customHeight="1">
      <c r="A15" s="199" t="s">
        <v>105</v>
      </c>
      <c r="B15" s="235">
        <v>12</v>
      </c>
      <c r="C15" s="235"/>
      <c r="D15" s="235"/>
      <c r="E15" s="203"/>
      <c r="F15" s="203"/>
      <c r="G15" s="203"/>
    </row>
    <row r="16" spans="1:11" ht="25.5" customHeight="1">
      <c r="A16" s="195" t="s">
        <v>11</v>
      </c>
      <c r="B16" s="235" t="s">
        <v>436</v>
      </c>
      <c r="C16" s="235"/>
      <c r="D16" s="235"/>
      <c r="E16" s="204"/>
      <c r="F16" s="204"/>
      <c r="G16" s="204"/>
    </row>
    <row r="17" spans="1:17" ht="25.5" customHeight="1">
      <c r="A17" s="199" t="s">
        <v>12</v>
      </c>
      <c r="B17" s="235" t="s">
        <v>437</v>
      </c>
      <c r="C17" s="235"/>
      <c r="D17" s="235"/>
      <c r="E17" s="203"/>
      <c r="F17" s="203"/>
      <c r="G17" s="203"/>
    </row>
    <row r="18" spans="1:17" ht="25.5" customHeight="1">
      <c r="A18" s="195" t="s">
        <v>13</v>
      </c>
      <c r="B18" s="235" t="s">
        <v>438</v>
      </c>
      <c r="C18" s="235"/>
      <c r="D18" s="235"/>
      <c r="E18" s="204"/>
      <c r="F18" s="204"/>
      <c r="G18" s="204"/>
    </row>
    <row r="19" spans="1:17" ht="13.5" customHeight="1">
      <c r="A19" s="205"/>
      <c r="B19" s="189"/>
      <c r="C19" s="189"/>
      <c r="D19" s="189"/>
      <c r="E19" s="189"/>
      <c r="F19" s="189"/>
      <c r="G19" s="189"/>
    </row>
    <row r="20" spans="1:17" ht="46.5" customHeight="1">
      <c r="A20" s="247" t="s">
        <v>240</v>
      </c>
      <c r="B20" s="247"/>
      <c r="C20" s="247"/>
      <c r="D20" s="247"/>
      <c r="E20" s="247"/>
      <c r="F20" s="247"/>
      <c r="G20" s="247"/>
    </row>
    <row r="21" spans="1:17" ht="27">
      <c r="A21" s="247" t="s">
        <v>384</v>
      </c>
      <c r="B21" s="247"/>
      <c r="C21" s="247"/>
      <c r="D21" s="247"/>
      <c r="E21" s="247"/>
      <c r="F21" s="247"/>
      <c r="G21" s="247"/>
    </row>
    <row r="22" spans="1:17">
      <c r="A22" s="245" t="s">
        <v>440</v>
      </c>
      <c r="B22" s="245"/>
      <c r="C22" s="245"/>
      <c r="D22" s="245"/>
      <c r="E22" s="245"/>
      <c r="F22" s="245"/>
      <c r="G22" s="245"/>
    </row>
    <row r="23" spans="1:17">
      <c r="A23" s="227" t="s">
        <v>358</v>
      </c>
      <c r="B23" s="227"/>
      <c r="C23" s="227"/>
      <c r="D23" s="227"/>
      <c r="E23" s="227"/>
      <c r="F23" s="227"/>
      <c r="G23" s="227"/>
    </row>
    <row r="24" spans="1:17" ht="9" customHeight="1">
      <c r="A24" s="124"/>
      <c r="B24" s="124"/>
      <c r="C24" s="124"/>
      <c r="D24" s="124"/>
      <c r="E24" s="124"/>
      <c r="F24" s="124"/>
      <c r="G24" s="124"/>
    </row>
    <row r="25" spans="1:17">
      <c r="A25" s="248" t="s">
        <v>206</v>
      </c>
      <c r="B25" s="248"/>
      <c r="C25" s="248"/>
      <c r="D25" s="248"/>
      <c r="E25" s="248"/>
      <c r="F25" s="248"/>
      <c r="G25" s="248"/>
    </row>
    <row r="26" spans="1:17" ht="12" customHeight="1">
      <c r="B26" s="125"/>
      <c r="C26" s="125"/>
      <c r="D26" s="125"/>
      <c r="E26" s="125"/>
      <c r="F26" s="125"/>
      <c r="G26" s="125"/>
    </row>
    <row r="27" spans="1:17" ht="43.5" customHeight="1">
      <c r="A27" s="246" t="s">
        <v>287</v>
      </c>
      <c r="B27" s="234" t="s">
        <v>17</v>
      </c>
      <c r="C27" s="243" t="s">
        <v>359</v>
      </c>
      <c r="D27" s="241" t="s">
        <v>357</v>
      </c>
      <c r="E27" s="241"/>
      <c r="F27" s="241"/>
      <c r="G27" s="241"/>
      <c r="Q27" s="52" t="s">
        <v>377</v>
      </c>
    </row>
    <row r="28" spans="1:17" ht="44.25" customHeight="1">
      <c r="A28" s="246"/>
      <c r="B28" s="234"/>
      <c r="C28" s="244"/>
      <c r="D28" s="126" t="s">
        <v>265</v>
      </c>
      <c r="E28" s="126" t="s">
        <v>248</v>
      </c>
      <c r="F28" s="126" t="s">
        <v>275</v>
      </c>
      <c r="G28" s="126" t="s">
        <v>276</v>
      </c>
    </row>
    <row r="29" spans="1:17" ht="30" customHeight="1">
      <c r="A29" s="119">
        <v>1</v>
      </c>
      <c r="B29" s="118">
        <v>2</v>
      </c>
      <c r="C29" s="119">
        <v>3</v>
      </c>
      <c r="D29" s="119">
        <v>4</v>
      </c>
      <c r="E29" s="118">
        <v>5</v>
      </c>
      <c r="F29" s="119">
        <v>6</v>
      </c>
      <c r="G29" s="118">
        <v>7</v>
      </c>
    </row>
    <row r="30" spans="1:17" ht="24.95" customHeight="1">
      <c r="A30" s="233" t="s">
        <v>98</v>
      </c>
      <c r="B30" s="233"/>
      <c r="C30" s="233"/>
      <c r="D30" s="233"/>
      <c r="E30" s="233"/>
      <c r="F30" s="233"/>
      <c r="G30" s="233"/>
    </row>
    <row r="31" spans="1:17" ht="46.5">
      <c r="A31" s="127" t="s">
        <v>207</v>
      </c>
      <c r="B31" s="210">
        <f>'1. Фін результат'!B9</f>
        <v>1000</v>
      </c>
      <c r="C31" s="128">
        <f>'1. Фін результат'!C9</f>
        <v>1573</v>
      </c>
      <c r="D31" s="128">
        <f>'1. Фін результат'!D9</f>
        <v>2049</v>
      </c>
      <c r="E31" s="128">
        <f>'1. Фін результат'!E9</f>
        <v>1744.9</v>
      </c>
      <c r="F31" s="128">
        <f>E31-D31</f>
        <v>-304.09999999999991</v>
      </c>
      <c r="G31" s="129">
        <f>E31/D31*100</f>
        <v>85.158613958028312</v>
      </c>
    </row>
    <row r="32" spans="1:17" ht="46.5">
      <c r="A32" s="127" t="s">
        <v>176</v>
      </c>
      <c r="B32" s="210">
        <f>'1. Фін результат'!B10</f>
        <v>1010</v>
      </c>
      <c r="C32" s="128">
        <f>'1. Фін результат'!C10</f>
        <v>1295</v>
      </c>
      <c r="D32" s="128">
        <f>'1. Фін результат'!D10</f>
        <v>1344</v>
      </c>
      <c r="E32" s="128">
        <f>'1. Фін результат'!E10</f>
        <v>1291.6999999999998</v>
      </c>
      <c r="F32" s="128">
        <f t="shared" ref="F32:F45" si="0">E32-D32</f>
        <v>-52.300000000000182</v>
      </c>
      <c r="G32" s="129">
        <f t="shared" ref="G32:G45" si="1">E32/D32*100</f>
        <v>96.108630952380935</v>
      </c>
    </row>
    <row r="33" spans="1:7">
      <c r="A33" s="130" t="s">
        <v>266</v>
      </c>
      <c r="B33" s="210">
        <f>'1. Фін результат'!B21</f>
        <v>1020</v>
      </c>
      <c r="C33" s="128">
        <f>'1. Фін результат'!C21</f>
        <v>278</v>
      </c>
      <c r="D33" s="128">
        <f>'1. Фін результат'!D21</f>
        <v>705</v>
      </c>
      <c r="E33" s="128">
        <f>'1. Фін результат'!E21</f>
        <v>453.20000000000027</v>
      </c>
      <c r="F33" s="128">
        <f t="shared" si="0"/>
        <v>-251.79999999999973</v>
      </c>
      <c r="G33" s="129">
        <f t="shared" si="1"/>
        <v>64.28368794326245</v>
      </c>
    </row>
    <row r="34" spans="1:7">
      <c r="A34" s="127" t="s">
        <v>142</v>
      </c>
      <c r="B34" s="210">
        <f>'1. Фін результат'!B25</f>
        <v>1040</v>
      </c>
      <c r="C34" s="128">
        <f>'1. Фін результат'!C25</f>
        <v>177</v>
      </c>
      <c r="D34" s="128">
        <f>'1. Фін результат'!D25</f>
        <v>215</v>
      </c>
      <c r="E34" s="128">
        <f>'1. Фін результат'!E25</f>
        <v>234.79999999999998</v>
      </c>
      <c r="F34" s="128">
        <f t="shared" si="0"/>
        <v>19.799999999999983</v>
      </c>
      <c r="G34" s="129">
        <f t="shared" si="1"/>
        <v>109.20930232558139</v>
      </c>
    </row>
    <row r="35" spans="1:7">
      <c r="A35" s="127" t="s">
        <v>139</v>
      </c>
      <c r="B35" s="210">
        <f>'1. Фін результат'!B51</f>
        <v>1070</v>
      </c>
      <c r="C35" s="128">
        <f>'1. Фін результат'!C51</f>
        <v>440</v>
      </c>
      <c r="D35" s="128">
        <f>'1. Фін результат'!D51</f>
        <v>521</v>
      </c>
      <c r="E35" s="128">
        <f>'1. Фін результат'!E51</f>
        <v>519</v>
      </c>
      <c r="F35" s="128">
        <f t="shared" si="0"/>
        <v>-2</v>
      </c>
      <c r="G35" s="129">
        <f t="shared" si="1"/>
        <v>99.616122840690977</v>
      </c>
    </row>
    <row r="36" spans="1:7">
      <c r="A36" s="127" t="s">
        <v>143</v>
      </c>
      <c r="B36" s="210">
        <f>'1. Фін результат'!B88</f>
        <v>1300</v>
      </c>
      <c r="C36" s="128">
        <f>'1. Фін результат'!C22-'1. Фін результат'!C62</f>
        <v>197</v>
      </c>
      <c r="D36" s="128">
        <f>'1. Фін результат'!D22-'1. Фін результат'!D62</f>
        <v>284</v>
      </c>
      <c r="E36" s="128">
        <f>'1. Фін результат'!E22-'1. Фін результат'!E62</f>
        <v>166.8</v>
      </c>
      <c r="F36" s="128">
        <f t="shared" si="0"/>
        <v>-117.19999999999999</v>
      </c>
      <c r="G36" s="129">
        <f t="shared" si="1"/>
        <v>58.732394366197184</v>
      </c>
    </row>
    <row r="37" spans="1:7" ht="45">
      <c r="A37" s="131" t="s">
        <v>4</v>
      </c>
      <c r="B37" s="210">
        <f>'1. Фін результат'!B70</f>
        <v>1100</v>
      </c>
      <c r="C37" s="128">
        <f>'1. Фін результат'!C70</f>
        <v>-142</v>
      </c>
      <c r="D37" s="128">
        <f>'1. Фін результат'!D70</f>
        <v>253</v>
      </c>
      <c r="E37" s="128">
        <f>'1. Фін результат'!E70</f>
        <v>-133.79999999999967</v>
      </c>
      <c r="F37" s="128">
        <f t="shared" si="0"/>
        <v>-386.79999999999967</v>
      </c>
      <c r="G37" s="129">
        <f t="shared" si="1"/>
        <v>-52.88537549407102</v>
      </c>
    </row>
    <row r="38" spans="1:7">
      <c r="A38" s="132" t="s">
        <v>144</v>
      </c>
      <c r="B38" s="210">
        <f>'1. Фін результат'!B99</f>
        <v>1410</v>
      </c>
      <c r="C38" s="128">
        <f>'1. Фін результат'!C99</f>
        <v>72</v>
      </c>
      <c r="D38" s="128">
        <f>'1. Фін результат'!D99</f>
        <v>487</v>
      </c>
      <c r="E38" s="128">
        <f>'1. Фін результат'!E99</f>
        <v>132.50000000000034</v>
      </c>
      <c r="F38" s="128">
        <f t="shared" si="0"/>
        <v>-354.49999999999966</v>
      </c>
      <c r="G38" s="129">
        <f t="shared" si="1"/>
        <v>27.207392197125323</v>
      </c>
    </row>
    <row r="39" spans="1:7">
      <c r="A39" s="133" t="s">
        <v>230</v>
      </c>
      <c r="B39" s="210">
        <f>' 5. Коефіцієнти'!B8</f>
        <v>5010</v>
      </c>
      <c r="C39" s="128">
        <f>'фінплан - зведені показники'!C38/'фінплан - зведені показники'!C31</f>
        <v>4.5772409408773043E-2</v>
      </c>
      <c r="D39" s="128">
        <f>'фінплан - зведені показники'!D38/'фінплан - зведені показники'!D31</f>
        <v>0.23767691556857004</v>
      </c>
      <c r="E39" s="128">
        <f>'фінплан - зведені показники'!E38/'фінплан - зведені показники'!E31</f>
        <v>7.5935583701071882E-2</v>
      </c>
      <c r="F39" s="128">
        <f t="shared" si="0"/>
        <v>-0.16174133186749817</v>
      </c>
      <c r="G39" s="129">
        <f t="shared" si="1"/>
        <v>31.949078234804162</v>
      </c>
    </row>
    <row r="40" spans="1:7" ht="46.5">
      <c r="A40" s="133" t="s">
        <v>145</v>
      </c>
      <c r="B40" s="210">
        <f>'1. Фін результат'!B89</f>
        <v>1310</v>
      </c>
      <c r="C40" s="128">
        <f>'1. Фін результат'!C89</f>
        <v>0</v>
      </c>
      <c r="D40" s="128">
        <f>'1. Фін результат'!D89</f>
        <v>0</v>
      </c>
      <c r="E40" s="128">
        <f>'1. Фін результат'!E89</f>
        <v>0</v>
      </c>
      <c r="F40" s="128">
        <f t="shared" si="0"/>
        <v>0</v>
      </c>
      <c r="G40" s="225" t="e">
        <f t="shared" si="1"/>
        <v>#DIV/0!</v>
      </c>
    </row>
    <row r="41" spans="1:7">
      <c r="A41" s="127" t="s">
        <v>234</v>
      </c>
      <c r="B41" s="210">
        <f>'1. Фін результат'!B90</f>
        <v>1320</v>
      </c>
      <c r="C41" s="128">
        <f>'1. Фін результат'!C75-'1. Фін результат'!C78</f>
        <v>35</v>
      </c>
      <c r="D41" s="128">
        <f>'1. Фін результат'!D75-'1. Фін результат'!D78</f>
        <v>198</v>
      </c>
      <c r="E41" s="128">
        <f>'1. Фін результат'!E75-'1. Фін результат'!E78</f>
        <v>197.8</v>
      </c>
      <c r="F41" s="128">
        <f t="shared" si="0"/>
        <v>-0.19999999999998863</v>
      </c>
      <c r="G41" s="129">
        <f t="shared" si="1"/>
        <v>99.89898989898991</v>
      </c>
    </row>
    <row r="42" spans="1:7">
      <c r="A42" s="132" t="s">
        <v>96</v>
      </c>
      <c r="B42" s="210">
        <f>'1. Фін результат'!B80</f>
        <v>1170</v>
      </c>
      <c r="C42" s="128">
        <f>'1. Фін результат'!C80</f>
        <v>-107</v>
      </c>
      <c r="D42" s="128">
        <f>'1. Фін результат'!D80</f>
        <v>451</v>
      </c>
      <c r="E42" s="128">
        <f>'1. Фін результат'!E80</f>
        <v>64.000000000000341</v>
      </c>
      <c r="F42" s="128">
        <f t="shared" si="0"/>
        <v>-386.99999999999966</v>
      </c>
      <c r="G42" s="129">
        <f t="shared" si="1"/>
        <v>14.190687361419144</v>
      </c>
    </row>
    <row r="43" spans="1:7">
      <c r="A43" s="134" t="s">
        <v>140</v>
      </c>
      <c r="B43" s="210">
        <f>'1. Фін результат'!B81</f>
        <v>1180</v>
      </c>
      <c r="C43" s="128">
        <f>'1. Фін результат'!C81</f>
        <v>0</v>
      </c>
      <c r="D43" s="128">
        <f>'1. Фін результат'!D81</f>
        <v>0</v>
      </c>
      <c r="E43" s="128">
        <f>'1. Фін результат'!E81</f>
        <v>11</v>
      </c>
      <c r="F43" s="128">
        <f t="shared" si="0"/>
        <v>11</v>
      </c>
      <c r="G43" s="212" t="e">
        <f t="shared" si="1"/>
        <v>#DIV/0!</v>
      </c>
    </row>
    <row r="44" spans="1:7">
      <c r="A44" s="131" t="s">
        <v>231</v>
      </c>
      <c r="B44" s="210">
        <f>'1. Фін результат'!B83</f>
        <v>1200</v>
      </c>
      <c r="C44" s="128">
        <f>'1. Фін результат'!C83</f>
        <v>-107</v>
      </c>
      <c r="D44" s="128">
        <f>'1. Фін результат'!D83</f>
        <v>451</v>
      </c>
      <c r="E44" s="128">
        <f>'1. Фін результат'!E83</f>
        <v>53.000000000000341</v>
      </c>
      <c r="F44" s="128">
        <f t="shared" si="0"/>
        <v>-397.99999999999966</v>
      </c>
      <c r="G44" s="129">
        <f t="shared" si="1"/>
        <v>11.751662971175241</v>
      </c>
    </row>
    <row r="45" spans="1:7">
      <c r="A45" s="133" t="s">
        <v>232</v>
      </c>
      <c r="B45" s="210">
        <f>' 5. Коефіцієнти'!B11</f>
        <v>5040</v>
      </c>
      <c r="C45" s="128">
        <f>C44/C31</f>
        <v>-6.8022886204704383E-2</v>
      </c>
      <c r="D45" s="128">
        <f>D44/D31</f>
        <v>0.22010736944851148</v>
      </c>
      <c r="E45" s="128">
        <f>E44/E31</f>
        <v>3.0374233480428871E-2</v>
      </c>
      <c r="F45" s="128">
        <f t="shared" si="0"/>
        <v>-0.18973313596808261</v>
      </c>
      <c r="G45" s="129">
        <f t="shared" si="1"/>
        <v>13.799734900531874</v>
      </c>
    </row>
    <row r="46" spans="1:7">
      <c r="A46" s="230" t="s">
        <v>157</v>
      </c>
      <c r="B46" s="231"/>
      <c r="C46" s="231"/>
      <c r="D46" s="231"/>
      <c r="E46" s="231"/>
      <c r="F46" s="231"/>
      <c r="G46" s="232"/>
    </row>
    <row r="47" spans="1:7">
      <c r="A47" s="133" t="s">
        <v>361</v>
      </c>
      <c r="B47" s="210">
        <f>'2. Розрахунки з бюджетом'!B20</f>
        <v>2100</v>
      </c>
      <c r="C47" s="128">
        <f>'2. Розрахунки з бюджетом'!C9</f>
        <v>0</v>
      </c>
      <c r="D47" s="128">
        <f>'2. Розрахунки з бюджетом'!D9</f>
        <v>371</v>
      </c>
      <c r="E47" s="128">
        <f>'2. Розрахунки з бюджетом'!E9</f>
        <v>64.399999999999991</v>
      </c>
      <c r="F47" s="128">
        <f t="shared" ref="F47:F52" si="2">E47-D47</f>
        <v>-306.60000000000002</v>
      </c>
      <c r="G47" s="129">
        <f t="shared" ref="G47:G52" si="3">E47/D47*100</f>
        <v>17.358490566037734</v>
      </c>
    </row>
    <row r="48" spans="1:7">
      <c r="A48" s="135" t="s">
        <v>156</v>
      </c>
      <c r="B48" s="210">
        <f>'2. Розрахунки з бюджетом'!B23</f>
        <v>2110</v>
      </c>
      <c r="C48" s="128">
        <f>'2. Розрахунки з бюджетом'!C23</f>
        <v>0</v>
      </c>
      <c r="D48" s="128">
        <f>'2. Розрахунки з бюджетом'!D23</f>
        <v>0</v>
      </c>
      <c r="E48" s="128">
        <f>'2. Розрахунки з бюджетом'!E23</f>
        <v>0</v>
      </c>
      <c r="F48" s="128">
        <f t="shared" si="2"/>
        <v>0</v>
      </c>
      <c r="G48" s="212" t="e">
        <f t="shared" si="3"/>
        <v>#DIV/0!</v>
      </c>
    </row>
    <row r="49" spans="1:7" ht="46.5">
      <c r="A49" s="135" t="s">
        <v>352</v>
      </c>
      <c r="B49" s="210" t="s">
        <v>322</v>
      </c>
      <c r="C49" s="128">
        <f>'2. Розрахунки з бюджетом'!C24+'2. Розрахунки з бюджетом'!C25</f>
        <v>167</v>
      </c>
      <c r="D49" s="128">
        <f>'2. Розрахунки з бюджетом'!D24+'2. Розрахунки з бюджетом'!D25</f>
        <v>293</v>
      </c>
      <c r="E49" s="128">
        <f>'2. Розрахунки з бюджетом'!E24+'2. Розрахунки з бюджетом'!E25</f>
        <v>401.1</v>
      </c>
      <c r="F49" s="128">
        <f t="shared" si="2"/>
        <v>108.10000000000002</v>
      </c>
      <c r="G49" s="129">
        <f t="shared" si="3"/>
        <v>136.89419795221843</v>
      </c>
    </row>
    <row r="50" spans="1:7" ht="69.75">
      <c r="A50" s="133" t="s">
        <v>258</v>
      </c>
      <c r="B50" s="210">
        <f>'2. Розрахунки з бюджетом'!B26</f>
        <v>2140</v>
      </c>
      <c r="C50" s="128">
        <f>'2. Розрахунки з бюджетом'!C26</f>
        <v>111</v>
      </c>
      <c r="D50" s="128">
        <f>'2. Розрахунки з бюджетом'!D26</f>
        <v>143</v>
      </c>
      <c r="E50" s="128">
        <f>'2. Розрахунки з бюджетом'!E26</f>
        <v>21.6</v>
      </c>
      <c r="F50" s="128">
        <f t="shared" si="2"/>
        <v>-121.4</v>
      </c>
      <c r="G50" s="129">
        <f t="shared" si="3"/>
        <v>15.104895104895105</v>
      </c>
    </row>
    <row r="51" spans="1:7" ht="46.5">
      <c r="A51" s="133" t="s">
        <v>83</v>
      </c>
      <c r="B51" s="210">
        <f>'2. Розрахунки з бюджетом'!B37</f>
        <v>2150</v>
      </c>
      <c r="C51" s="128">
        <f>'2. Розрахунки з бюджетом'!C37</f>
        <v>123</v>
      </c>
      <c r="D51" s="128">
        <f>'2. Розрахунки з бюджетом'!D37</f>
        <v>156</v>
      </c>
      <c r="E51" s="128">
        <f>'2. Розрахунки з бюджетом'!E37</f>
        <v>128.30000000000001</v>
      </c>
      <c r="F51" s="128">
        <f t="shared" si="2"/>
        <v>-27.699999999999989</v>
      </c>
      <c r="G51" s="129">
        <f t="shared" si="3"/>
        <v>82.243589743589752</v>
      </c>
    </row>
    <row r="52" spans="1:7">
      <c r="A52" s="132" t="s">
        <v>267</v>
      </c>
      <c r="B52" s="210">
        <f>'2. Розрахунки з бюджетом'!B38</f>
        <v>2200</v>
      </c>
      <c r="C52" s="128">
        <f>'2. Розрахунки з бюджетом'!C38</f>
        <v>401</v>
      </c>
      <c r="D52" s="128">
        <f>'2. Розрахунки з бюджетом'!D38</f>
        <v>963</v>
      </c>
      <c r="E52" s="128">
        <f>'2. Розрахунки з бюджетом'!E38</f>
        <v>585.80000000000007</v>
      </c>
      <c r="F52" s="128">
        <f t="shared" si="2"/>
        <v>-377.19999999999993</v>
      </c>
      <c r="G52" s="129">
        <f t="shared" si="3"/>
        <v>60.830737279335409</v>
      </c>
    </row>
    <row r="53" spans="1:7">
      <c r="A53" s="230" t="s">
        <v>155</v>
      </c>
      <c r="B53" s="231"/>
      <c r="C53" s="231"/>
      <c r="D53" s="231"/>
      <c r="E53" s="231"/>
      <c r="F53" s="231"/>
      <c r="G53" s="232"/>
    </row>
    <row r="54" spans="1:7">
      <c r="A54" s="132" t="s">
        <v>146</v>
      </c>
      <c r="B54" s="210">
        <f>'3. Рух грошових коштів'!B65</f>
        <v>3600</v>
      </c>
      <c r="C54" s="128">
        <f>'3. Рух грошових коштів'!C65</f>
        <v>31</v>
      </c>
      <c r="D54" s="128">
        <f>'3. Рух грошових коштів'!D65</f>
        <v>338</v>
      </c>
      <c r="E54" s="128">
        <f>'3. Рух грошових коштів'!E65</f>
        <v>90.9</v>
      </c>
      <c r="F54" s="128">
        <f t="shared" ref="F54:F59" si="4">E54-D54</f>
        <v>-247.1</v>
      </c>
      <c r="G54" s="129">
        <f t="shared" ref="G54:G59" si="5">E54/D54*100</f>
        <v>26.893491124260354</v>
      </c>
    </row>
    <row r="55" spans="1:7" ht="46.5">
      <c r="A55" s="133" t="s">
        <v>147</v>
      </c>
      <c r="B55" s="210">
        <f>'3. Рух грошових коштів'!B20</f>
        <v>3090</v>
      </c>
      <c r="C55" s="128">
        <f>'3. Рух грошових коштів'!C20</f>
        <v>1751</v>
      </c>
      <c r="D55" s="128">
        <f>'3. Рух грошових коштів'!D20</f>
        <v>685</v>
      </c>
      <c r="E55" s="128">
        <f>'3. Рух грошових коштів'!E20</f>
        <v>302.50000000000034</v>
      </c>
      <c r="F55" s="128">
        <f t="shared" si="4"/>
        <v>-382.49999999999966</v>
      </c>
      <c r="G55" s="129">
        <f t="shared" si="5"/>
        <v>44.160583941605893</v>
      </c>
    </row>
    <row r="56" spans="1:7" ht="46.5">
      <c r="A56" s="133" t="s">
        <v>235</v>
      </c>
      <c r="B56" s="210">
        <f>'3. Рух грошових коштів'!B37</f>
        <v>3320</v>
      </c>
      <c r="C56" s="128">
        <f>'3. Рух грошових коштів'!C37</f>
        <v>0</v>
      </c>
      <c r="D56" s="128">
        <f>'3. Рух грошових коштів'!D37</f>
        <v>0</v>
      </c>
      <c r="E56" s="128">
        <f>'3. Рух грошових коштів'!E37</f>
        <v>0</v>
      </c>
      <c r="F56" s="128">
        <f t="shared" si="4"/>
        <v>0</v>
      </c>
      <c r="G56" s="225" t="e">
        <f t="shared" si="5"/>
        <v>#DIV/0!</v>
      </c>
    </row>
    <row r="57" spans="1:7" ht="46.5">
      <c r="A57" s="133" t="s">
        <v>148</v>
      </c>
      <c r="B57" s="210">
        <f>'3. Рух грошових коштів'!B63</f>
        <v>3580</v>
      </c>
      <c r="C57" s="128">
        <f>'3. Рух грошових коштів'!C63</f>
        <v>-1767</v>
      </c>
      <c r="D57" s="128">
        <f>'3. Рух грошових коштів'!D63</f>
        <v>-371</v>
      </c>
      <c r="E57" s="128">
        <f>'3. Рух грошових коштів'!E63</f>
        <v>-64.399999999999991</v>
      </c>
      <c r="F57" s="128">
        <f t="shared" si="4"/>
        <v>306.60000000000002</v>
      </c>
      <c r="G57" s="129">
        <f t="shared" si="5"/>
        <v>17.358490566037734</v>
      </c>
    </row>
    <row r="58" spans="1:7" ht="54" customHeight="1">
      <c r="A58" s="133" t="s">
        <v>171</v>
      </c>
      <c r="B58" s="210">
        <f>'3. Рух грошових коштів'!B66</f>
        <v>3610</v>
      </c>
      <c r="C58" s="128"/>
      <c r="D58" s="128"/>
      <c r="E58" s="128"/>
      <c r="F58" s="128">
        <f t="shared" si="4"/>
        <v>0</v>
      </c>
      <c r="G58" s="225" t="e">
        <f t="shared" si="5"/>
        <v>#DIV/0!</v>
      </c>
    </row>
    <row r="59" spans="1:7" ht="38.25" customHeight="1">
      <c r="A59" s="132" t="s">
        <v>149</v>
      </c>
      <c r="B59" s="210">
        <f>'3. Рух грошових коштів'!B67</f>
        <v>3620</v>
      </c>
      <c r="C59" s="128">
        <f>'3. Рух грошових коштів'!C67</f>
        <v>15</v>
      </c>
      <c r="D59" s="128">
        <f>'3. Рух грошових коштів'!D67</f>
        <v>652</v>
      </c>
      <c r="E59" s="128">
        <f>'3. Рух грошових коштів'!E67</f>
        <v>252.2</v>
      </c>
      <c r="F59" s="128">
        <f t="shared" si="4"/>
        <v>-399.8</v>
      </c>
      <c r="G59" s="129">
        <f t="shared" si="5"/>
        <v>38.680981595092021</v>
      </c>
    </row>
    <row r="60" spans="1:7">
      <c r="A60" s="237" t="s">
        <v>214</v>
      </c>
      <c r="B60" s="238"/>
      <c r="C60" s="238"/>
      <c r="D60" s="238"/>
      <c r="E60" s="238"/>
      <c r="F60" s="238"/>
      <c r="G60" s="238"/>
    </row>
    <row r="61" spans="1:7">
      <c r="A61" s="133" t="s">
        <v>213</v>
      </c>
      <c r="B61" s="211">
        <f>'4. Кап. інвестиції'!B6</f>
        <v>4000</v>
      </c>
      <c r="C61" s="128">
        <f>'4. Кап. інвестиції'!C6</f>
        <v>0</v>
      </c>
      <c r="D61" s="128">
        <f>'4. Кап. інвестиції'!D6</f>
        <v>0</v>
      </c>
      <c r="E61" s="128">
        <f>'4. Кап. інвестиції'!E6</f>
        <v>0</v>
      </c>
      <c r="F61" s="128">
        <f>E61-D61</f>
        <v>0</v>
      </c>
      <c r="G61" s="225" t="e">
        <f>E61/D61*100</f>
        <v>#DIV/0!</v>
      </c>
    </row>
    <row r="62" spans="1:7">
      <c r="A62" s="236" t="s">
        <v>216</v>
      </c>
      <c r="B62" s="236"/>
      <c r="C62" s="236"/>
      <c r="D62" s="236"/>
      <c r="E62" s="236"/>
      <c r="F62" s="236"/>
      <c r="G62" s="236"/>
    </row>
    <row r="63" spans="1:7">
      <c r="A63" s="133" t="s">
        <v>174</v>
      </c>
      <c r="B63" s="211">
        <f>' 5. Коефіцієнти'!B9</f>
        <v>5020</v>
      </c>
      <c r="C63" s="128">
        <f>' 5. Коефіцієнти'!D9</f>
        <v>-6.7295597484276728E-2</v>
      </c>
      <c r="D63" s="128">
        <f>D44/D70</f>
        <v>0.10606773283160865</v>
      </c>
      <c r="E63" s="128">
        <f>' 5. Коефіцієнти'!E9</f>
        <v>3.6202185792349961E-2</v>
      </c>
      <c r="F63" s="128" t="s">
        <v>398</v>
      </c>
      <c r="G63" s="129" t="s">
        <v>398</v>
      </c>
    </row>
    <row r="64" spans="1:7">
      <c r="A64" s="133" t="s">
        <v>170</v>
      </c>
      <c r="B64" s="211">
        <f>' 5. Коефіцієнти'!B10</f>
        <v>5030</v>
      </c>
      <c r="C64" s="128">
        <f>' 5. Коефіцієнти'!D10</f>
        <v>-0.22621564482029599</v>
      </c>
      <c r="D64" s="128">
        <f>D44/D76</f>
        <v>0.10745770788658565</v>
      </c>
      <c r="E64" s="128">
        <f>' 5. Коефіцієнти'!E10</f>
        <v>0.1057884231536933</v>
      </c>
      <c r="F64" s="128" t="s">
        <v>398</v>
      </c>
      <c r="G64" s="129" t="s">
        <v>398</v>
      </c>
    </row>
    <row r="65" spans="1:7">
      <c r="A65" s="133" t="s">
        <v>233</v>
      </c>
      <c r="B65" s="211">
        <f>' 5. Коефіцієнти'!B14</f>
        <v>5110</v>
      </c>
      <c r="C65" s="128">
        <f>' 5. Коефіцієнти'!D14</f>
        <v>0.42345568487018798</v>
      </c>
      <c r="D65" s="128">
        <f>D76/D73</f>
        <v>76.309090909090912</v>
      </c>
      <c r="E65" s="128">
        <f>' 5. Коефіцієнти'!E14</f>
        <v>0.52024922118380057</v>
      </c>
      <c r="F65" s="128" t="s">
        <v>398</v>
      </c>
      <c r="G65" s="129" t="s">
        <v>398</v>
      </c>
    </row>
    <row r="66" spans="1:7">
      <c r="A66" s="230" t="s">
        <v>215</v>
      </c>
      <c r="B66" s="231"/>
      <c r="C66" s="231"/>
      <c r="D66" s="231"/>
      <c r="E66" s="231"/>
      <c r="F66" s="231"/>
      <c r="G66" s="232"/>
    </row>
    <row r="67" spans="1:7">
      <c r="A67" s="133" t="s">
        <v>150</v>
      </c>
      <c r="B67" s="211">
        <v>6000</v>
      </c>
      <c r="C67" s="221">
        <v>1254</v>
      </c>
      <c r="D67" s="221">
        <v>3283</v>
      </c>
      <c r="E67" s="221">
        <v>1141</v>
      </c>
      <c r="F67" s="128">
        <f>E67-D67</f>
        <v>-2142</v>
      </c>
      <c r="G67" s="129">
        <f>E67/D67*100</f>
        <v>34.754797441364602</v>
      </c>
    </row>
    <row r="68" spans="1:7">
      <c r="A68" s="133" t="s">
        <v>151</v>
      </c>
      <c r="B68" s="211">
        <v>6010</v>
      </c>
      <c r="C68" s="221">
        <v>336</v>
      </c>
      <c r="D68" s="221">
        <v>969</v>
      </c>
      <c r="E68" s="221">
        <v>323</v>
      </c>
      <c r="F68" s="128">
        <f t="shared" ref="F68:F76" si="6">E68-D68</f>
        <v>-646</v>
      </c>
      <c r="G68" s="129">
        <f t="shared" ref="G68:G76" si="7">E68/D68*100</f>
        <v>33.333333333333329</v>
      </c>
    </row>
    <row r="69" spans="1:7">
      <c r="A69" s="133" t="s">
        <v>270</v>
      </c>
      <c r="B69" s="211">
        <v>6020</v>
      </c>
      <c r="C69" s="221">
        <v>15</v>
      </c>
      <c r="D69" s="221">
        <f>'3. Рух грошових коштів'!D67</f>
        <v>652</v>
      </c>
      <c r="E69" s="221">
        <v>252</v>
      </c>
      <c r="F69" s="128">
        <f t="shared" si="6"/>
        <v>-400</v>
      </c>
      <c r="G69" s="129">
        <f t="shared" si="7"/>
        <v>38.650306748466257</v>
      </c>
    </row>
    <row r="70" spans="1:7" s="136" customFormat="1">
      <c r="A70" s="132" t="s">
        <v>268</v>
      </c>
      <c r="B70" s="211">
        <v>6030</v>
      </c>
      <c r="C70" s="221">
        <f>C67+C68</f>
        <v>1590</v>
      </c>
      <c r="D70" s="221">
        <f>D67+D68</f>
        <v>4252</v>
      </c>
      <c r="E70" s="221">
        <f>E67+E68</f>
        <v>1464</v>
      </c>
      <c r="F70" s="128">
        <f t="shared" si="6"/>
        <v>-2788</v>
      </c>
      <c r="G70" s="129">
        <f t="shared" si="7"/>
        <v>34.430856067732826</v>
      </c>
    </row>
    <row r="71" spans="1:7">
      <c r="A71" s="133" t="s">
        <v>172</v>
      </c>
      <c r="B71" s="211">
        <v>6040</v>
      </c>
      <c r="C71" s="221"/>
      <c r="D71" s="221"/>
      <c r="E71" s="221"/>
      <c r="F71" s="128">
        <f t="shared" si="6"/>
        <v>0</v>
      </c>
      <c r="G71" s="212" t="e">
        <f t="shared" si="7"/>
        <v>#DIV/0!</v>
      </c>
    </row>
    <row r="72" spans="1:7">
      <c r="A72" s="133" t="s">
        <v>173</v>
      </c>
      <c r="B72" s="211">
        <v>6050</v>
      </c>
      <c r="C72" s="221">
        <v>1117</v>
      </c>
      <c r="D72" s="221">
        <v>55</v>
      </c>
      <c r="E72" s="221">
        <v>963</v>
      </c>
      <c r="F72" s="128">
        <f t="shared" si="6"/>
        <v>908</v>
      </c>
      <c r="G72" s="129">
        <f t="shared" si="7"/>
        <v>1750.9090909090908</v>
      </c>
    </row>
    <row r="73" spans="1:7" s="136" customFormat="1">
      <c r="A73" s="132" t="s">
        <v>269</v>
      </c>
      <c r="B73" s="211">
        <v>6060</v>
      </c>
      <c r="C73" s="221">
        <f>C71+C72</f>
        <v>1117</v>
      </c>
      <c r="D73" s="221">
        <f>D71+D72</f>
        <v>55</v>
      </c>
      <c r="E73" s="221">
        <f>E71+E72</f>
        <v>963</v>
      </c>
      <c r="F73" s="128">
        <f t="shared" si="6"/>
        <v>908</v>
      </c>
      <c r="G73" s="129">
        <f t="shared" si="7"/>
        <v>1750.9090909090908</v>
      </c>
    </row>
    <row r="74" spans="1:7">
      <c r="A74" s="133" t="s">
        <v>271</v>
      </c>
      <c r="B74" s="211">
        <v>6070</v>
      </c>
      <c r="C74" s="221"/>
      <c r="D74" s="221"/>
      <c r="E74" s="221"/>
      <c r="F74" s="128">
        <f t="shared" si="6"/>
        <v>0</v>
      </c>
      <c r="G74" s="225" t="e">
        <f t="shared" si="7"/>
        <v>#DIV/0!</v>
      </c>
    </row>
    <row r="75" spans="1:7">
      <c r="A75" s="133" t="s">
        <v>272</v>
      </c>
      <c r="B75" s="211">
        <v>6080</v>
      </c>
      <c r="C75" s="221"/>
      <c r="D75" s="221"/>
      <c r="E75" s="221"/>
      <c r="F75" s="128">
        <f t="shared" si="6"/>
        <v>0</v>
      </c>
      <c r="G75" s="225" t="e">
        <f t="shared" si="7"/>
        <v>#DIV/0!</v>
      </c>
    </row>
    <row r="76" spans="1:7" s="136" customFormat="1">
      <c r="A76" s="132" t="s">
        <v>152</v>
      </c>
      <c r="B76" s="211">
        <v>6090</v>
      </c>
      <c r="C76" s="221">
        <v>473</v>
      </c>
      <c r="D76" s="221">
        <v>4197</v>
      </c>
      <c r="E76" s="221">
        <f>E70-E73</f>
        <v>501</v>
      </c>
      <c r="F76" s="128">
        <f t="shared" si="6"/>
        <v>-3696</v>
      </c>
      <c r="G76" s="129">
        <f t="shared" si="7"/>
        <v>11.937097927090779</v>
      </c>
    </row>
    <row r="77" spans="1:7">
      <c r="A77" s="206"/>
      <c r="B77" s="191"/>
      <c r="C77" s="222" t="s">
        <v>441</v>
      </c>
      <c r="D77" s="222"/>
      <c r="E77" s="222"/>
      <c r="F77" s="191"/>
      <c r="G77" s="191"/>
    </row>
    <row r="78" spans="1:7" ht="25.5">
      <c r="A78" s="207" t="s">
        <v>362</v>
      </c>
      <c r="B78" s="208"/>
      <c r="C78" s="189"/>
      <c r="D78" s="189"/>
      <c r="E78" s="189"/>
      <c r="F78" s="189" t="s">
        <v>427</v>
      </c>
      <c r="G78" s="189"/>
    </row>
    <row r="79" spans="1:7" s="114" customFormat="1">
      <c r="A79" s="205" t="s">
        <v>393</v>
      </c>
      <c r="B79" s="209"/>
      <c r="C79" s="227" t="s">
        <v>79</v>
      </c>
      <c r="D79" s="227"/>
      <c r="E79" s="189"/>
      <c r="F79" s="209" t="s">
        <v>102</v>
      </c>
      <c r="G79" s="209"/>
    </row>
    <row r="80" spans="1:7">
      <c r="A80" s="189"/>
      <c r="B80" s="191"/>
      <c r="C80" s="191"/>
      <c r="D80" s="191"/>
      <c r="E80" s="191"/>
      <c r="F80" s="191"/>
      <c r="G80" s="191"/>
    </row>
    <row r="81" spans="1:7" ht="42.75" customHeight="1">
      <c r="A81" s="193"/>
      <c r="B81" s="191"/>
      <c r="C81" s="191"/>
      <c r="D81" s="191"/>
      <c r="E81" s="191"/>
      <c r="F81" s="191"/>
      <c r="G81" s="191"/>
    </row>
    <row r="82" spans="1:7" ht="113.25" customHeight="1">
      <c r="A82" s="226"/>
      <c r="B82" s="226"/>
      <c r="C82" s="226"/>
      <c r="D82" s="226"/>
      <c r="E82" s="226"/>
      <c r="F82" s="226"/>
      <c r="G82" s="226"/>
    </row>
    <row r="83" spans="1:7">
      <c r="A83" s="123"/>
    </row>
    <row r="84" spans="1:7">
      <c r="A84" s="123"/>
    </row>
    <row r="85" spans="1:7">
      <c r="A85" s="123"/>
    </row>
    <row r="86" spans="1:7">
      <c r="A86" s="123"/>
    </row>
    <row r="87" spans="1:7">
      <c r="A87" s="123"/>
    </row>
    <row r="88" spans="1:7">
      <c r="A88" s="123"/>
    </row>
    <row r="89" spans="1:7">
      <c r="A89" s="123"/>
    </row>
    <row r="90" spans="1:7">
      <c r="A90" s="123"/>
    </row>
    <row r="91" spans="1:7">
      <c r="A91" s="123"/>
    </row>
    <row r="92" spans="1:7">
      <c r="A92" s="123"/>
    </row>
    <row r="93" spans="1:7">
      <c r="A93" s="123"/>
    </row>
    <row r="94" spans="1:7">
      <c r="A94" s="123"/>
    </row>
    <row r="95" spans="1:7">
      <c r="A95" s="123"/>
    </row>
    <row r="96" spans="1:7">
      <c r="A96" s="123"/>
    </row>
    <row r="97" spans="1:1">
      <c r="A97" s="123"/>
    </row>
    <row r="98" spans="1:1">
      <c r="A98" s="123"/>
    </row>
    <row r="99" spans="1:1">
      <c r="A99" s="123"/>
    </row>
    <row r="100" spans="1:1">
      <c r="A100" s="123"/>
    </row>
    <row r="101" spans="1:1">
      <c r="A101" s="123"/>
    </row>
    <row r="102" spans="1:1">
      <c r="A102" s="123"/>
    </row>
    <row r="103" spans="1:1">
      <c r="A103" s="123"/>
    </row>
    <row r="104" spans="1:1">
      <c r="A104" s="123"/>
    </row>
    <row r="105" spans="1:1">
      <c r="A105" s="123"/>
    </row>
    <row r="106" spans="1:1">
      <c r="A106" s="123"/>
    </row>
    <row r="107" spans="1:1">
      <c r="A107" s="123"/>
    </row>
    <row r="108" spans="1:1">
      <c r="A108" s="123"/>
    </row>
    <row r="109" spans="1:1">
      <c r="A109" s="123"/>
    </row>
    <row r="110" spans="1:1">
      <c r="A110" s="123"/>
    </row>
    <row r="111" spans="1:1">
      <c r="A111" s="123"/>
    </row>
    <row r="112" spans="1:1">
      <c r="A112" s="123"/>
    </row>
    <row r="113" spans="1:1">
      <c r="A113" s="123"/>
    </row>
    <row r="114" spans="1:1">
      <c r="A114" s="123"/>
    </row>
    <row r="115" spans="1:1">
      <c r="A115" s="123"/>
    </row>
    <row r="116" spans="1:1">
      <c r="A116" s="123"/>
    </row>
    <row r="117" spans="1:1">
      <c r="A117" s="123"/>
    </row>
    <row r="118" spans="1:1">
      <c r="A118" s="123"/>
    </row>
    <row r="119" spans="1:1">
      <c r="A119" s="123"/>
    </row>
    <row r="120" spans="1:1">
      <c r="A120" s="123"/>
    </row>
    <row r="121" spans="1:1">
      <c r="A121" s="123"/>
    </row>
    <row r="122" spans="1:1">
      <c r="A122" s="123"/>
    </row>
    <row r="123" spans="1:1">
      <c r="A123" s="123"/>
    </row>
    <row r="124" spans="1:1">
      <c r="A124" s="123"/>
    </row>
    <row r="125" spans="1:1">
      <c r="A125" s="123"/>
    </row>
    <row r="126" spans="1:1">
      <c r="A126" s="123"/>
    </row>
    <row r="127" spans="1:1">
      <c r="A127" s="123"/>
    </row>
    <row r="128" spans="1:1">
      <c r="A128" s="123"/>
    </row>
    <row r="129" spans="1:1">
      <c r="A129" s="123"/>
    </row>
    <row r="130" spans="1:1">
      <c r="A130" s="123"/>
    </row>
    <row r="131" spans="1:1">
      <c r="A131" s="123"/>
    </row>
    <row r="132" spans="1:1">
      <c r="A132" s="123"/>
    </row>
    <row r="133" spans="1:1">
      <c r="A133" s="123"/>
    </row>
    <row r="134" spans="1:1">
      <c r="A134" s="123"/>
    </row>
    <row r="135" spans="1:1">
      <c r="A135" s="123"/>
    </row>
    <row r="136" spans="1:1">
      <c r="A136" s="123"/>
    </row>
    <row r="137" spans="1:1">
      <c r="A137" s="123"/>
    </row>
    <row r="138" spans="1:1">
      <c r="A138" s="123"/>
    </row>
    <row r="139" spans="1:1">
      <c r="A139" s="123"/>
    </row>
    <row r="140" spans="1:1">
      <c r="A140" s="123"/>
    </row>
    <row r="141" spans="1:1">
      <c r="A141" s="123"/>
    </row>
    <row r="142" spans="1:1">
      <c r="A142" s="123"/>
    </row>
    <row r="143" spans="1:1">
      <c r="A143" s="123"/>
    </row>
    <row r="144" spans="1:1">
      <c r="A144" s="123"/>
    </row>
    <row r="145" spans="1:1">
      <c r="A145" s="123"/>
    </row>
    <row r="146" spans="1:1">
      <c r="A146" s="123"/>
    </row>
    <row r="147" spans="1:1">
      <c r="A147" s="123"/>
    </row>
    <row r="148" spans="1:1">
      <c r="A148" s="123"/>
    </row>
    <row r="149" spans="1:1">
      <c r="A149" s="123"/>
    </row>
    <row r="150" spans="1:1">
      <c r="A150" s="123"/>
    </row>
    <row r="151" spans="1:1">
      <c r="A151" s="123"/>
    </row>
    <row r="152" spans="1:1">
      <c r="A152" s="123"/>
    </row>
    <row r="153" spans="1:1">
      <c r="A153" s="123"/>
    </row>
    <row r="154" spans="1:1">
      <c r="A154" s="123"/>
    </row>
    <row r="155" spans="1:1">
      <c r="A155" s="123"/>
    </row>
    <row r="156" spans="1:1">
      <c r="A156" s="123"/>
    </row>
    <row r="157" spans="1:1">
      <c r="A157" s="123"/>
    </row>
    <row r="158" spans="1:1">
      <c r="A158" s="123"/>
    </row>
    <row r="159" spans="1:1">
      <c r="A159" s="123"/>
    </row>
    <row r="160" spans="1:1">
      <c r="A160" s="123"/>
    </row>
    <row r="161" spans="1:1">
      <c r="A161" s="123"/>
    </row>
    <row r="162" spans="1:1">
      <c r="A162" s="123"/>
    </row>
    <row r="163" spans="1:1">
      <c r="A163" s="123"/>
    </row>
    <row r="164" spans="1:1">
      <c r="A164" s="123"/>
    </row>
    <row r="165" spans="1:1">
      <c r="A165" s="123"/>
    </row>
    <row r="166" spans="1:1">
      <c r="A166" s="123"/>
    </row>
    <row r="167" spans="1:1">
      <c r="A167" s="123"/>
    </row>
    <row r="168" spans="1:1">
      <c r="A168" s="123"/>
    </row>
    <row r="169" spans="1:1">
      <c r="A169" s="123"/>
    </row>
    <row r="170" spans="1:1">
      <c r="A170" s="123"/>
    </row>
    <row r="171" spans="1:1">
      <c r="A171" s="123"/>
    </row>
    <row r="172" spans="1:1">
      <c r="A172" s="123"/>
    </row>
    <row r="173" spans="1:1">
      <c r="A173" s="123"/>
    </row>
    <row r="174" spans="1:1">
      <c r="A174" s="123"/>
    </row>
    <row r="175" spans="1:1">
      <c r="A175" s="123"/>
    </row>
    <row r="176" spans="1:1">
      <c r="A176" s="123"/>
    </row>
    <row r="177" spans="1:1">
      <c r="A177" s="123"/>
    </row>
    <row r="178" spans="1:1">
      <c r="A178" s="123"/>
    </row>
    <row r="179" spans="1:1">
      <c r="A179" s="123"/>
    </row>
    <row r="180" spans="1:1">
      <c r="A180" s="123"/>
    </row>
    <row r="181" spans="1:1">
      <c r="A181" s="123"/>
    </row>
    <row r="182" spans="1:1">
      <c r="A182" s="123"/>
    </row>
    <row r="183" spans="1:1">
      <c r="A183" s="123"/>
    </row>
    <row r="184" spans="1:1">
      <c r="A184" s="123"/>
    </row>
    <row r="185" spans="1:1">
      <c r="A185" s="123"/>
    </row>
    <row r="186" spans="1:1">
      <c r="A186" s="123"/>
    </row>
    <row r="187" spans="1:1">
      <c r="A187" s="123"/>
    </row>
    <row r="188" spans="1:1">
      <c r="A188" s="123"/>
    </row>
    <row r="189" spans="1:1">
      <c r="A189" s="123"/>
    </row>
    <row r="190" spans="1:1">
      <c r="A190" s="123"/>
    </row>
    <row r="191" spans="1:1">
      <c r="A191" s="123"/>
    </row>
    <row r="192" spans="1:1">
      <c r="A192" s="123"/>
    </row>
    <row r="193" spans="1:1">
      <c r="A193" s="123"/>
    </row>
    <row r="194" spans="1:1">
      <c r="A194" s="123"/>
    </row>
    <row r="195" spans="1:1">
      <c r="A195" s="123"/>
    </row>
    <row r="196" spans="1:1">
      <c r="A196" s="123"/>
    </row>
    <row r="197" spans="1:1">
      <c r="A197" s="123"/>
    </row>
    <row r="198" spans="1:1">
      <c r="A198" s="123"/>
    </row>
    <row r="199" spans="1:1">
      <c r="A199" s="123"/>
    </row>
    <row r="200" spans="1:1">
      <c r="A200" s="123"/>
    </row>
    <row r="201" spans="1:1">
      <c r="A201" s="123"/>
    </row>
    <row r="202" spans="1:1">
      <c r="A202" s="123"/>
    </row>
    <row r="203" spans="1:1">
      <c r="A203" s="123"/>
    </row>
    <row r="204" spans="1:1">
      <c r="A204" s="123"/>
    </row>
    <row r="205" spans="1:1">
      <c r="A205" s="123"/>
    </row>
    <row r="206" spans="1:1">
      <c r="A206" s="123"/>
    </row>
    <row r="207" spans="1:1">
      <c r="A207" s="123"/>
    </row>
    <row r="208" spans="1:1">
      <c r="A208" s="123"/>
    </row>
    <row r="209" spans="1:1">
      <c r="A209" s="123"/>
    </row>
    <row r="210" spans="1:1">
      <c r="A210" s="123"/>
    </row>
    <row r="211" spans="1:1">
      <c r="A211" s="123"/>
    </row>
    <row r="212" spans="1:1">
      <c r="A212" s="123"/>
    </row>
    <row r="213" spans="1:1">
      <c r="A213" s="123"/>
    </row>
    <row r="214" spans="1:1">
      <c r="A214" s="123"/>
    </row>
    <row r="215" spans="1:1">
      <c r="A215" s="123"/>
    </row>
    <row r="216" spans="1:1">
      <c r="A216" s="123"/>
    </row>
    <row r="217" spans="1:1">
      <c r="A217" s="123"/>
    </row>
    <row r="218" spans="1:1">
      <c r="A218" s="123"/>
    </row>
    <row r="219" spans="1:1">
      <c r="A219" s="123"/>
    </row>
    <row r="220" spans="1:1">
      <c r="A220" s="123"/>
    </row>
    <row r="221" spans="1:1">
      <c r="A221" s="123"/>
    </row>
    <row r="222" spans="1:1">
      <c r="A222" s="123"/>
    </row>
    <row r="223" spans="1:1">
      <c r="A223" s="123"/>
    </row>
    <row r="224" spans="1:1">
      <c r="A224" s="123"/>
    </row>
    <row r="225" spans="1:1">
      <c r="A225" s="123"/>
    </row>
    <row r="226" spans="1:1">
      <c r="A226" s="123"/>
    </row>
    <row r="227" spans="1:1">
      <c r="A227" s="123"/>
    </row>
    <row r="228" spans="1:1">
      <c r="A228" s="123"/>
    </row>
    <row r="229" spans="1:1">
      <c r="A229" s="123"/>
    </row>
    <row r="230" spans="1:1">
      <c r="A230" s="123"/>
    </row>
    <row r="231" spans="1:1">
      <c r="A231" s="123"/>
    </row>
    <row r="232" spans="1:1">
      <c r="A232" s="123"/>
    </row>
    <row r="233" spans="1:1">
      <c r="A233" s="123"/>
    </row>
    <row r="234" spans="1:1">
      <c r="A234" s="123"/>
    </row>
    <row r="235" spans="1:1">
      <c r="A235" s="123"/>
    </row>
    <row r="236" spans="1:1">
      <c r="A236" s="123"/>
    </row>
    <row r="237" spans="1:1">
      <c r="A237" s="123"/>
    </row>
    <row r="238" spans="1:1">
      <c r="A238" s="123"/>
    </row>
    <row r="239" spans="1:1">
      <c r="A239" s="123"/>
    </row>
    <row r="240" spans="1:1">
      <c r="A240" s="123"/>
    </row>
    <row r="241" spans="1:1">
      <c r="A241" s="123"/>
    </row>
    <row r="242" spans="1:1">
      <c r="A242" s="123"/>
    </row>
    <row r="243" spans="1:1">
      <c r="A243" s="123"/>
    </row>
    <row r="244" spans="1:1">
      <c r="A244" s="123"/>
    </row>
    <row r="245" spans="1:1">
      <c r="A245" s="123"/>
    </row>
    <row r="246" spans="1:1">
      <c r="A246" s="123"/>
    </row>
    <row r="247" spans="1:1">
      <c r="A247" s="123"/>
    </row>
    <row r="248" spans="1:1">
      <c r="A248" s="123"/>
    </row>
  </sheetData>
  <sheetProtection password="C6FB" sheet="1" objects="1" scenarios="1" formatCells="0"/>
  <mergeCells count="33">
    <mergeCell ref="B14:D14"/>
    <mergeCell ref="D27:G27"/>
    <mergeCell ref="E14:F14"/>
    <mergeCell ref="C27:C28"/>
    <mergeCell ref="B18:D18"/>
    <mergeCell ref="A22:G22"/>
    <mergeCell ref="A27:A28"/>
    <mergeCell ref="B15:D15"/>
    <mergeCell ref="B16:D16"/>
    <mergeCell ref="A20:G20"/>
    <mergeCell ref="A21:G21"/>
    <mergeCell ref="A25:G25"/>
    <mergeCell ref="B10:D10"/>
    <mergeCell ref="B11:D11"/>
    <mergeCell ref="B12:D12"/>
    <mergeCell ref="E13:F13"/>
    <mergeCell ref="B13:D13"/>
    <mergeCell ref="A82:G82"/>
    <mergeCell ref="C79:D79"/>
    <mergeCell ref="E2:G5"/>
    <mergeCell ref="A66:G66"/>
    <mergeCell ref="A30:G30"/>
    <mergeCell ref="B27:B28"/>
    <mergeCell ref="B6:D6"/>
    <mergeCell ref="B7:D7"/>
    <mergeCell ref="B8:D8"/>
    <mergeCell ref="B9:D9"/>
    <mergeCell ref="A23:G23"/>
    <mergeCell ref="A62:G62"/>
    <mergeCell ref="A53:G53"/>
    <mergeCell ref="A60:G60"/>
    <mergeCell ref="B17:D17"/>
    <mergeCell ref="A46:G46"/>
  </mergeCells>
  <phoneticPr fontId="3" type="noConversion"/>
  <pageMargins left="0.78740157480314965" right="0.39370078740157483" top="0.59055118110236227" bottom="0.59055118110236227" header="0.31496062992125984" footer="0.19685039370078741"/>
  <pageSetup paperSize="9" scale="32" orientation="portrait" verticalDpi="300" r:id="rId1"/>
  <headerFooter alignWithMargins="0"/>
  <rowBreaks count="1" manualBreakCount="1">
    <brk id="5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I336"/>
  <sheetViews>
    <sheetView tabSelected="1" view="pageBreakPreview" topLeftCell="A99" zoomScale="75" zoomScaleNormal="75" zoomScaleSheetLayoutView="75" workbookViewId="0">
      <selection activeCell="C108" sqref="C108"/>
    </sheetView>
  </sheetViews>
  <sheetFormatPr defaultRowHeight="20.25" outlineLevelRow="1"/>
  <cols>
    <col min="1" max="1" width="75.42578125" style="29" customWidth="1"/>
    <col min="2" max="2" width="12" style="31" customWidth="1"/>
    <col min="3" max="3" width="17" style="31" customWidth="1"/>
    <col min="4" max="4" width="12.7109375" style="31" customWidth="1"/>
    <col min="5" max="5" width="13.5703125" style="31" customWidth="1"/>
    <col min="6" max="6" width="10.42578125" style="31" customWidth="1"/>
    <col min="7" max="7" width="17.5703125" style="31" customWidth="1"/>
    <col min="8" max="8" width="25.7109375" style="31" customWidth="1"/>
    <col min="9" max="9" width="11.7109375" style="29" bestFit="1" customWidth="1"/>
    <col min="10" max="16384" width="9.140625" style="29"/>
  </cols>
  <sheetData>
    <row r="1" spans="1:9" hidden="1" outlineLevel="1">
      <c r="B1" s="38"/>
      <c r="C1" s="38"/>
      <c r="D1" s="38"/>
      <c r="E1" s="38"/>
      <c r="F1" s="38"/>
      <c r="G1" s="38"/>
      <c r="H1" s="48" t="s">
        <v>241</v>
      </c>
    </row>
    <row r="2" spans="1:9" hidden="1" outlineLevel="1">
      <c r="B2" s="38"/>
      <c r="C2" s="38"/>
      <c r="D2" s="38"/>
      <c r="E2" s="38"/>
      <c r="F2" s="38"/>
      <c r="G2" s="38"/>
      <c r="H2" s="48" t="s">
        <v>225</v>
      </c>
    </row>
    <row r="3" spans="1:9" s="138" customFormat="1" ht="22.5" collapsed="1">
      <c r="A3" s="249" t="s">
        <v>378</v>
      </c>
      <c r="B3" s="249"/>
      <c r="C3" s="249"/>
      <c r="D3" s="249"/>
      <c r="E3" s="249"/>
      <c r="F3" s="249"/>
      <c r="G3" s="249"/>
      <c r="H3" s="249"/>
    </row>
    <row r="4" spans="1:9" s="138" customFormat="1" ht="12.75" customHeight="1">
      <c r="A4" s="137"/>
      <c r="B4" s="139"/>
      <c r="C4" s="139"/>
      <c r="D4" s="139"/>
      <c r="E4" s="139"/>
      <c r="F4" s="139"/>
      <c r="G4" s="139"/>
      <c r="H4" s="139"/>
    </row>
    <row r="5" spans="1:9" s="138" customFormat="1" ht="25.5" customHeight="1">
      <c r="A5" s="254" t="s">
        <v>287</v>
      </c>
      <c r="B5" s="255" t="s">
        <v>17</v>
      </c>
      <c r="C5" s="256" t="s">
        <v>387</v>
      </c>
      <c r="D5" s="254" t="s">
        <v>357</v>
      </c>
      <c r="E5" s="254"/>
      <c r="F5" s="254"/>
      <c r="G5" s="254"/>
      <c r="H5" s="254"/>
    </row>
    <row r="6" spans="1:9" s="138" customFormat="1" ht="135">
      <c r="A6" s="254"/>
      <c r="B6" s="255"/>
      <c r="C6" s="257"/>
      <c r="D6" s="120" t="s">
        <v>265</v>
      </c>
      <c r="E6" s="120" t="s">
        <v>248</v>
      </c>
      <c r="F6" s="140" t="s">
        <v>386</v>
      </c>
      <c r="G6" s="140" t="s">
        <v>276</v>
      </c>
      <c r="H6" s="120" t="s">
        <v>274</v>
      </c>
    </row>
    <row r="7" spans="1:9" s="138" customFormat="1" ht="22.5">
      <c r="A7" s="121">
        <v>1</v>
      </c>
      <c r="B7" s="120">
        <v>2</v>
      </c>
      <c r="C7" s="120">
        <v>3</v>
      </c>
      <c r="D7" s="217">
        <v>4</v>
      </c>
      <c r="E7" s="120">
        <v>5</v>
      </c>
      <c r="F7" s="120">
        <v>6</v>
      </c>
      <c r="G7" s="120">
        <v>7</v>
      </c>
      <c r="H7" s="120">
        <v>8</v>
      </c>
    </row>
    <row r="8" spans="1:9" s="141" customFormat="1" ht="26.25" customHeight="1">
      <c r="A8" s="258" t="s">
        <v>273</v>
      </c>
      <c r="B8" s="259"/>
      <c r="C8" s="259"/>
      <c r="D8" s="259"/>
      <c r="E8" s="259"/>
      <c r="F8" s="259"/>
      <c r="G8" s="259"/>
      <c r="H8" s="260"/>
    </row>
    <row r="9" spans="1:9" s="141" customFormat="1" ht="45">
      <c r="A9" s="142" t="s">
        <v>107</v>
      </c>
      <c r="B9" s="143">
        <v>1000</v>
      </c>
      <c r="C9" s="144">
        <v>1573</v>
      </c>
      <c r="D9" s="144">
        <v>2049</v>
      </c>
      <c r="E9" s="144">
        <v>1744.9</v>
      </c>
      <c r="F9" s="144">
        <f>E9-D9</f>
        <v>-304.09999999999991</v>
      </c>
      <c r="G9" s="145">
        <f>E9/D9*100</f>
        <v>85.158613958028312</v>
      </c>
      <c r="H9" s="146"/>
    </row>
    <row r="10" spans="1:9" s="138" customFormat="1" ht="45">
      <c r="A10" s="142" t="s">
        <v>125</v>
      </c>
      <c r="B10" s="143">
        <v>1010</v>
      </c>
      <c r="C10" s="169">
        <f>SUM(C11:C18)</f>
        <v>1295</v>
      </c>
      <c r="D10" s="169">
        <f>SUM(D11:D18)</f>
        <v>1344</v>
      </c>
      <c r="E10" s="169">
        <f>SUM(E11:E18)</f>
        <v>1291.6999999999998</v>
      </c>
      <c r="F10" s="144">
        <f t="shared" ref="F10:F16" si="0">E10-D10</f>
        <v>-52.300000000000182</v>
      </c>
      <c r="G10" s="145">
        <f t="shared" ref="G10:G15" si="1">E10/D10*100</f>
        <v>96.108630952380935</v>
      </c>
      <c r="H10" s="146"/>
      <c r="I10" s="141"/>
    </row>
    <row r="11" spans="1:9" s="150" customFormat="1" ht="22.5">
      <c r="A11" s="142" t="s">
        <v>286</v>
      </c>
      <c r="B11" s="120">
        <v>1011</v>
      </c>
      <c r="C11" s="147">
        <v>742</v>
      </c>
      <c r="D11" s="147">
        <v>585</v>
      </c>
      <c r="E11" s="147">
        <v>771.5</v>
      </c>
      <c r="F11" s="144">
        <f t="shared" si="0"/>
        <v>186.5</v>
      </c>
      <c r="G11" s="145">
        <f t="shared" si="1"/>
        <v>131.88034188034189</v>
      </c>
      <c r="H11" s="149"/>
    </row>
    <row r="12" spans="1:9" s="150" customFormat="1" ht="22.5">
      <c r="A12" s="142" t="s">
        <v>65</v>
      </c>
      <c r="B12" s="120">
        <v>1012</v>
      </c>
      <c r="C12" s="147">
        <v>10</v>
      </c>
      <c r="D12" s="147"/>
      <c r="E12" s="147"/>
      <c r="F12" s="144">
        <f t="shared" si="0"/>
        <v>0</v>
      </c>
      <c r="G12" s="145"/>
      <c r="H12" s="149"/>
    </row>
    <row r="13" spans="1:9" s="150" customFormat="1" ht="22.5">
      <c r="A13" s="142" t="s">
        <v>64</v>
      </c>
      <c r="B13" s="120">
        <v>1013</v>
      </c>
      <c r="C13" s="147">
        <v>188</v>
      </c>
      <c r="D13" s="147">
        <v>242</v>
      </c>
      <c r="E13" s="147">
        <v>231</v>
      </c>
      <c r="F13" s="144">
        <f t="shared" si="0"/>
        <v>-11</v>
      </c>
      <c r="G13" s="145">
        <f t="shared" si="1"/>
        <v>95.454545454545453</v>
      </c>
      <c r="H13" s="149"/>
    </row>
    <row r="14" spans="1:9" s="150" customFormat="1" ht="22.5">
      <c r="A14" s="142" t="s">
        <v>39</v>
      </c>
      <c r="B14" s="120">
        <v>1014</v>
      </c>
      <c r="C14" s="147">
        <v>227</v>
      </c>
      <c r="D14" s="147">
        <v>317</v>
      </c>
      <c r="E14" s="147">
        <v>193.3</v>
      </c>
      <c r="F14" s="144">
        <f t="shared" si="0"/>
        <v>-123.69999999999999</v>
      </c>
      <c r="G14" s="145">
        <f t="shared" si="1"/>
        <v>60.977917981072558</v>
      </c>
      <c r="H14" s="149"/>
    </row>
    <row r="15" spans="1:9" s="150" customFormat="1" ht="22.5">
      <c r="A15" s="142" t="s">
        <v>40</v>
      </c>
      <c r="B15" s="120">
        <v>1015</v>
      </c>
      <c r="C15" s="147">
        <v>50</v>
      </c>
      <c r="D15" s="147">
        <v>69</v>
      </c>
      <c r="E15" s="147">
        <v>42.3</v>
      </c>
      <c r="F15" s="144">
        <f t="shared" si="0"/>
        <v>-26.700000000000003</v>
      </c>
      <c r="G15" s="145">
        <f t="shared" si="1"/>
        <v>61.304347826086961</v>
      </c>
      <c r="H15" s="149"/>
    </row>
    <row r="16" spans="1:9" s="150" customFormat="1" ht="67.5">
      <c r="A16" s="142" t="s">
        <v>262</v>
      </c>
      <c r="B16" s="120">
        <v>1016</v>
      </c>
      <c r="C16" s="147"/>
      <c r="D16" s="147"/>
      <c r="E16" s="147"/>
      <c r="F16" s="144">
        <f t="shared" si="0"/>
        <v>0</v>
      </c>
      <c r="G16" s="145"/>
      <c r="H16" s="149"/>
    </row>
    <row r="17" spans="1:9" s="150" customFormat="1" ht="45">
      <c r="A17" s="142" t="s">
        <v>63</v>
      </c>
      <c r="B17" s="120">
        <v>1017</v>
      </c>
      <c r="C17" s="147">
        <v>76</v>
      </c>
      <c r="D17" s="147">
        <v>102</v>
      </c>
      <c r="E17" s="147">
        <v>37.799999999999997</v>
      </c>
      <c r="F17" s="144">
        <f t="shared" ref="F17" si="2">E17-D17</f>
        <v>-64.2</v>
      </c>
      <c r="G17" s="145">
        <f t="shared" ref="G17" si="3">E17/D17*100</f>
        <v>37.058823529411761</v>
      </c>
      <c r="H17" s="149"/>
    </row>
    <row r="18" spans="1:9" s="150" customFormat="1" ht="22.5">
      <c r="A18" s="142" t="s">
        <v>123</v>
      </c>
      <c r="B18" s="120">
        <v>1018</v>
      </c>
      <c r="C18" s="147">
        <v>2</v>
      </c>
      <c r="D18" s="147">
        <v>29</v>
      </c>
      <c r="E18" s="147">
        <v>15.8</v>
      </c>
      <c r="F18" s="144">
        <f t="shared" ref="F18:F22" si="4">E18-D18</f>
        <v>-13.2</v>
      </c>
      <c r="G18" s="145">
        <f t="shared" ref="G18:G22" si="5">E18/D18*100</f>
        <v>54.482758620689651</v>
      </c>
      <c r="H18" s="149"/>
    </row>
    <row r="19" spans="1:9" s="150" customFormat="1" ht="22.5">
      <c r="A19" s="142" t="s">
        <v>399</v>
      </c>
      <c r="B19" s="120" t="s">
        <v>401</v>
      </c>
      <c r="C19" s="147"/>
      <c r="D19" s="147">
        <v>6</v>
      </c>
      <c r="E19" s="147">
        <v>2</v>
      </c>
      <c r="F19" s="144">
        <f t="shared" si="4"/>
        <v>-4</v>
      </c>
      <c r="G19" s="145">
        <f t="shared" si="5"/>
        <v>33.333333333333329</v>
      </c>
      <c r="H19" s="149"/>
    </row>
    <row r="20" spans="1:9" s="150" customFormat="1" ht="22.5">
      <c r="A20" s="142" t="s">
        <v>400</v>
      </c>
      <c r="B20" s="120" t="s">
        <v>402</v>
      </c>
      <c r="C20" s="147"/>
      <c r="D20" s="147">
        <v>23</v>
      </c>
      <c r="E20" s="147">
        <v>8.5</v>
      </c>
      <c r="F20" s="144">
        <f t="shared" si="4"/>
        <v>-14.5</v>
      </c>
      <c r="G20" s="145">
        <f t="shared" si="5"/>
        <v>36.95652173913043</v>
      </c>
      <c r="H20" s="149"/>
    </row>
    <row r="21" spans="1:9" s="141" customFormat="1" ht="22.5">
      <c r="A21" s="151" t="s">
        <v>22</v>
      </c>
      <c r="B21" s="152">
        <v>1020</v>
      </c>
      <c r="C21" s="170">
        <f>C9-C10</f>
        <v>278</v>
      </c>
      <c r="D21" s="170">
        <f>D9-D10</f>
        <v>705</v>
      </c>
      <c r="E21" s="170">
        <f>E9-E10</f>
        <v>453.20000000000027</v>
      </c>
      <c r="F21" s="144">
        <f t="shared" si="4"/>
        <v>-251.79999999999973</v>
      </c>
      <c r="G21" s="145">
        <f t="shared" si="5"/>
        <v>64.28368794326245</v>
      </c>
      <c r="H21" s="153"/>
    </row>
    <row r="22" spans="1:9" s="138" customFormat="1" ht="45">
      <c r="A22" s="142" t="s">
        <v>218</v>
      </c>
      <c r="B22" s="143">
        <v>1030</v>
      </c>
      <c r="C22" s="144">
        <v>252</v>
      </c>
      <c r="D22" s="144">
        <v>395</v>
      </c>
      <c r="E22" s="144">
        <v>313.5</v>
      </c>
      <c r="F22" s="144">
        <f t="shared" si="4"/>
        <v>-81.5</v>
      </c>
      <c r="G22" s="145">
        <f t="shared" si="5"/>
        <v>79.367088607594937</v>
      </c>
      <c r="H22" s="146"/>
      <c r="I22" s="141"/>
    </row>
    <row r="23" spans="1:9" s="138" customFormat="1" ht="22.5">
      <c r="A23" s="142" t="s">
        <v>219</v>
      </c>
      <c r="B23" s="143">
        <v>1031</v>
      </c>
      <c r="C23" s="144"/>
      <c r="D23" s="144"/>
      <c r="E23" s="144"/>
      <c r="F23" s="144"/>
      <c r="G23" s="145"/>
      <c r="H23" s="146"/>
    </row>
    <row r="24" spans="1:9" s="138" customFormat="1" ht="22.5">
      <c r="A24" s="142" t="s">
        <v>403</v>
      </c>
      <c r="B24" s="143">
        <v>1032</v>
      </c>
      <c r="C24" s="144"/>
      <c r="D24" s="144">
        <v>395</v>
      </c>
      <c r="E24" s="144">
        <v>313.5</v>
      </c>
      <c r="F24" s="144">
        <f t="shared" ref="F24:F25" si="6">E24-D24</f>
        <v>-81.5</v>
      </c>
      <c r="G24" s="145">
        <f t="shared" ref="G24:G25" si="7">E24/D24*100</f>
        <v>79.367088607594937</v>
      </c>
      <c r="H24" s="146"/>
    </row>
    <row r="25" spans="1:9" s="138" customFormat="1" ht="22.5">
      <c r="A25" s="142" t="s">
        <v>228</v>
      </c>
      <c r="B25" s="143">
        <v>1040</v>
      </c>
      <c r="C25" s="169">
        <f>SUM(C26:C46,C48)</f>
        <v>177</v>
      </c>
      <c r="D25" s="169">
        <f>SUM(D26:D46,D48)</f>
        <v>215</v>
      </c>
      <c r="E25" s="169">
        <f>SUM(E26:E46,E48)</f>
        <v>234.79999999999998</v>
      </c>
      <c r="F25" s="144">
        <f t="shared" si="6"/>
        <v>19.799999999999983</v>
      </c>
      <c r="G25" s="145">
        <f t="shared" si="7"/>
        <v>109.20930232558139</v>
      </c>
      <c r="H25" s="146"/>
      <c r="I25" s="141"/>
    </row>
    <row r="26" spans="1:9" s="138" customFormat="1" ht="45">
      <c r="A26" s="142" t="s">
        <v>106</v>
      </c>
      <c r="B26" s="143">
        <v>1041</v>
      </c>
      <c r="C26" s="144"/>
      <c r="D26" s="144"/>
      <c r="E26" s="144"/>
      <c r="F26" s="144"/>
      <c r="G26" s="145"/>
      <c r="H26" s="146"/>
    </row>
    <row r="27" spans="1:9" s="138" customFormat="1" ht="22.5">
      <c r="A27" s="142" t="s">
        <v>209</v>
      </c>
      <c r="B27" s="143">
        <v>1042</v>
      </c>
      <c r="C27" s="144"/>
      <c r="D27" s="144"/>
      <c r="E27" s="144"/>
      <c r="F27" s="144"/>
      <c r="G27" s="145"/>
      <c r="H27" s="146"/>
    </row>
    <row r="28" spans="1:9" s="138" customFormat="1" ht="22.5">
      <c r="A28" s="142" t="s">
        <v>62</v>
      </c>
      <c r="B28" s="143">
        <v>1043</v>
      </c>
      <c r="C28" s="144"/>
      <c r="D28" s="144"/>
      <c r="E28" s="144"/>
      <c r="F28" s="144"/>
      <c r="G28" s="145"/>
      <c r="H28" s="146"/>
    </row>
    <row r="29" spans="1:9" s="138" customFormat="1" ht="22.5">
      <c r="A29" s="142" t="s">
        <v>20</v>
      </c>
      <c r="B29" s="143">
        <v>1044</v>
      </c>
      <c r="C29" s="144"/>
      <c r="D29" s="144">
        <v>1</v>
      </c>
      <c r="E29" s="144"/>
      <c r="F29" s="144"/>
      <c r="G29" s="145"/>
      <c r="H29" s="146"/>
    </row>
    <row r="30" spans="1:9" s="138" customFormat="1" ht="22.5">
      <c r="A30" s="142" t="s">
        <v>21</v>
      </c>
      <c r="B30" s="143">
        <v>1045</v>
      </c>
      <c r="C30" s="144"/>
      <c r="D30" s="144"/>
      <c r="E30" s="144"/>
      <c r="F30" s="144"/>
      <c r="G30" s="145"/>
      <c r="H30" s="146"/>
    </row>
    <row r="31" spans="1:9" s="150" customFormat="1" ht="22.5">
      <c r="A31" s="142" t="s">
        <v>37</v>
      </c>
      <c r="B31" s="143">
        <v>1046</v>
      </c>
      <c r="C31" s="144"/>
      <c r="D31" s="144"/>
      <c r="E31" s="144"/>
      <c r="F31" s="144"/>
      <c r="G31" s="145"/>
      <c r="H31" s="146"/>
    </row>
    <row r="32" spans="1:9" s="150" customFormat="1" ht="22.5">
      <c r="A32" s="142" t="s">
        <v>38</v>
      </c>
      <c r="B32" s="143">
        <v>1047</v>
      </c>
      <c r="C32" s="144">
        <v>1</v>
      </c>
      <c r="D32" s="144">
        <v>1</v>
      </c>
      <c r="E32" s="144"/>
      <c r="F32" s="144"/>
      <c r="G32" s="145"/>
      <c r="H32" s="146"/>
    </row>
    <row r="33" spans="1:8" s="150" customFormat="1" ht="22.5">
      <c r="A33" s="142" t="s">
        <v>39</v>
      </c>
      <c r="B33" s="143">
        <v>1048</v>
      </c>
      <c r="C33" s="144">
        <v>135</v>
      </c>
      <c r="D33" s="144">
        <v>152</v>
      </c>
      <c r="E33" s="144">
        <v>165.1</v>
      </c>
      <c r="F33" s="144">
        <f t="shared" ref="F33" si="8">E33-D33</f>
        <v>13.099999999999994</v>
      </c>
      <c r="G33" s="145">
        <f t="shared" ref="G33" si="9">E33/D33*100</f>
        <v>108.61842105263158</v>
      </c>
      <c r="H33" s="146"/>
    </row>
    <row r="34" spans="1:8" s="150" customFormat="1" ht="22.5">
      <c r="A34" s="156" t="s">
        <v>415</v>
      </c>
      <c r="B34" s="121" t="s">
        <v>425</v>
      </c>
      <c r="C34" s="144"/>
      <c r="D34" s="144"/>
      <c r="E34" s="144">
        <v>8</v>
      </c>
      <c r="F34" s="144">
        <f t="shared" ref="F34:F36" si="10">E34-D34</f>
        <v>8</v>
      </c>
      <c r="G34" s="145"/>
      <c r="H34" s="146"/>
    </row>
    <row r="35" spans="1:8" s="150" customFormat="1" ht="22.5">
      <c r="A35" s="142" t="s">
        <v>40</v>
      </c>
      <c r="B35" s="143">
        <v>1049</v>
      </c>
      <c r="C35" s="144">
        <v>30</v>
      </c>
      <c r="D35" s="144">
        <v>33</v>
      </c>
      <c r="E35" s="144">
        <v>36.299999999999997</v>
      </c>
      <c r="F35" s="144">
        <f t="shared" si="10"/>
        <v>3.2999999999999972</v>
      </c>
      <c r="G35" s="145">
        <f t="shared" ref="G35:G36" si="11">E35/D35*100</f>
        <v>109.99999999999999</v>
      </c>
      <c r="H35" s="146"/>
    </row>
    <row r="36" spans="1:8" s="150" customFormat="1" ht="45">
      <c r="A36" s="142" t="s">
        <v>41</v>
      </c>
      <c r="B36" s="143">
        <v>1050</v>
      </c>
      <c r="C36" s="144">
        <v>6</v>
      </c>
      <c r="D36" s="144">
        <v>6</v>
      </c>
      <c r="E36" s="144">
        <v>5.5</v>
      </c>
      <c r="F36" s="144">
        <f t="shared" si="10"/>
        <v>-0.5</v>
      </c>
      <c r="G36" s="145">
        <f t="shared" si="11"/>
        <v>91.666666666666657</v>
      </c>
      <c r="H36" s="146"/>
    </row>
    <row r="37" spans="1:8" s="150" customFormat="1" ht="67.5">
      <c r="A37" s="142" t="s">
        <v>42</v>
      </c>
      <c r="B37" s="143">
        <v>1051</v>
      </c>
      <c r="C37" s="144"/>
      <c r="D37" s="144"/>
      <c r="E37" s="144"/>
      <c r="F37" s="144"/>
      <c r="G37" s="145"/>
      <c r="H37" s="146"/>
    </row>
    <row r="38" spans="1:8" s="150" customFormat="1" ht="45">
      <c r="A38" s="142" t="s">
        <v>43</v>
      </c>
      <c r="B38" s="143">
        <v>1052</v>
      </c>
      <c r="C38" s="144"/>
      <c r="D38" s="144"/>
      <c r="E38" s="144"/>
      <c r="F38" s="144"/>
      <c r="G38" s="145"/>
      <c r="H38" s="146"/>
    </row>
    <row r="39" spans="1:8" s="150" customFormat="1" ht="45">
      <c r="A39" s="142" t="s">
        <v>44</v>
      </c>
      <c r="B39" s="143">
        <v>1053</v>
      </c>
      <c r="C39" s="144"/>
      <c r="D39" s="144"/>
      <c r="E39" s="144"/>
      <c r="F39" s="144"/>
      <c r="G39" s="145"/>
      <c r="H39" s="146"/>
    </row>
    <row r="40" spans="1:8" s="150" customFormat="1" ht="22.5">
      <c r="A40" s="142" t="s">
        <v>45</v>
      </c>
      <c r="B40" s="143">
        <v>1054</v>
      </c>
      <c r="C40" s="144"/>
      <c r="D40" s="144"/>
      <c r="E40" s="144"/>
      <c r="F40" s="144"/>
      <c r="G40" s="145"/>
      <c r="H40" s="146"/>
    </row>
    <row r="41" spans="1:8" s="150" customFormat="1" ht="22.5">
      <c r="A41" s="142" t="s">
        <v>66</v>
      </c>
      <c r="B41" s="143">
        <v>1055</v>
      </c>
      <c r="C41" s="144"/>
      <c r="D41" s="144"/>
      <c r="E41" s="144"/>
      <c r="F41" s="144"/>
      <c r="G41" s="145"/>
      <c r="H41" s="146"/>
    </row>
    <row r="42" spans="1:8" s="150" customFormat="1" ht="22.5">
      <c r="A42" s="142" t="s">
        <v>46</v>
      </c>
      <c r="B42" s="143">
        <v>1056</v>
      </c>
      <c r="C42" s="144"/>
      <c r="D42" s="144"/>
      <c r="E42" s="144"/>
      <c r="F42" s="144"/>
      <c r="G42" s="145"/>
      <c r="H42" s="146"/>
    </row>
    <row r="43" spans="1:8" s="150" customFormat="1" ht="22.5">
      <c r="A43" s="142" t="s">
        <v>47</v>
      </c>
      <c r="B43" s="143">
        <v>1057</v>
      </c>
      <c r="C43" s="144"/>
      <c r="D43" s="144"/>
      <c r="E43" s="144"/>
      <c r="F43" s="144"/>
      <c r="G43" s="145"/>
      <c r="H43" s="146"/>
    </row>
    <row r="44" spans="1:8" s="150" customFormat="1" ht="45">
      <c r="A44" s="142" t="s">
        <v>48</v>
      </c>
      <c r="B44" s="143">
        <v>1058</v>
      </c>
      <c r="C44" s="144"/>
      <c r="D44" s="144"/>
      <c r="E44" s="144"/>
      <c r="F44" s="144"/>
      <c r="G44" s="145"/>
      <c r="H44" s="146"/>
    </row>
    <row r="45" spans="1:8" s="150" customFormat="1" ht="45">
      <c r="A45" s="142" t="s">
        <v>49</v>
      </c>
      <c r="B45" s="143">
        <v>1059</v>
      </c>
      <c r="C45" s="144"/>
      <c r="D45" s="144"/>
      <c r="E45" s="144"/>
      <c r="F45" s="144"/>
      <c r="G45" s="145"/>
      <c r="H45" s="146"/>
    </row>
    <row r="46" spans="1:8" s="150" customFormat="1" ht="67.5">
      <c r="A46" s="142" t="s">
        <v>77</v>
      </c>
      <c r="B46" s="143">
        <v>1060</v>
      </c>
      <c r="C46" s="144">
        <v>3</v>
      </c>
      <c r="D46" s="144">
        <v>3</v>
      </c>
      <c r="E46" s="144">
        <v>6.9</v>
      </c>
      <c r="F46" s="144">
        <f t="shared" ref="F46" si="12">E46-D46</f>
        <v>3.9000000000000004</v>
      </c>
      <c r="G46" s="145">
        <f t="shared" ref="G46" si="13">E46/D46*100</f>
        <v>230.00000000000003</v>
      </c>
      <c r="H46" s="146"/>
    </row>
    <row r="47" spans="1:8" s="150" customFormat="1" ht="22.5">
      <c r="A47" s="142" t="s">
        <v>50</v>
      </c>
      <c r="B47" s="143">
        <v>1061</v>
      </c>
      <c r="C47" s="144"/>
      <c r="D47" s="144"/>
      <c r="E47" s="144"/>
      <c r="F47" s="144"/>
      <c r="G47" s="145"/>
      <c r="H47" s="146"/>
    </row>
    <row r="48" spans="1:8" s="150" customFormat="1" ht="22.5">
      <c r="A48" s="142" t="s">
        <v>110</v>
      </c>
      <c r="B48" s="143">
        <v>1062</v>
      </c>
      <c r="C48" s="144">
        <v>2</v>
      </c>
      <c r="D48" s="144">
        <v>19</v>
      </c>
      <c r="E48" s="144">
        <f>E49+E50</f>
        <v>13</v>
      </c>
      <c r="F48" s="144">
        <f t="shared" ref="F48:F57" si="14">E48-D48</f>
        <v>-6</v>
      </c>
      <c r="G48" s="145">
        <f t="shared" ref="G48:G57" si="15">E48/D48*100</f>
        <v>68.421052631578945</v>
      </c>
      <c r="H48" s="146"/>
    </row>
    <row r="49" spans="1:9" s="150" customFormat="1" ht="22.5">
      <c r="A49" s="156" t="s">
        <v>413</v>
      </c>
      <c r="B49" s="179" t="s">
        <v>414</v>
      </c>
      <c r="C49" s="144"/>
      <c r="D49" s="144"/>
      <c r="E49" s="144">
        <v>6</v>
      </c>
      <c r="F49" s="144"/>
      <c r="G49" s="145"/>
      <c r="H49" s="146"/>
    </row>
    <row r="50" spans="1:9" s="150" customFormat="1" ht="22.5">
      <c r="A50" s="156" t="s">
        <v>417</v>
      </c>
      <c r="B50" s="179" t="s">
        <v>416</v>
      </c>
      <c r="C50" s="144"/>
      <c r="D50" s="144"/>
      <c r="E50" s="144">
        <v>7</v>
      </c>
      <c r="F50" s="144"/>
      <c r="G50" s="145"/>
      <c r="H50" s="146"/>
    </row>
    <row r="51" spans="1:9" s="138" customFormat="1" ht="22.5">
      <c r="A51" s="142" t="s">
        <v>229</v>
      </c>
      <c r="B51" s="143">
        <v>1070</v>
      </c>
      <c r="C51" s="169">
        <f>SUM(C52:C58)</f>
        <v>440</v>
      </c>
      <c r="D51" s="169">
        <f>SUM(D52:D58)</f>
        <v>521</v>
      </c>
      <c r="E51" s="169">
        <f>SUM(E52:E58)</f>
        <v>519</v>
      </c>
      <c r="F51" s="144">
        <f t="shared" si="14"/>
        <v>-2</v>
      </c>
      <c r="G51" s="145">
        <f t="shared" si="15"/>
        <v>99.616122840690977</v>
      </c>
      <c r="H51" s="146"/>
      <c r="I51" s="141"/>
    </row>
    <row r="52" spans="1:9" s="150" customFormat="1" ht="22.5">
      <c r="A52" s="142" t="s">
        <v>188</v>
      </c>
      <c r="B52" s="143">
        <v>1071</v>
      </c>
      <c r="C52" s="144"/>
      <c r="D52" s="144"/>
      <c r="E52" s="144"/>
      <c r="F52" s="144"/>
      <c r="G52" s="145"/>
      <c r="H52" s="146"/>
    </row>
    <row r="53" spans="1:9" s="150" customFormat="1" ht="22.5">
      <c r="A53" s="142" t="s">
        <v>189</v>
      </c>
      <c r="B53" s="143">
        <v>1072</v>
      </c>
      <c r="C53" s="144"/>
      <c r="D53" s="144">
        <v>7</v>
      </c>
      <c r="E53" s="144"/>
      <c r="F53" s="144">
        <f t="shared" si="14"/>
        <v>-7</v>
      </c>
      <c r="G53" s="145">
        <f t="shared" si="15"/>
        <v>0</v>
      </c>
      <c r="H53" s="146"/>
    </row>
    <row r="54" spans="1:9" s="150" customFormat="1" ht="22.5">
      <c r="A54" s="142" t="s">
        <v>39</v>
      </c>
      <c r="B54" s="143">
        <v>1073</v>
      </c>
      <c r="C54" s="144">
        <v>199</v>
      </c>
      <c r="D54" s="144">
        <v>265</v>
      </c>
      <c r="E54" s="144">
        <v>221</v>
      </c>
      <c r="F54" s="144">
        <f t="shared" si="14"/>
        <v>-44</v>
      </c>
      <c r="G54" s="145">
        <f t="shared" si="15"/>
        <v>83.396226415094347</v>
      </c>
      <c r="H54" s="146"/>
    </row>
    <row r="55" spans="1:9" s="150" customFormat="1" ht="22.5">
      <c r="A55" s="156" t="s">
        <v>415</v>
      </c>
      <c r="B55" s="179" t="s">
        <v>418</v>
      </c>
      <c r="C55" s="144"/>
      <c r="D55" s="144"/>
      <c r="E55" s="144">
        <v>21</v>
      </c>
      <c r="F55" s="144"/>
      <c r="G55" s="145"/>
      <c r="H55" s="146"/>
    </row>
    <row r="56" spans="1:9" s="150" customFormat="1" ht="45">
      <c r="A56" s="142" t="s">
        <v>63</v>
      </c>
      <c r="B56" s="143">
        <v>1074</v>
      </c>
      <c r="C56" s="144">
        <v>132</v>
      </c>
      <c r="D56" s="144">
        <v>126</v>
      </c>
      <c r="E56" s="144">
        <v>134</v>
      </c>
      <c r="F56" s="144">
        <f t="shared" si="14"/>
        <v>8</v>
      </c>
      <c r="G56" s="145">
        <f t="shared" si="15"/>
        <v>106.34920634920636</v>
      </c>
      <c r="H56" s="146"/>
    </row>
    <row r="57" spans="1:9" s="150" customFormat="1" ht="22.5">
      <c r="A57" s="142" t="s">
        <v>404</v>
      </c>
      <c r="B57" s="143">
        <v>1075</v>
      </c>
      <c r="C57" s="144">
        <v>42</v>
      </c>
      <c r="D57" s="144">
        <v>54</v>
      </c>
      <c r="E57" s="144">
        <v>44</v>
      </c>
      <c r="F57" s="144">
        <f t="shared" si="14"/>
        <v>-10</v>
      </c>
      <c r="G57" s="145">
        <f t="shared" si="15"/>
        <v>81.481481481481481</v>
      </c>
      <c r="H57" s="146"/>
    </row>
    <row r="58" spans="1:9" s="150" customFormat="1" ht="22.5">
      <c r="A58" s="142" t="s">
        <v>124</v>
      </c>
      <c r="B58" s="143">
        <v>1076</v>
      </c>
      <c r="C58" s="144">
        <v>67</v>
      </c>
      <c r="D58" s="144">
        <v>69</v>
      </c>
      <c r="E58" s="144">
        <v>99</v>
      </c>
      <c r="F58" s="144">
        <f t="shared" ref="F58:F70" si="16">E58-D58</f>
        <v>30</v>
      </c>
      <c r="G58" s="145">
        <f t="shared" ref="G58:G70" si="17">E58/D58*100</f>
        <v>143.47826086956522</v>
      </c>
      <c r="H58" s="146"/>
    </row>
    <row r="59" spans="1:9" s="150" customFormat="1" ht="22.5">
      <c r="A59" s="142" t="s">
        <v>405</v>
      </c>
      <c r="B59" s="143" t="s">
        <v>406</v>
      </c>
      <c r="C59" s="144"/>
      <c r="D59" s="144">
        <v>53</v>
      </c>
      <c r="E59" s="144"/>
      <c r="F59" s="144">
        <f t="shared" si="16"/>
        <v>-53</v>
      </c>
      <c r="G59" s="145">
        <f t="shared" si="17"/>
        <v>0</v>
      </c>
      <c r="H59" s="146"/>
    </row>
    <row r="60" spans="1:9" s="150" customFormat="1" ht="22.5">
      <c r="A60" s="142" t="s">
        <v>407</v>
      </c>
      <c r="B60" s="143" t="s">
        <v>409</v>
      </c>
      <c r="C60" s="144"/>
      <c r="D60" s="144">
        <v>8</v>
      </c>
      <c r="E60" s="144">
        <v>4</v>
      </c>
      <c r="F60" s="144">
        <f t="shared" si="16"/>
        <v>-4</v>
      </c>
      <c r="G60" s="145">
        <f t="shared" si="17"/>
        <v>50</v>
      </c>
      <c r="H60" s="146"/>
    </row>
    <row r="61" spans="1:9" s="150" customFormat="1" ht="22.5">
      <c r="A61" s="142" t="s">
        <v>408</v>
      </c>
      <c r="B61" s="143" t="s">
        <v>410</v>
      </c>
      <c r="C61" s="144"/>
      <c r="D61" s="144">
        <v>8</v>
      </c>
      <c r="E61" s="144">
        <v>22</v>
      </c>
      <c r="F61" s="144">
        <f t="shared" si="16"/>
        <v>14</v>
      </c>
      <c r="G61" s="145">
        <f t="shared" si="17"/>
        <v>275</v>
      </c>
      <c r="H61" s="146"/>
    </row>
    <row r="62" spans="1:9" s="150" customFormat="1" ht="22.5">
      <c r="A62" s="154" t="s">
        <v>80</v>
      </c>
      <c r="B62" s="143">
        <v>1080</v>
      </c>
      <c r="C62" s="169">
        <f>SUM(C63:C67)</f>
        <v>55</v>
      </c>
      <c r="D62" s="169">
        <f>SUM(D63:D67)</f>
        <v>111</v>
      </c>
      <c r="E62" s="169">
        <f>SUM(E63:E67)</f>
        <v>146.69999999999999</v>
      </c>
      <c r="F62" s="144">
        <f t="shared" si="16"/>
        <v>35.699999999999989</v>
      </c>
      <c r="G62" s="145">
        <f t="shared" si="17"/>
        <v>132.16216216216213</v>
      </c>
      <c r="H62" s="146"/>
    </row>
    <row r="63" spans="1:9" s="150" customFormat="1" ht="22.5">
      <c r="A63" s="142" t="s">
        <v>72</v>
      </c>
      <c r="B63" s="143">
        <v>1081</v>
      </c>
      <c r="C63" s="144"/>
      <c r="D63" s="144"/>
      <c r="E63" s="144"/>
      <c r="F63" s="144"/>
      <c r="G63" s="145"/>
      <c r="H63" s="146"/>
    </row>
    <row r="64" spans="1:9" s="150" customFormat="1" ht="22.5">
      <c r="A64" s="142" t="s">
        <v>51</v>
      </c>
      <c r="B64" s="143">
        <v>1082</v>
      </c>
      <c r="C64" s="144"/>
      <c r="D64" s="144"/>
      <c r="E64" s="144"/>
      <c r="F64" s="144"/>
      <c r="G64" s="145"/>
      <c r="H64" s="146"/>
    </row>
    <row r="65" spans="1:9" s="150" customFormat="1" ht="22.5">
      <c r="A65" s="142" t="s">
        <v>61</v>
      </c>
      <c r="B65" s="143">
        <v>1083</v>
      </c>
      <c r="C65" s="144"/>
      <c r="D65" s="144"/>
      <c r="E65" s="144"/>
      <c r="F65" s="144"/>
      <c r="G65" s="145"/>
      <c r="H65" s="146"/>
    </row>
    <row r="66" spans="1:9" s="150" customFormat="1" ht="22.5">
      <c r="A66" s="142" t="s">
        <v>219</v>
      </c>
      <c r="B66" s="143">
        <v>1084</v>
      </c>
      <c r="C66" s="144"/>
      <c r="D66" s="144"/>
      <c r="E66" s="144"/>
      <c r="F66" s="144"/>
      <c r="G66" s="145"/>
      <c r="H66" s="146"/>
    </row>
    <row r="67" spans="1:9" s="150" customFormat="1" ht="22.5">
      <c r="A67" s="142" t="s">
        <v>263</v>
      </c>
      <c r="B67" s="143">
        <v>1085</v>
      </c>
      <c r="C67" s="144">
        <v>55</v>
      </c>
      <c r="D67" s="144">
        <v>111</v>
      </c>
      <c r="E67" s="144">
        <f>E68+E69+2.5</f>
        <v>146.69999999999999</v>
      </c>
      <c r="F67" s="144">
        <f t="shared" si="16"/>
        <v>35.699999999999989</v>
      </c>
      <c r="G67" s="145">
        <f t="shared" si="17"/>
        <v>132.16216216216213</v>
      </c>
      <c r="H67" s="146"/>
    </row>
    <row r="68" spans="1:9" s="150" customFormat="1" ht="22.5">
      <c r="A68" s="156" t="s">
        <v>419</v>
      </c>
      <c r="B68" s="180" t="s">
        <v>420</v>
      </c>
      <c r="C68" s="144">
        <v>55</v>
      </c>
      <c r="D68" s="144">
        <v>111</v>
      </c>
      <c r="E68" s="144">
        <v>92</v>
      </c>
      <c r="F68" s="144">
        <f t="shared" si="16"/>
        <v>-19</v>
      </c>
      <c r="G68" s="145">
        <f t="shared" si="17"/>
        <v>82.882882882882882</v>
      </c>
      <c r="H68" s="146"/>
    </row>
    <row r="69" spans="1:9" s="150" customFormat="1" ht="22.5">
      <c r="A69" s="156" t="s">
        <v>421</v>
      </c>
      <c r="B69" s="180" t="s">
        <v>422</v>
      </c>
      <c r="C69" s="144"/>
      <c r="D69" s="144"/>
      <c r="E69" s="144">
        <v>52.2</v>
      </c>
      <c r="F69" s="144"/>
      <c r="G69" s="145"/>
      <c r="H69" s="146"/>
    </row>
    <row r="70" spans="1:9" s="141" customFormat="1" ht="43.5">
      <c r="A70" s="151" t="s">
        <v>4</v>
      </c>
      <c r="B70" s="152">
        <v>1100</v>
      </c>
      <c r="C70" s="170">
        <f>C21+C22-C25-C51-C62</f>
        <v>-142</v>
      </c>
      <c r="D70" s="170">
        <f>D21+D22-D25-D51-D62</f>
        <v>253</v>
      </c>
      <c r="E70" s="170">
        <f>E21+E22-E25-E51-E62</f>
        <v>-133.79999999999967</v>
      </c>
      <c r="F70" s="144">
        <f t="shared" si="16"/>
        <v>-386.79999999999967</v>
      </c>
      <c r="G70" s="145">
        <f t="shared" si="17"/>
        <v>-52.88537549407102</v>
      </c>
      <c r="H70" s="153"/>
    </row>
    <row r="71" spans="1:9" s="138" customFormat="1" ht="22.5">
      <c r="A71" s="142" t="s">
        <v>108</v>
      </c>
      <c r="B71" s="143">
        <v>1110</v>
      </c>
      <c r="C71" s="144"/>
      <c r="D71" s="144"/>
      <c r="E71" s="144"/>
      <c r="F71" s="144"/>
      <c r="G71" s="145"/>
      <c r="H71" s="146"/>
    </row>
    <row r="72" spans="1:9" s="138" customFormat="1" ht="22.5">
      <c r="A72" s="142" t="s">
        <v>109</v>
      </c>
      <c r="B72" s="143">
        <v>1120</v>
      </c>
      <c r="C72" s="144"/>
      <c r="D72" s="144"/>
      <c r="E72" s="144"/>
      <c r="F72" s="144"/>
      <c r="G72" s="145"/>
      <c r="H72" s="146"/>
    </row>
    <row r="73" spans="1:9" s="138" customFormat="1" ht="22.5">
      <c r="A73" s="142" t="s">
        <v>112</v>
      </c>
      <c r="B73" s="143">
        <v>1130</v>
      </c>
      <c r="C73" s="144"/>
      <c r="D73" s="144"/>
      <c r="E73" s="144"/>
      <c r="F73" s="144"/>
      <c r="G73" s="145"/>
      <c r="H73" s="146"/>
    </row>
    <row r="74" spans="1:9" s="138" customFormat="1" ht="22.5">
      <c r="A74" s="142" t="s">
        <v>111</v>
      </c>
      <c r="B74" s="143">
        <v>1140</v>
      </c>
      <c r="C74" s="144"/>
      <c r="D74" s="144"/>
      <c r="E74" s="144"/>
      <c r="F74" s="144"/>
      <c r="G74" s="145"/>
      <c r="H74" s="146"/>
    </row>
    <row r="75" spans="1:9" s="138" customFormat="1" ht="22.5">
      <c r="A75" s="142" t="s">
        <v>220</v>
      </c>
      <c r="B75" s="143">
        <v>1150</v>
      </c>
      <c r="C75" s="144">
        <v>35</v>
      </c>
      <c r="D75" s="144">
        <v>198</v>
      </c>
      <c r="E75" s="144">
        <f>E76</f>
        <v>197.8</v>
      </c>
      <c r="F75" s="144">
        <f t="shared" ref="F75" si="18">E75-D75</f>
        <v>-0.19999999999998863</v>
      </c>
      <c r="G75" s="145">
        <f t="shared" ref="G75" si="19">E75/D75*100</f>
        <v>99.89898989898991</v>
      </c>
      <c r="H75" s="146"/>
      <c r="I75" s="141"/>
    </row>
    <row r="76" spans="1:9" s="138" customFormat="1" ht="22.5">
      <c r="A76" s="156" t="s">
        <v>423</v>
      </c>
      <c r="B76" s="180" t="s">
        <v>424</v>
      </c>
      <c r="C76" s="144">
        <v>35</v>
      </c>
      <c r="D76" s="144"/>
      <c r="E76" s="144">
        <v>197.8</v>
      </c>
      <c r="F76" s="144">
        <f t="shared" ref="F76" si="20">E76-D76</f>
        <v>197.8</v>
      </c>
      <c r="G76" s="145"/>
      <c r="H76" s="146"/>
    </row>
    <row r="77" spans="1:9" s="138" customFormat="1" ht="22.5">
      <c r="A77" s="142" t="s">
        <v>219</v>
      </c>
      <c r="B77" s="143">
        <v>1151</v>
      </c>
      <c r="C77" s="144"/>
      <c r="D77" s="144"/>
      <c r="E77" s="144"/>
      <c r="F77" s="144"/>
      <c r="G77" s="145"/>
      <c r="H77" s="146"/>
    </row>
    <row r="78" spans="1:9" s="138" customFormat="1" ht="22.5">
      <c r="A78" s="142" t="s">
        <v>221</v>
      </c>
      <c r="B78" s="143">
        <v>1160</v>
      </c>
      <c r="C78" s="144"/>
      <c r="D78" s="144"/>
      <c r="E78" s="144"/>
      <c r="F78" s="144"/>
      <c r="G78" s="145"/>
      <c r="H78" s="146"/>
    </row>
    <row r="79" spans="1:9" s="138" customFormat="1" ht="22.5">
      <c r="A79" s="142" t="s">
        <v>219</v>
      </c>
      <c r="B79" s="143">
        <v>1161</v>
      </c>
      <c r="C79" s="144"/>
      <c r="D79" s="144"/>
      <c r="E79" s="144"/>
      <c r="F79" s="144"/>
      <c r="G79" s="145"/>
      <c r="H79" s="146"/>
    </row>
    <row r="80" spans="1:9" s="141" customFormat="1" ht="22.5">
      <c r="A80" s="151" t="s">
        <v>96</v>
      </c>
      <c r="B80" s="152">
        <v>1170</v>
      </c>
      <c r="C80" s="170">
        <f>C70+C71+C72-C73-C74+C75-C78</f>
        <v>-107</v>
      </c>
      <c r="D80" s="170">
        <f>D70+D71+D72-D73-D74+D75-D78</f>
        <v>451</v>
      </c>
      <c r="E80" s="170">
        <f>E70+E71+E72-E73-E74+E75-E78</f>
        <v>64.000000000000341</v>
      </c>
      <c r="F80" s="144">
        <f t="shared" ref="F80" si="21">E80-D80</f>
        <v>-386.99999999999966</v>
      </c>
      <c r="G80" s="145">
        <f t="shared" ref="G80" si="22">E80/D80*100</f>
        <v>14.190687361419144</v>
      </c>
      <c r="H80" s="153"/>
    </row>
    <row r="81" spans="1:9" s="138" customFormat="1" ht="22.5">
      <c r="A81" s="142" t="s">
        <v>140</v>
      </c>
      <c r="B81" s="143">
        <v>1180</v>
      </c>
      <c r="C81" s="144"/>
      <c r="D81" s="144"/>
      <c r="E81" s="144">
        <v>11</v>
      </c>
      <c r="F81" s="144"/>
      <c r="G81" s="145"/>
      <c r="H81" s="146"/>
    </row>
    <row r="82" spans="1:9" s="138" customFormat="1" ht="45">
      <c r="A82" s="142" t="s">
        <v>141</v>
      </c>
      <c r="B82" s="143">
        <v>1190</v>
      </c>
      <c r="C82" s="144"/>
      <c r="D82" s="144"/>
      <c r="E82" s="144"/>
      <c r="F82" s="144"/>
      <c r="G82" s="145"/>
      <c r="H82" s="146"/>
    </row>
    <row r="83" spans="1:9" s="141" customFormat="1" ht="22.5">
      <c r="A83" s="151" t="s">
        <v>97</v>
      </c>
      <c r="B83" s="152">
        <v>1200</v>
      </c>
      <c r="C83" s="170">
        <f>C80-C81</f>
        <v>-107</v>
      </c>
      <c r="D83" s="170">
        <f>D80-D81</f>
        <v>451</v>
      </c>
      <c r="E83" s="170">
        <f>E80-E81</f>
        <v>53.000000000000341</v>
      </c>
      <c r="F83" s="144">
        <f t="shared" ref="F83" si="23">E83-D83</f>
        <v>-397.99999999999966</v>
      </c>
      <c r="G83" s="145">
        <f t="shared" ref="G83" si="24">E83/D83*100</f>
        <v>11.751662971175241</v>
      </c>
      <c r="H83" s="153"/>
    </row>
    <row r="84" spans="1:9" s="138" customFormat="1" ht="22.5">
      <c r="A84" s="142" t="s">
        <v>23</v>
      </c>
      <c r="B84" s="121">
        <v>1201</v>
      </c>
      <c r="C84" s="147"/>
      <c r="D84" s="147">
        <v>451</v>
      </c>
      <c r="E84" s="147">
        <v>52.8</v>
      </c>
      <c r="F84" s="144"/>
      <c r="G84" s="145"/>
      <c r="H84" s="149"/>
      <c r="I84" s="141"/>
    </row>
    <row r="85" spans="1:9" s="138" customFormat="1" ht="22.5">
      <c r="A85" s="142" t="s">
        <v>24</v>
      </c>
      <c r="B85" s="121">
        <v>1202</v>
      </c>
      <c r="C85" s="147">
        <v>-107</v>
      </c>
      <c r="D85" s="147"/>
      <c r="E85" s="147"/>
      <c r="F85" s="147"/>
      <c r="G85" s="148"/>
      <c r="H85" s="149"/>
    </row>
    <row r="86" spans="1:9" s="138" customFormat="1" ht="22.5">
      <c r="A86" s="142" t="s">
        <v>264</v>
      </c>
      <c r="B86" s="143">
        <v>1210</v>
      </c>
      <c r="C86" s="144"/>
      <c r="D86" s="144"/>
      <c r="E86" s="144"/>
      <c r="F86" s="144"/>
      <c r="G86" s="145"/>
      <c r="H86" s="146"/>
    </row>
    <row r="87" spans="1:9" s="141" customFormat="1" ht="27.75" customHeight="1">
      <c r="A87" s="258" t="s">
        <v>277</v>
      </c>
      <c r="B87" s="259"/>
      <c r="C87" s="259"/>
      <c r="D87" s="259"/>
      <c r="E87" s="259"/>
      <c r="F87" s="259"/>
      <c r="G87" s="259"/>
      <c r="H87" s="260"/>
    </row>
    <row r="88" spans="1:9" s="138" customFormat="1" ht="45">
      <c r="A88" s="155" t="s">
        <v>278</v>
      </c>
      <c r="B88" s="121">
        <v>1300</v>
      </c>
      <c r="C88" s="168">
        <f>C22-C62</f>
        <v>197</v>
      </c>
      <c r="D88" s="168">
        <f>D22-D62</f>
        <v>284</v>
      </c>
      <c r="E88" s="168">
        <f>E22-E62</f>
        <v>166.8</v>
      </c>
      <c r="F88" s="144">
        <f t="shared" ref="F88" si="25">E88-D88</f>
        <v>-117.19999999999999</v>
      </c>
      <c r="G88" s="145">
        <f t="shared" ref="G88" si="26">E88/D88*100</f>
        <v>58.732394366197184</v>
      </c>
      <c r="H88" s="149"/>
    </row>
    <row r="89" spans="1:9" s="138" customFormat="1" ht="70.5" customHeight="1">
      <c r="A89" s="156" t="s">
        <v>279</v>
      </c>
      <c r="B89" s="121">
        <v>1310</v>
      </c>
      <c r="C89" s="168">
        <f>C71+C72-C73-C74</f>
        <v>0</v>
      </c>
      <c r="D89" s="168">
        <f>D71+D72-D73-D74</f>
        <v>0</v>
      </c>
      <c r="E89" s="168">
        <f>E71+E72-E73-E74</f>
        <v>0</v>
      </c>
      <c r="F89" s="147"/>
      <c r="G89" s="148"/>
      <c r="H89" s="149"/>
    </row>
    <row r="90" spans="1:9" s="138" customFormat="1" ht="45">
      <c r="A90" s="155" t="s">
        <v>280</v>
      </c>
      <c r="B90" s="121">
        <v>1320</v>
      </c>
      <c r="C90" s="168">
        <f>C75-C78</f>
        <v>35</v>
      </c>
      <c r="D90" s="168">
        <f>D75-D78</f>
        <v>198</v>
      </c>
      <c r="E90" s="168">
        <f>E75-E78</f>
        <v>197.8</v>
      </c>
      <c r="F90" s="144">
        <f t="shared" ref="F90:F92" si="27">E90-D90</f>
        <v>-0.19999999999998863</v>
      </c>
      <c r="G90" s="145">
        <f t="shared" ref="G90:G92" si="28">E90/D90*100</f>
        <v>99.89898989898991</v>
      </c>
      <c r="H90" s="149"/>
    </row>
    <row r="91" spans="1:9" s="138" customFormat="1" ht="46.5" customHeight="1">
      <c r="A91" s="43" t="s">
        <v>389</v>
      </c>
      <c r="B91" s="143">
        <v>1330</v>
      </c>
      <c r="C91" s="169">
        <f>C9+C22+C71+C72+C75</f>
        <v>1860</v>
      </c>
      <c r="D91" s="169">
        <f>D9+D22+D71+D72+D75</f>
        <v>2642</v>
      </c>
      <c r="E91" s="169">
        <f>E9+E22+E71+E72+E75</f>
        <v>2256.2000000000003</v>
      </c>
      <c r="F91" s="144">
        <f t="shared" si="27"/>
        <v>-385.79999999999973</v>
      </c>
      <c r="G91" s="145">
        <f t="shared" si="28"/>
        <v>85.397426192278587</v>
      </c>
      <c r="H91" s="146"/>
    </row>
    <row r="92" spans="1:9" s="138" customFormat="1" ht="65.25" customHeight="1">
      <c r="A92" s="43" t="s">
        <v>390</v>
      </c>
      <c r="B92" s="143">
        <v>1340</v>
      </c>
      <c r="C92" s="169">
        <f>C10+C25+C51+C62+C73+C78+C81</f>
        <v>1967</v>
      </c>
      <c r="D92" s="169">
        <f>D10+D25+D51+D62+D73+D78+D81</f>
        <v>2191</v>
      </c>
      <c r="E92" s="169">
        <f>E10+E25+E51+E62+E73+E78+E81</f>
        <v>2203.1999999999998</v>
      </c>
      <c r="F92" s="144">
        <f t="shared" si="27"/>
        <v>12.199999999999818</v>
      </c>
      <c r="G92" s="145">
        <f t="shared" si="28"/>
        <v>100.55682336832497</v>
      </c>
      <c r="H92" s="146"/>
    </row>
    <row r="93" spans="1:9" s="138" customFormat="1" ht="22.5">
      <c r="A93" s="261" t="s">
        <v>169</v>
      </c>
      <c r="B93" s="261"/>
      <c r="C93" s="261"/>
      <c r="D93" s="261"/>
      <c r="E93" s="261"/>
      <c r="F93" s="261"/>
      <c r="G93" s="261"/>
      <c r="H93" s="261"/>
    </row>
    <row r="94" spans="1:9" s="138" customFormat="1" ht="45">
      <c r="A94" s="142" t="s">
        <v>281</v>
      </c>
      <c r="B94" s="143">
        <v>1400</v>
      </c>
      <c r="C94" s="169">
        <f>C70</f>
        <v>-142</v>
      </c>
      <c r="D94" s="169">
        <f>D70</f>
        <v>253</v>
      </c>
      <c r="E94" s="169">
        <f>E70</f>
        <v>-133.79999999999967</v>
      </c>
      <c r="F94" s="144">
        <f t="shared" ref="F94:F95" si="29">E94-D94</f>
        <v>-386.79999999999967</v>
      </c>
      <c r="G94" s="145">
        <f t="shared" ref="G94:G95" si="30">E94/D94*100</f>
        <v>-52.88537549407102</v>
      </c>
      <c r="H94" s="146"/>
    </row>
    <row r="95" spans="1:9" s="138" customFormat="1" ht="22.5">
      <c r="A95" s="142" t="s">
        <v>282</v>
      </c>
      <c r="B95" s="143">
        <v>1401</v>
      </c>
      <c r="C95" s="169">
        <f>C106</f>
        <v>214</v>
      </c>
      <c r="D95" s="169">
        <v>234</v>
      </c>
      <c r="E95" s="169">
        <f>E106</f>
        <v>266.3</v>
      </c>
      <c r="F95" s="144">
        <f t="shared" si="29"/>
        <v>32.300000000000011</v>
      </c>
      <c r="G95" s="145">
        <f t="shared" si="30"/>
        <v>113.80341880341879</v>
      </c>
      <c r="H95" s="146"/>
    </row>
    <row r="96" spans="1:9" s="138" customFormat="1" ht="45">
      <c r="A96" s="142" t="s">
        <v>283</v>
      </c>
      <c r="B96" s="143">
        <v>1402</v>
      </c>
      <c r="C96" s="169"/>
      <c r="D96" s="169"/>
      <c r="E96" s="169"/>
      <c r="F96" s="144"/>
      <c r="G96" s="145"/>
      <c r="H96" s="146"/>
    </row>
    <row r="97" spans="1:9" s="138" customFormat="1" ht="45">
      <c r="A97" s="142" t="s">
        <v>284</v>
      </c>
      <c r="B97" s="143">
        <v>1403</v>
      </c>
      <c r="C97" s="169"/>
      <c r="D97" s="169"/>
      <c r="E97" s="169"/>
      <c r="F97" s="144"/>
      <c r="G97" s="145"/>
      <c r="H97" s="146"/>
    </row>
    <row r="98" spans="1:9" s="138" customFormat="1" ht="45">
      <c r="A98" s="142" t="s">
        <v>330</v>
      </c>
      <c r="B98" s="143">
        <v>1404</v>
      </c>
      <c r="C98" s="169"/>
      <c r="D98" s="169"/>
      <c r="E98" s="169"/>
      <c r="F98" s="144"/>
      <c r="G98" s="145"/>
      <c r="H98" s="146"/>
    </row>
    <row r="99" spans="1:9" s="141" customFormat="1" ht="22.5">
      <c r="A99" s="151" t="s">
        <v>144</v>
      </c>
      <c r="B99" s="152">
        <v>1410</v>
      </c>
      <c r="C99" s="170">
        <f>C94+C95-C96+C97-C98</f>
        <v>72</v>
      </c>
      <c r="D99" s="170">
        <f>D94+D95-D96+D97-D98</f>
        <v>487</v>
      </c>
      <c r="E99" s="170">
        <f>E94+E95-E96+E97-E98</f>
        <v>132.50000000000034</v>
      </c>
      <c r="F99" s="144">
        <f t="shared" ref="F99" si="31">E99-D99</f>
        <v>-354.49999999999966</v>
      </c>
      <c r="G99" s="145">
        <f t="shared" ref="G99" si="32">E99/D99*100</f>
        <v>27.207392197125323</v>
      </c>
      <c r="H99" s="153"/>
    </row>
    <row r="100" spans="1:9" s="138" customFormat="1" ht="22.5">
      <c r="A100" s="251" t="s">
        <v>236</v>
      </c>
      <c r="B100" s="252"/>
      <c r="C100" s="252"/>
      <c r="D100" s="252"/>
      <c r="E100" s="252"/>
      <c r="F100" s="252"/>
      <c r="G100" s="252"/>
      <c r="H100" s="253"/>
    </row>
    <row r="101" spans="1:9" s="138" customFormat="1" ht="22.5">
      <c r="A101" s="142" t="s">
        <v>285</v>
      </c>
      <c r="B101" s="143">
        <v>1500</v>
      </c>
      <c r="C101" s="144">
        <f>C102+C103</f>
        <v>940</v>
      </c>
      <c r="D101" s="144">
        <f>D102+D103</f>
        <v>827</v>
      </c>
      <c r="E101" s="184">
        <f>E102+E103</f>
        <v>856.5</v>
      </c>
      <c r="F101" s="144">
        <f t="shared" ref="F101:F108" si="33">E101-D101</f>
        <v>29.5</v>
      </c>
      <c r="G101" s="145">
        <f t="shared" ref="G101:G108" si="34">E101/D101*100</f>
        <v>103.56711003627569</v>
      </c>
      <c r="H101" s="146"/>
    </row>
    <row r="102" spans="1:9" s="138" customFormat="1" ht="22.5">
      <c r="A102" s="142" t="s">
        <v>286</v>
      </c>
      <c r="B102" s="157">
        <v>1501</v>
      </c>
      <c r="C102" s="147">
        <v>742</v>
      </c>
      <c r="D102" s="147">
        <v>585</v>
      </c>
      <c r="E102" s="185">
        <f>E11</f>
        <v>771.5</v>
      </c>
      <c r="F102" s="144">
        <f t="shared" si="33"/>
        <v>186.5</v>
      </c>
      <c r="G102" s="145">
        <f t="shared" si="34"/>
        <v>131.88034188034189</v>
      </c>
      <c r="H102" s="149"/>
    </row>
    <row r="103" spans="1:9" s="138" customFormat="1" ht="22.5">
      <c r="A103" s="142" t="s">
        <v>27</v>
      </c>
      <c r="B103" s="157">
        <v>1502</v>
      </c>
      <c r="C103" s="147">
        <v>198</v>
      </c>
      <c r="D103" s="147">
        <v>242</v>
      </c>
      <c r="E103" s="185">
        <v>85</v>
      </c>
      <c r="F103" s="144">
        <f t="shared" si="33"/>
        <v>-157</v>
      </c>
      <c r="G103" s="145">
        <f t="shared" si="34"/>
        <v>35.123966942148762</v>
      </c>
      <c r="H103" s="149"/>
    </row>
    <row r="104" spans="1:9" s="138" customFormat="1" ht="22.5">
      <c r="A104" s="142" t="s">
        <v>5</v>
      </c>
      <c r="B104" s="158">
        <v>1510</v>
      </c>
      <c r="C104" s="144">
        <v>561</v>
      </c>
      <c r="D104" s="144">
        <v>734</v>
      </c>
      <c r="E104" s="184">
        <f>E14+E33+E34+E54+E55</f>
        <v>608.4</v>
      </c>
      <c r="F104" s="144">
        <f t="shared" si="33"/>
        <v>-125.60000000000002</v>
      </c>
      <c r="G104" s="145">
        <f t="shared" si="34"/>
        <v>82.888283378746593</v>
      </c>
      <c r="H104" s="146"/>
    </row>
    <row r="105" spans="1:9" s="138" customFormat="1" ht="22.5">
      <c r="A105" s="142" t="s">
        <v>6</v>
      </c>
      <c r="B105" s="158">
        <v>1520</v>
      </c>
      <c r="C105" s="144">
        <v>122</v>
      </c>
      <c r="D105" s="144">
        <v>156</v>
      </c>
      <c r="E105" s="184">
        <f>E15+E35+E57</f>
        <v>122.6</v>
      </c>
      <c r="F105" s="144">
        <f t="shared" si="33"/>
        <v>-33.400000000000006</v>
      </c>
      <c r="G105" s="145">
        <f t="shared" si="34"/>
        <v>78.589743589743591</v>
      </c>
      <c r="H105" s="146"/>
    </row>
    <row r="106" spans="1:9" s="138" customFormat="1" ht="22.5">
      <c r="A106" s="142" t="s">
        <v>7</v>
      </c>
      <c r="B106" s="158">
        <v>1530</v>
      </c>
      <c r="C106" s="144">
        <v>214</v>
      </c>
      <c r="D106" s="144">
        <v>234</v>
      </c>
      <c r="E106" s="184">
        <v>266.3</v>
      </c>
      <c r="F106" s="144">
        <f t="shared" si="33"/>
        <v>32.300000000000011</v>
      </c>
      <c r="G106" s="145">
        <f t="shared" si="34"/>
        <v>113.80341880341879</v>
      </c>
      <c r="H106" s="146"/>
    </row>
    <row r="107" spans="1:9" s="138" customFormat="1" ht="22.5">
      <c r="A107" s="142" t="s">
        <v>28</v>
      </c>
      <c r="B107" s="158">
        <v>1540</v>
      </c>
      <c r="C107" s="144">
        <v>130</v>
      </c>
      <c r="D107" s="144">
        <v>240</v>
      </c>
      <c r="E107" s="144">
        <v>337.8</v>
      </c>
      <c r="F107" s="144">
        <f t="shared" si="33"/>
        <v>97.800000000000011</v>
      </c>
      <c r="G107" s="145">
        <f t="shared" si="34"/>
        <v>140.75</v>
      </c>
      <c r="H107" s="146"/>
      <c r="I107" s="214"/>
    </row>
    <row r="108" spans="1:9" s="141" customFormat="1" ht="22.5">
      <c r="A108" s="151" t="s">
        <v>57</v>
      </c>
      <c r="B108" s="159">
        <v>1550</v>
      </c>
      <c r="C108" s="170">
        <f>C101+C104+C105+C106+C107</f>
        <v>1967</v>
      </c>
      <c r="D108" s="170">
        <f>D101+D104+D105+D106+D107</f>
        <v>2191</v>
      </c>
      <c r="E108" s="170">
        <f>E101+E104+E105+E106+E107</f>
        <v>2191.6</v>
      </c>
      <c r="F108" s="144">
        <f t="shared" si="33"/>
        <v>0.59999999999990905</v>
      </c>
      <c r="G108" s="145">
        <f t="shared" si="34"/>
        <v>100.02738475581924</v>
      </c>
      <c r="H108" s="153"/>
    </row>
    <row r="109" spans="1:9" s="141" customFormat="1" ht="21.75">
      <c r="A109" s="160"/>
      <c r="B109" s="161"/>
      <c r="C109" s="161"/>
      <c r="D109" s="161"/>
      <c r="E109" s="161"/>
      <c r="F109" s="161"/>
      <c r="G109" s="161"/>
      <c r="H109" s="161"/>
    </row>
    <row r="110" spans="1:9" ht="25.5">
      <c r="A110" s="166" t="s">
        <v>362</v>
      </c>
      <c r="B110" s="165"/>
      <c r="C110" s="29"/>
      <c r="D110" s="29"/>
      <c r="E110" s="29"/>
      <c r="F110" s="29"/>
      <c r="G110" s="250" t="s">
        <v>427</v>
      </c>
      <c r="H110" s="250"/>
    </row>
    <row r="111" spans="1:9" s="46" customFormat="1">
      <c r="A111" s="36" t="s">
        <v>391</v>
      </c>
      <c r="B111" s="250" t="s">
        <v>79</v>
      </c>
      <c r="C111" s="250"/>
      <c r="D111" s="250"/>
      <c r="E111" s="250"/>
      <c r="G111" s="46" t="s">
        <v>102</v>
      </c>
    </row>
    <row r="112" spans="1:9" ht="35.25" customHeight="1">
      <c r="A112" s="32"/>
    </row>
    <row r="113" spans="1:8" s="52" customFormat="1" ht="102.75" customHeight="1">
      <c r="A113" s="226"/>
      <c r="B113" s="226"/>
      <c r="C113" s="226"/>
      <c r="D113" s="226"/>
      <c r="E113" s="226"/>
      <c r="F113" s="226"/>
      <c r="G113" s="226"/>
      <c r="H113" s="226"/>
    </row>
    <row r="114" spans="1:8">
      <c r="A114" s="32"/>
    </row>
    <row r="115" spans="1:8">
      <c r="A115" s="32"/>
    </row>
    <row r="116" spans="1:8">
      <c r="A116" s="32"/>
    </row>
    <row r="117" spans="1:8">
      <c r="A117" s="32"/>
    </row>
    <row r="118" spans="1:8">
      <c r="A118" s="32"/>
    </row>
    <row r="119" spans="1:8">
      <c r="A119" s="32"/>
    </row>
    <row r="120" spans="1:8">
      <c r="A120" s="32"/>
    </row>
    <row r="121" spans="1:8">
      <c r="A121" s="32"/>
    </row>
    <row r="122" spans="1:8">
      <c r="A122" s="32"/>
    </row>
    <row r="123" spans="1:8">
      <c r="A123" s="32"/>
    </row>
    <row r="124" spans="1:8">
      <c r="A124" s="32"/>
    </row>
    <row r="125" spans="1:8">
      <c r="A125" s="32"/>
    </row>
    <row r="126" spans="1:8">
      <c r="A126" s="32"/>
    </row>
    <row r="127" spans="1:8">
      <c r="A127" s="32"/>
    </row>
    <row r="128" spans="1:8">
      <c r="A128" s="32"/>
    </row>
    <row r="129" spans="1:1">
      <c r="A129" s="32"/>
    </row>
    <row r="130" spans="1:1">
      <c r="A130" s="32"/>
    </row>
    <row r="131" spans="1:1">
      <c r="A131" s="32"/>
    </row>
    <row r="132" spans="1:1">
      <c r="A132" s="32"/>
    </row>
    <row r="133" spans="1:1">
      <c r="A133" s="32"/>
    </row>
    <row r="134" spans="1:1">
      <c r="A134" s="32"/>
    </row>
    <row r="135" spans="1:1">
      <c r="A135" s="32"/>
    </row>
    <row r="136" spans="1:1">
      <c r="A136" s="32"/>
    </row>
    <row r="137" spans="1:1">
      <c r="A137" s="32"/>
    </row>
    <row r="138" spans="1:1">
      <c r="A138" s="32"/>
    </row>
    <row r="139" spans="1:1">
      <c r="A139" s="32"/>
    </row>
    <row r="140" spans="1:1">
      <c r="A140" s="32"/>
    </row>
    <row r="141" spans="1:1">
      <c r="A141" s="32"/>
    </row>
    <row r="142" spans="1:1">
      <c r="A142" s="32"/>
    </row>
    <row r="143" spans="1:1">
      <c r="A143" s="32"/>
    </row>
    <row r="144" spans="1:1">
      <c r="A144" s="32"/>
    </row>
    <row r="145" spans="1:1">
      <c r="A145" s="32"/>
    </row>
    <row r="146" spans="1:1">
      <c r="A146" s="32"/>
    </row>
    <row r="147" spans="1:1">
      <c r="A147" s="32"/>
    </row>
    <row r="148" spans="1:1">
      <c r="A148" s="32"/>
    </row>
    <row r="149" spans="1:1">
      <c r="A149" s="32"/>
    </row>
    <row r="150" spans="1:1">
      <c r="A150" s="32"/>
    </row>
    <row r="151" spans="1:1">
      <c r="A151" s="32"/>
    </row>
    <row r="152" spans="1:1">
      <c r="A152" s="32"/>
    </row>
    <row r="153" spans="1:1">
      <c r="A153" s="32"/>
    </row>
    <row r="154" spans="1:1">
      <c r="A154" s="32"/>
    </row>
    <row r="155" spans="1:1">
      <c r="A155" s="32"/>
    </row>
    <row r="156" spans="1:1">
      <c r="A156" s="32"/>
    </row>
    <row r="157" spans="1:1">
      <c r="A157" s="32"/>
    </row>
    <row r="158" spans="1:1">
      <c r="A158" s="32"/>
    </row>
    <row r="159" spans="1:1">
      <c r="A159" s="32"/>
    </row>
    <row r="160" spans="1:1">
      <c r="A160" s="32"/>
    </row>
    <row r="161" spans="1:1">
      <c r="A161" s="32"/>
    </row>
    <row r="162" spans="1:1">
      <c r="A162" s="32"/>
    </row>
    <row r="163" spans="1:1">
      <c r="A163" s="32"/>
    </row>
    <row r="164" spans="1:1">
      <c r="A164" s="32"/>
    </row>
    <row r="165" spans="1:1">
      <c r="A165" s="32"/>
    </row>
    <row r="166" spans="1:1">
      <c r="A166" s="32"/>
    </row>
    <row r="167" spans="1:1">
      <c r="A167" s="32"/>
    </row>
    <row r="168" spans="1:1">
      <c r="A168" s="32"/>
    </row>
    <row r="169" spans="1:1">
      <c r="A169" s="32"/>
    </row>
    <row r="170" spans="1:1">
      <c r="A170" s="47"/>
    </row>
    <row r="171" spans="1:1">
      <c r="A171" s="47"/>
    </row>
    <row r="172" spans="1:1">
      <c r="A172" s="47"/>
    </row>
    <row r="173" spans="1:1">
      <c r="A173" s="47"/>
    </row>
    <row r="174" spans="1:1">
      <c r="A174" s="47"/>
    </row>
    <row r="175" spans="1:1">
      <c r="A175" s="47"/>
    </row>
    <row r="176" spans="1:1">
      <c r="A176" s="47"/>
    </row>
    <row r="177" spans="1:1">
      <c r="A177" s="47"/>
    </row>
    <row r="178" spans="1:1">
      <c r="A178" s="47"/>
    </row>
    <row r="179" spans="1:1">
      <c r="A179" s="47"/>
    </row>
    <row r="180" spans="1:1">
      <c r="A180" s="47"/>
    </row>
    <row r="181" spans="1:1">
      <c r="A181" s="47"/>
    </row>
    <row r="182" spans="1:1">
      <c r="A182" s="47"/>
    </row>
    <row r="183" spans="1:1">
      <c r="A183" s="47"/>
    </row>
    <row r="184" spans="1:1">
      <c r="A184" s="47"/>
    </row>
    <row r="185" spans="1:1">
      <c r="A185" s="47"/>
    </row>
    <row r="186" spans="1:1">
      <c r="A186" s="47"/>
    </row>
    <row r="187" spans="1:1">
      <c r="A187" s="47"/>
    </row>
    <row r="188" spans="1:1">
      <c r="A188" s="47"/>
    </row>
    <row r="189" spans="1:1">
      <c r="A189" s="47"/>
    </row>
    <row r="190" spans="1:1">
      <c r="A190" s="47"/>
    </row>
    <row r="191" spans="1:1">
      <c r="A191" s="47"/>
    </row>
    <row r="192" spans="1:1">
      <c r="A192" s="47"/>
    </row>
    <row r="193" spans="1:1">
      <c r="A193" s="47"/>
    </row>
    <row r="194" spans="1:1">
      <c r="A194" s="47"/>
    </row>
    <row r="195" spans="1:1">
      <c r="A195" s="47"/>
    </row>
    <row r="196" spans="1:1">
      <c r="A196" s="47"/>
    </row>
    <row r="197" spans="1:1">
      <c r="A197" s="47"/>
    </row>
    <row r="198" spans="1:1">
      <c r="A198" s="47"/>
    </row>
    <row r="199" spans="1:1">
      <c r="A199" s="47"/>
    </row>
    <row r="200" spans="1:1">
      <c r="A200" s="47"/>
    </row>
    <row r="201" spans="1:1">
      <c r="A201" s="47"/>
    </row>
    <row r="202" spans="1:1">
      <c r="A202" s="47"/>
    </row>
    <row r="203" spans="1:1">
      <c r="A203" s="47"/>
    </row>
    <row r="204" spans="1:1">
      <c r="A204" s="47"/>
    </row>
    <row r="205" spans="1:1">
      <c r="A205" s="47"/>
    </row>
    <row r="206" spans="1:1">
      <c r="A206" s="47"/>
    </row>
    <row r="207" spans="1:1">
      <c r="A207" s="47"/>
    </row>
    <row r="208" spans="1:1">
      <c r="A208" s="47"/>
    </row>
    <row r="209" spans="1:1">
      <c r="A209" s="47"/>
    </row>
    <row r="210" spans="1:1">
      <c r="A210" s="47"/>
    </row>
    <row r="211" spans="1:1">
      <c r="A211" s="47"/>
    </row>
    <row r="212" spans="1:1">
      <c r="A212" s="47"/>
    </row>
    <row r="213" spans="1:1">
      <c r="A213" s="47"/>
    </row>
    <row r="214" spans="1:1">
      <c r="A214" s="47"/>
    </row>
    <row r="215" spans="1:1">
      <c r="A215" s="47"/>
    </row>
    <row r="216" spans="1:1">
      <c r="A216" s="47"/>
    </row>
    <row r="217" spans="1:1">
      <c r="A217" s="47"/>
    </row>
    <row r="218" spans="1:1">
      <c r="A218" s="47"/>
    </row>
    <row r="219" spans="1:1">
      <c r="A219" s="47"/>
    </row>
    <row r="220" spans="1:1">
      <c r="A220" s="47"/>
    </row>
    <row r="221" spans="1:1">
      <c r="A221" s="47"/>
    </row>
    <row r="222" spans="1:1">
      <c r="A222" s="47"/>
    </row>
    <row r="223" spans="1:1">
      <c r="A223" s="47"/>
    </row>
    <row r="224" spans="1:1">
      <c r="A224" s="47"/>
    </row>
    <row r="225" spans="1:1">
      <c r="A225" s="47"/>
    </row>
    <row r="226" spans="1:1">
      <c r="A226" s="47"/>
    </row>
    <row r="227" spans="1:1">
      <c r="A227" s="47"/>
    </row>
    <row r="228" spans="1:1">
      <c r="A228" s="47"/>
    </row>
    <row r="229" spans="1:1">
      <c r="A229" s="47"/>
    </row>
    <row r="230" spans="1:1">
      <c r="A230" s="47"/>
    </row>
    <row r="231" spans="1:1">
      <c r="A231" s="47"/>
    </row>
    <row r="232" spans="1:1">
      <c r="A232" s="47"/>
    </row>
    <row r="233" spans="1:1">
      <c r="A233" s="47"/>
    </row>
    <row r="234" spans="1:1">
      <c r="A234" s="47"/>
    </row>
    <row r="235" spans="1:1">
      <c r="A235" s="47"/>
    </row>
    <row r="236" spans="1:1">
      <c r="A236" s="47"/>
    </row>
    <row r="237" spans="1:1">
      <c r="A237" s="47"/>
    </row>
    <row r="238" spans="1:1">
      <c r="A238" s="47"/>
    </row>
    <row r="239" spans="1:1">
      <c r="A239" s="47"/>
    </row>
    <row r="240" spans="1:1">
      <c r="A240" s="47"/>
    </row>
    <row r="241" spans="1:1">
      <c r="A241" s="47"/>
    </row>
    <row r="242" spans="1:1">
      <c r="A242" s="47"/>
    </row>
    <row r="243" spans="1:1">
      <c r="A243" s="47"/>
    </row>
    <row r="244" spans="1:1">
      <c r="A244" s="47"/>
    </row>
    <row r="245" spans="1:1">
      <c r="A245" s="47"/>
    </row>
    <row r="246" spans="1:1">
      <c r="A246" s="47"/>
    </row>
    <row r="247" spans="1:1">
      <c r="A247" s="47"/>
    </row>
    <row r="248" spans="1:1">
      <c r="A248" s="47"/>
    </row>
    <row r="249" spans="1:1">
      <c r="A249" s="47"/>
    </row>
    <row r="250" spans="1:1">
      <c r="A250" s="47"/>
    </row>
    <row r="251" spans="1:1">
      <c r="A251" s="47"/>
    </row>
    <row r="252" spans="1:1">
      <c r="A252" s="47"/>
    </row>
    <row r="253" spans="1:1">
      <c r="A253" s="47"/>
    </row>
    <row r="254" spans="1:1">
      <c r="A254" s="47"/>
    </row>
    <row r="255" spans="1:1">
      <c r="A255" s="47"/>
    </row>
    <row r="256" spans="1:1">
      <c r="A256" s="47"/>
    </row>
    <row r="257" spans="1:1">
      <c r="A257" s="47"/>
    </row>
    <row r="258" spans="1:1">
      <c r="A258" s="47"/>
    </row>
    <row r="259" spans="1:1">
      <c r="A259" s="47"/>
    </row>
    <row r="260" spans="1:1">
      <c r="A260" s="47"/>
    </row>
    <row r="261" spans="1:1">
      <c r="A261" s="47"/>
    </row>
    <row r="262" spans="1:1">
      <c r="A262" s="47"/>
    </row>
    <row r="263" spans="1:1">
      <c r="A263" s="47"/>
    </row>
    <row r="264" spans="1:1">
      <c r="A264" s="47"/>
    </row>
    <row r="265" spans="1:1">
      <c r="A265" s="47"/>
    </row>
    <row r="266" spans="1:1">
      <c r="A266" s="47"/>
    </row>
    <row r="267" spans="1:1">
      <c r="A267" s="47"/>
    </row>
    <row r="268" spans="1:1">
      <c r="A268" s="47"/>
    </row>
    <row r="269" spans="1:1">
      <c r="A269" s="47"/>
    </row>
    <row r="270" spans="1:1">
      <c r="A270" s="47"/>
    </row>
    <row r="271" spans="1:1">
      <c r="A271" s="47"/>
    </row>
    <row r="272" spans="1:1">
      <c r="A272" s="47"/>
    </row>
    <row r="273" spans="1:1">
      <c r="A273" s="47"/>
    </row>
    <row r="274" spans="1:1">
      <c r="A274" s="47"/>
    </row>
    <row r="275" spans="1:1">
      <c r="A275" s="47"/>
    </row>
    <row r="276" spans="1:1">
      <c r="A276" s="47"/>
    </row>
    <row r="277" spans="1:1">
      <c r="A277" s="47"/>
    </row>
    <row r="278" spans="1:1">
      <c r="A278" s="47"/>
    </row>
    <row r="279" spans="1:1">
      <c r="A279" s="47"/>
    </row>
    <row r="280" spans="1:1">
      <c r="A280" s="47"/>
    </row>
    <row r="281" spans="1:1">
      <c r="A281" s="47"/>
    </row>
    <row r="282" spans="1:1">
      <c r="A282" s="47"/>
    </row>
    <row r="283" spans="1:1">
      <c r="A283" s="47"/>
    </row>
    <row r="284" spans="1:1">
      <c r="A284" s="47"/>
    </row>
    <row r="285" spans="1:1">
      <c r="A285" s="47"/>
    </row>
    <row r="286" spans="1:1">
      <c r="A286" s="47"/>
    </row>
    <row r="287" spans="1:1">
      <c r="A287" s="47"/>
    </row>
    <row r="288" spans="1:1">
      <c r="A288" s="47"/>
    </row>
    <row r="289" spans="1:1">
      <c r="A289" s="47"/>
    </row>
    <row r="290" spans="1:1">
      <c r="A290" s="47"/>
    </row>
    <row r="291" spans="1:1">
      <c r="A291" s="47"/>
    </row>
    <row r="292" spans="1:1">
      <c r="A292" s="47"/>
    </row>
    <row r="293" spans="1:1">
      <c r="A293" s="47"/>
    </row>
    <row r="294" spans="1:1">
      <c r="A294" s="47"/>
    </row>
    <row r="295" spans="1:1">
      <c r="A295" s="47"/>
    </row>
    <row r="296" spans="1:1">
      <c r="A296" s="47"/>
    </row>
    <row r="297" spans="1:1">
      <c r="A297" s="47"/>
    </row>
    <row r="298" spans="1:1">
      <c r="A298" s="47"/>
    </row>
    <row r="299" spans="1:1">
      <c r="A299" s="47"/>
    </row>
    <row r="300" spans="1:1">
      <c r="A300" s="47"/>
    </row>
    <row r="301" spans="1:1">
      <c r="A301" s="47"/>
    </row>
    <row r="302" spans="1:1">
      <c r="A302" s="47"/>
    </row>
    <row r="303" spans="1:1">
      <c r="A303" s="47"/>
    </row>
    <row r="304" spans="1:1">
      <c r="A304" s="47"/>
    </row>
    <row r="305" spans="1:1">
      <c r="A305" s="47"/>
    </row>
    <row r="306" spans="1:1">
      <c r="A306" s="47"/>
    </row>
    <row r="307" spans="1:1">
      <c r="A307" s="47"/>
    </row>
    <row r="308" spans="1:1">
      <c r="A308" s="47"/>
    </row>
    <row r="309" spans="1:1">
      <c r="A309" s="47"/>
    </row>
    <row r="310" spans="1:1">
      <c r="A310" s="47"/>
    </row>
    <row r="311" spans="1:1">
      <c r="A311" s="47"/>
    </row>
    <row r="312" spans="1:1">
      <c r="A312" s="47"/>
    </row>
    <row r="313" spans="1:1">
      <c r="A313" s="47"/>
    </row>
    <row r="314" spans="1:1">
      <c r="A314" s="47"/>
    </row>
    <row r="315" spans="1:1">
      <c r="A315" s="47"/>
    </row>
    <row r="316" spans="1:1">
      <c r="A316" s="47"/>
    </row>
    <row r="317" spans="1:1">
      <c r="A317" s="47"/>
    </row>
    <row r="318" spans="1:1">
      <c r="A318" s="47"/>
    </row>
    <row r="319" spans="1:1">
      <c r="A319" s="47"/>
    </row>
    <row r="320" spans="1:1">
      <c r="A320" s="47"/>
    </row>
    <row r="321" spans="1:1">
      <c r="A321" s="47"/>
    </row>
    <row r="322" spans="1:1">
      <c r="A322" s="47"/>
    </row>
    <row r="323" spans="1:1">
      <c r="A323" s="47"/>
    </row>
    <row r="324" spans="1:1">
      <c r="A324" s="47"/>
    </row>
    <row r="325" spans="1:1">
      <c r="A325" s="47"/>
    </row>
    <row r="326" spans="1:1">
      <c r="A326" s="47"/>
    </row>
    <row r="327" spans="1:1">
      <c r="A327" s="47"/>
    </row>
    <row r="328" spans="1:1">
      <c r="A328" s="47"/>
    </row>
    <row r="329" spans="1:1">
      <c r="A329" s="47"/>
    </row>
    <row r="330" spans="1:1">
      <c r="A330" s="47"/>
    </row>
    <row r="331" spans="1:1">
      <c r="A331" s="47"/>
    </row>
    <row r="332" spans="1:1">
      <c r="A332" s="47"/>
    </row>
    <row r="333" spans="1:1">
      <c r="A333" s="47"/>
    </row>
    <row r="334" spans="1:1">
      <c r="A334" s="47"/>
    </row>
    <row r="335" spans="1:1">
      <c r="A335" s="47"/>
    </row>
    <row r="336" spans="1:1">
      <c r="A336" s="47"/>
    </row>
  </sheetData>
  <mergeCells count="12">
    <mergeCell ref="A3:H3"/>
    <mergeCell ref="G110:H110"/>
    <mergeCell ref="A113:H113"/>
    <mergeCell ref="A100:H100"/>
    <mergeCell ref="D5:H5"/>
    <mergeCell ref="B5:B6"/>
    <mergeCell ref="A5:A6"/>
    <mergeCell ref="C5:C6"/>
    <mergeCell ref="A8:H8"/>
    <mergeCell ref="B111:E111"/>
    <mergeCell ref="A87:H87"/>
    <mergeCell ref="A93:H93"/>
  </mergeCells>
  <phoneticPr fontId="0" type="noConversion"/>
  <pageMargins left="0.78740157480314965" right="0.39370078740157483" top="0.59055118110236227" bottom="0.59055118110236227" header="0.19685039370078741" footer="0.11811023622047245"/>
  <pageSetup paperSize="9" scale="22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188"/>
  <sheetViews>
    <sheetView view="pageBreakPreview" topLeftCell="A33" zoomScale="75" zoomScaleNormal="75" zoomScaleSheetLayoutView="75" workbookViewId="0">
      <selection activeCell="C38" sqref="C38"/>
    </sheetView>
  </sheetViews>
  <sheetFormatPr defaultRowHeight="20.25" outlineLevelRow="1"/>
  <cols>
    <col min="1" max="1" width="64.140625" style="57" customWidth="1"/>
    <col min="2" max="2" width="15.28515625" style="58" customWidth="1"/>
    <col min="3" max="3" width="18.7109375" style="58" customWidth="1"/>
    <col min="4" max="4" width="14.5703125" style="58" customWidth="1"/>
    <col min="5" max="5" width="14" style="58" customWidth="1"/>
    <col min="6" max="6" width="18.7109375" style="58" customWidth="1"/>
    <col min="7" max="7" width="15.5703125" style="58" customWidth="1"/>
    <col min="8" max="8" width="10" style="57" customWidth="1"/>
    <col min="9" max="9" width="9.5703125" style="57" customWidth="1"/>
    <col min="10" max="16384" width="9.140625" style="57"/>
  </cols>
  <sheetData>
    <row r="1" spans="1:8" hidden="1" outlineLevel="1">
      <c r="G1" s="48" t="s">
        <v>241</v>
      </c>
    </row>
    <row r="2" spans="1:8" hidden="1" outlineLevel="1">
      <c r="G2" s="48" t="s">
        <v>226</v>
      </c>
    </row>
    <row r="3" spans="1:8" collapsed="1">
      <c r="A3" s="266" t="s">
        <v>379</v>
      </c>
      <c r="B3" s="266"/>
      <c r="C3" s="266"/>
      <c r="D3" s="266"/>
      <c r="E3" s="266"/>
      <c r="F3" s="266"/>
      <c r="G3" s="266"/>
    </row>
    <row r="4" spans="1:8" ht="38.25" customHeight="1">
      <c r="A4" s="267" t="s">
        <v>287</v>
      </c>
      <c r="B4" s="268" t="s">
        <v>17</v>
      </c>
      <c r="C4" s="269" t="s">
        <v>359</v>
      </c>
      <c r="D4" s="267" t="s">
        <v>357</v>
      </c>
      <c r="E4" s="267"/>
      <c r="F4" s="267"/>
      <c r="G4" s="267"/>
    </row>
    <row r="5" spans="1:8" ht="38.25" customHeight="1">
      <c r="A5" s="267"/>
      <c r="B5" s="268"/>
      <c r="C5" s="270"/>
      <c r="D5" s="39" t="s">
        <v>265</v>
      </c>
      <c r="E5" s="39" t="s">
        <v>248</v>
      </c>
      <c r="F5" s="40" t="s">
        <v>275</v>
      </c>
      <c r="G5" s="40" t="s">
        <v>276</v>
      </c>
    </row>
    <row r="6" spans="1:8">
      <c r="A6" s="53">
        <v>1</v>
      </c>
      <c r="B6" s="55">
        <v>2</v>
      </c>
      <c r="C6" s="53">
        <v>3</v>
      </c>
      <c r="D6" s="53">
        <v>4</v>
      </c>
      <c r="E6" s="55">
        <v>5</v>
      </c>
      <c r="F6" s="53">
        <v>6</v>
      </c>
      <c r="G6" s="55">
        <v>7</v>
      </c>
    </row>
    <row r="7" spans="1:8">
      <c r="A7" s="263" t="s">
        <v>153</v>
      </c>
      <c r="B7" s="264"/>
      <c r="C7" s="264"/>
      <c r="D7" s="264"/>
      <c r="E7" s="264"/>
      <c r="F7" s="264"/>
      <c r="G7" s="265"/>
    </row>
    <row r="8" spans="1:8" ht="45.75" customHeight="1">
      <c r="A8" s="162" t="s">
        <v>59</v>
      </c>
      <c r="B8" s="35">
        <v>2000</v>
      </c>
      <c r="C8" s="188">
        <v>22</v>
      </c>
      <c r="D8" s="188">
        <v>100</v>
      </c>
      <c r="E8" s="219">
        <v>5</v>
      </c>
      <c r="F8" s="41">
        <f>E8-D8</f>
        <v>-95</v>
      </c>
      <c r="G8" s="42">
        <f>E8/D8*100</f>
        <v>5</v>
      </c>
    </row>
    <row r="9" spans="1:8" ht="40.5">
      <c r="A9" s="44" t="s">
        <v>208</v>
      </c>
      <c r="B9" s="35">
        <v>2010</v>
      </c>
      <c r="C9" s="188">
        <f>C10+C11</f>
        <v>0</v>
      </c>
      <c r="D9" s="188">
        <f>D10+D11</f>
        <v>371</v>
      </c>
      <c r="E9" s="213">
        <f>E10+E11</f>
        <v>64.399999999999991</v>
      </c>
      <c r="F9" s="186">
        <f t="shared" ref="F9:F11" si="0">E9-D9</f>
        <v>-306.60000000000002</v>
      </c>
      <c r="G9" s="187">
        <f t="shared" ref="G9:G11" si="1">E9/D9*100</f>
        <v>17.358490566037734</v>
      </c>
      <c r="H9" s="141"/>
    </row>
    <row r="10" spans="1:8" ht="40.5">
      <c r="A10" s="43" t="s">
        <v>364</v>
      </c>
      <c r="B10" s="35">
        <v>2011</v>
      </c>
      <c r="C10" s="188"/>
      <c r="D10" s="188">
        <v>84</v>
      </c>
      <c r="E10" s="216">
        <v>11.6</v>
      </c>
      <c r="F10" s="186">
        <f t="shared" si="0"/>
        <v>-72.400000000000006</v>
      </c>
      <c r="G10" s="187">
        <f t="shared" si="1"/>
        <v>13.80952380952381</v>
      </c>
      <c r="H10" s="141"/>
    </row>
    <row r="11" spans="1:8" ht="93.75">
      <c r="A11" s="6" t="s">
        <v>365</v>
      </c>
      <c r="B11" s="35">
        <v>2012</v>
      </c>
      <c r="C11" s="188"/>
      <c r="D11" s="188">
        <v>287</v>
      </c>
      <c r="E11" s="216">
        <v>52.8</v>
      </c>
      <c r="F11" s="186">
        <f t="shared" si="0"/>
        <v>-234.2</v>
      </c>
      <c r="G11" s="187">
        <f t="shared" si="1"/>
        <v>18.397212543554005</v>
      </c>
      <c r="H11" s="141"/>
    </row>
    <row r="12" spans="1:8">
      <c r="A12" s="43" t="s">
        <v>195</v>
      </c>
      <c r="B12" s="35">
        <v>2020</v>
      </c>
      <c r="C12" s="188"/>
      <c r="D12" s="188"/>
      <c r="E12" s="188"/>
      <c r="F12" s="41"/>
      <c r="G12" s="42"/>
    </row>
    <row r="13" spans="1:8" s="59" customFormat="1">
      <c r="A13" s="44" t="s">
        <v>71</v>
      </c>
      <c r="B13" s="35">
        <v>2030</v>
      </c>
      <c r="C13" s="188"/>
      <c r="D13" s="188"/>
      <c r="E13" s="188"/>
      <c r="F13" s="41"/>
      <c r="G13" s="42"/>
    </row>
    <row r="14" spans="1:8" ht="24" customHeight="1">
      <c r="A14" s="15" t="s">
        <v>132</v>
      </c>
      <c r="B14" s="35">
        <v>2031</v>
      </c>
      <c r="C14" s="188"/>
      <c r="D14" s="188"/>
      <c r="E14" s="188"/>
      <c r="F14" s="41"/>
      <c r="G14" s="42"/>
    </row>
    <row r="15" spans="1:8">
      <c r="A15" s="44" t="s">
        <v>25</v>
      </c>
      <c r="B15" s="35">
        <v>2040</v>
      </c>
      <c r="C15" s="188"/>
      <c r="D15" s="188"/>
      <c r="E15" s="188"/>
      <c r="F15" s="41"/>
      <c r="G15" s="42"/>
    </row>
    <row r="16" spans="1:8">
      <c r="A16" s="44" t="s">
        <v>114</v>
      </c>
      <c r="B16" s="35">
        <v>2050</v>
      </c>
      <c r="C16" s="188"/>
      <c r="D16" s="188"/>
      <c r="E16" s="188"/>
      <c r="F16" s="41"/>
      <c r="G16" s="42"/>
    </row>
    <row r="17" spans="1:7">
      <c r="A17" s="44" t="s">
        <v>115</v>
      </c>
      <c r="B17" s="35">
        <v>2060</v>
      </c>
      <c r="C17" s="188"/>
      <c r="D17" s="188"/>
      <c r="E17" s="188"/>
      <c r="F17" s="41"/>
      <c r="G17" s="42"/>
    </row>
    <row r="18" spans="1:7" ht="45" customHeight="1">
      <c r="A18" s="44" t="s">
        <v>60</v>
      </c>
      <c r="B18" s="35">
        <v>2070</v>
      </c>
      <c r="C18" s="188">
        <f>C8+'1. Фін результат'!C83-C9</f>
        <v>-85</v>
      </c>
      <c r="D18" s="188">
        <f>D8+'1. Фін результат'!D83-D9</f>
        <v>180</v>
      </c>
      <c r="E18" s="188">
        <f>E8+'1. Фін результат'!E83-E9</f>
        <v>-6.3999999999996504</v>
      </c>
      <c r="F18" s="186">
        <f t="shared" ref="F18" si="2">E18-D18</f>
        <v>-186.39999999999964</v>
      </c>
      <c r="G18" s="187">
        <f t="shared" ref="G18" si="3">E18/D18*100</f>
        <v>-3.5555555555553613</v>
      </c>
    </row>
    <row r="19" spans="1:7" ht="41.25" customHeight="1">
      <c r="A19" s="263" t="s">
        <v>154</v>
      </c>
      <c r="B19" s="264"/>
      <c r="C19" s="264"/>
      <c r="D19" s="264"/>
      <c r="E19" s="264"/>
      <c r="F19" s="264"/>
      <c r="G19" s="265"/>
    </row>
    <row r="20" spans="1:7" ht="40.5">
      <c r="A20" s="44" t="s">
        <v>208</v>
      </c>
      <c r="B20" s="35">
        <v>2100</v>
      </c>
      <c r="C20" s="173">
        <f>C21+C22</f>
        <v>0</v>
      </c>
      <c r="D20" s="173">
        <f>D21+D22</f>
        <v>371</v>
      </c>
      <c r="E20" s="173">
        <f>E21+E22</f>
        <v>34.799999999999997</v>
      </c>
      <c r="F20" s="186">
        <f>E20-D20</f>
        <v>-336.2</v>
      </c>
      <c r="G20" s="187">
        <f>E20/D20*100</f>
        <v>9.3800539083557943</v>
      </c>
    </row>
    <row r="21" spans="1:7" ht="40.5">
      <c r="A21" s="43" t="s">
        <v>364</v>
      </c>
      <c r="B21" s="35">
        <v>2101</v>
      </c>
      <c r="C21" s="41"/>
      <c r="D21" s="41">
        <v>84</v>
      </c>
      <c r="E21" s="219">
        <v>7.9</v>
      </c>
      <c r="F21" s="186">
        <f>E21-D21</f>
        <v>-76.099999999999994</v>
      </c>
      <c r="G21" s="187">
        <f>E21/D21*100</f>
        <v>9.4047619047619051</v>
      </c>
    </row>
    <row r="22" spans="1:7" ht="93.75">
      <c r="A22" s="6" t="s">
        <v>365</v>
      </c>
      <c r="B22" s="35">
        <v>2102</v>
      </c>
      <c r="C22" s="41"/>
      <c r="D22" s="41">
        <v>287</v>
      </c>
      <c r="E22" s="219">
        <v>26.9</v>
      </c>
      <c r="F22" s="186">
        <f>E22-D22</f>
        <v>-260.10000000000002</v>
      </c>
      <c r="G22" s="187">
        <f>E22/D22*100</f>
        <v>9.3728222996515669</v>
      </c>
    </row>
    <row r="23" spans="1:7" s="59" customFormat="1">
      <c r="A23" s="44" t="s">
        <v>156</v>
      </c>
      <c r="B23" s="53">
        <v>2110</v>
      </c>
      <c r="C23" s="60"/>
      <c r="D23" s="60"/>
      <c r="E23" s="60"/>
      <c r="F23" s="186"/>
      <c r="G23" s="187"/>
    </row>
    <row r="24" spans="1:7" ht="60.75">
      <c r="A24" s="44" t="s">
        <v>342</v>
      </c>
      <c r="B24" s="53">
        <v>2120</v>
      </c>
      <c r="C24" s="60">
        <v>167</v>
      </c>
      <c r="D24" s="60">
        <v>293</v>
      </c>
      <c r="E24" s="60">
        <v>401.1</v>
      </c>
      <c r="F24" s="186">
        <f>E24-D24</f>
        <v>108.10000000000002</v>
      </c>
      <c r="G24" s="187">
        <f>E24/D24*100</f>
        <v>136.89419795221843</v>
      </c>
    </row>
    <row r="25" spans="1:7" ht="61.5" customHeight="1">
      <c r="A25" s="44" t="s">
        <v>343</v>
      </c>
      <c r="B25" s="53">
        <v>2130</v>
      </c>
      <c r="C25" s="60"/>
      <c r="D25" s="60"/>
      <c r="E25" s="60"/>
      <c r="F25" s="60"/>
      <c r="G25" s="61"/>
    </row>
    <row r="26" spans="1:7" s="54" customFormat="1" ht="39.75" customHeight="1">
      <c r="A26" s="19" t="s">
        <v>257</v>
      </c>
      <c r="B26" s="62">
        <v>2140</v>
      </c>
      <c r="C26" s="171">
        <f>SUM(C27:C31,C34,C35)</f>
        <v>111</v>
      </c>
      <c r="D26" s="171">
        <f>SUM(D27:D31,D34,D35)</f>
        <v>143</v>
      </c>
      <c r="E26" s="171">
        <f>SUM(E27:E31,E34,E35)</f>
        <v>21.6</v>
      </c>
      <c r="F26" s="186">
        <f>E26-D26</f>
        <v>-121.4</v>
      </c>
      <c r="G26" s="187">
        <f>E26/D26*100</f>
        <v>15.104895104895105</v>
      </c>
    </row>
    <row r="27" spans="1:7">
      <c r="A27" s="44" t="s">
        <v>84</v>
      </c>
      <c r="B27" s="53">
        <v>2141</v>
      </c>
      <c r="C27" s="60"/>
      <c r="D27" s="60"/>
      <c r="E27" s="60"/>
      <c r="F27" s="60"/>
      <c r="G27" s="61"/>
    </row>
    <row r="28" spans="1:7">
      <c r="A28" s="44" t="s">
        <v>104</v>
      </c>
      <c r="B28" s="53">
        <v>2142</v>
      </c>
      <c r="C28" s="60"/>
      <c r="D28" s="60"/>
      <c r="E28" s="60"/>
      <c r="F28" s="60"/>
      <c r="G28" s="61"/>
    </row>
    <row r="29" spans="1:7">
      <c r="A29" s="44" t="s">
        <v>99</v>
      </c>
      <c r="B29" s="53">
        <v>2143</v>
      </c>
      <c r="C29" s="60"/>
      <c r="D29" s="60"/>
      <c r="E29" s="60"/>
      <c r="F29" s="60"/>
      <c r="G29" s="61"/>
    </row>
    <row r="30" spans="1:7">
      <c r="A30" s="44" t="s">
        <v>82</v>
      </c>
      <c r="B30" s="53">
        <v>2144</v>
      </c>
      <c r="C30" s="60">
        <v>102</v>
      </c>
      <c r="D30" s="60">
        <v>132</v>
      </c>
      <c r="E30" s="60">
        <v>18.600000000000001</v>
      </c>
      <c r="F30" s="186">
        <f>E30-D30</f>
        <v>-113.4</v>
      </c>
      <c r="G30" s="187">
        <f>E30/D30*100</f>
        <v>14.090909090909093</v>
      </c>
    </row>
    <row r="31" spans="1:7" s="59" customFormat="1">
      <c r="A31" s="44" t="s">
        <v>175</v>
      </c>
      <c r="B31" s="53">
        <v>2145</v>
      </c>
      <c r="C31" s="60"/>
      <c r="D31" s="60"/>
      <c r="E31" s="60"/>
      <c r="F31" s="60"/>
      <c r="G31" s="61"/>
    </row>
    <row r="32" spans="1:7" ht="60.75">
      <c r="A32" s="44" t="s">
        <v>133</v>
      </c>
      <c r="B32" s="53" t="s">
        <v>222</v>
      </c>
      <c r="C32" s="60"/>
      <c r="D32" s="60"/>
      <c r="E32" s="60"/>
      <c r="F32" s="60"/>
      <c r="G32" s="61"/>
    </row>
    <row r="33" spans="1:9">
      <c r="A33" s="44" t="s">
        <v>26</v>
      </c>
      <c r="B33" s="53" t="s">
        <v>223</v>
      </c>
      <c r="C33" s="60"/>
      <c r="D33" s="60"/>
      <c r="E33" s="60"/>
      <c r="F33" s="60"/>
      <c r="G33" s="61"/>
    </row>
    <row r="34" spans="1:9" s="59" customFormat="1">
      <c r="A34" s="44" t="s">
        <v>116</v>
      </c>
      <c r="B34" s="53">
        <v>2146</v>
      </c>
      <c r="C34" s="60"/>
      <c r="D34" s="60"/>
      <c r="E34" s="60"/>
      <c r="F34" s="60"/>
      <c r="G34" s="61"/>
    </row>
    <row r="35" spans="1:9">
      <c r="A35" s="44" t="s">
        <v>88</v>
      </c>
      <c r="B35" s="53">
        <v>2147</v>
      </c>
      <c r="C35" s="60">
        <v>9</v>
      </c>
      <c r="D35" s="60">
        <v>11</v>
      </c>
      <c r="E35" s="60">
        <v>3</v>
      </c>
      <c r="F35" s="186">
        <f>E35-D35</f>
        <v>-8</v>
      </c>
      <c r="G35" s="187">
        <f>E35/D35*100</f>
        <v>27.27272727272727</v>
      </c>
    </row>
    <row r="36" spans="1:9">
      <c r="A36" s="44" t="s">
        <v>411</v>
      </c>
      <c r="B36" s="53" t="s">
        <v>412</v>
      </c>
      <c r="C36" s="60">
        <v>9</v>
      </c>
      <c r="D36" s="60">
        <v>11</v>
      </c>
      <c r="E36" s="60">
        <v>9.1</v>
      </c>
      <c r="F36" s="186">
        <f>E36-D36</f>
        <v>-1.9000000000000004</v>
      </c>
      <c r="G36" s="187">
        <f>E36/D36*100</f>
        <v>82.727272727272734</v>
      </c>
    </row>
    <row r="37" spans="1:9" s="59" customFormat="1" ht="40.5">
      <c r="A37" s="44" t="s">
        <v>83</v>
      </c>
      <c r="B37" s="53">
        <v>2150</v>
      </c>
      <c r="C37" s="60">
        <v>123</v>
      </c>
      <c r="D37" s="60">
        <v>156</v>
      </c>
      <c r="E37" s="60">
        <v>128.30000000000001</v>
      </c>
      <c r="F37" s="186">
        <f>E37-D37</f>
        <v>-27.699999999999989</v>
      </c>
      <c r="G37" s="187">
        <f>E37/D37*100</f>
        <v>82.243589743589752</v>
      </c>
      <c r="H37" s="57"/>
    </row>
    <row r="38" spans="1:9" s="59" customFormat="1">
      <c r="A38" s="56" t="s">
        <v>363</v>
      </c>
      <c r="B38" s="62">
        <v>2200</v>
      </c>
      <c r="C38" s="172">
        <f>C20+C23+C24-C25+C26+C37</f>
        <v>401</v>
      </c>
      <c r="D38" s="172">
        <f>D20+D23+D24-D25+D26+D37</f>
        <v>963</v>
      </c>
      <c r="E38" s="172">
        <f>E20+E23+E24-E25+E26+E37</f>
        <v>585.80000000000007</v>
      </c>
      <c r="F38" s="186">
        <f>E38-D38</f>
        <v>-377.19999999999993</v>
      </c>
      <c r="G38" s="187">
        <f>E38/D38*100</f>
        <v>60.830737279335409</v>
      </c>
    </row>
    <row r="39" spans="1:9" s="59" customFormat="1" ht="16.5" customHeight="1">
      <c r="A39" s="63"/>
      <c r="B39" s="58"/>
      <c r="C39" s="58"/>
      <c r="D39" s="58"/>
      <c r="E39" s="58"/>
      <c r="F39" s="58"/>
      <c r="G39" s="58"/>
    </row>
    <row r="40" spans="1:9" s="29" customFormat="1" ht="20.100000000000001" customHeight="1">
      <c r="A40" s="167" t="s">
        <v>362</v>
      </c>
      <c r="B40" s="165"/>
      <c r="F40" s="250" t="s">
        <v>427</v>
      </c>
      <c r="G40" s="250"/>
    </row>
    <row r="41" spans="1:9" s="46" customFormat="1" ht="20.100000000000001" customHeight="1">
      <c r="A41" s="36" t="s">
        <v>392</v>
      </c>
      <c r="C41" s="250" t="s">
        <v>79</v>
      </c>
      <c r="D41" s="250"/>
      <c r="E41" s="29"/>
      <c r="F41" s="271" t="s">
        <v>102</v>
      </c>
      <c r="G41" s="271"/>
    </row>
    <row r="42" spans="1:9" s="58" customFormat="1" ht="29.25" customHeight="1">
      <c r="A42" s="64"/>
      <c r="H42" s="57"/>
      <c r="I42" s="57"/>
    </row>
    <row r="43" spans="1:9" s="138" customFormat="1" ht="80.25" customHeight="1">
      <c r="A43" s="262"/>
      <c r="B43" s="262"/>
      <c r="C43" s="262"/>
      <c r="D43" s="262"/>
      <c r="E43" s="262"/>
      <c r="F43" s="262"/>
      <c r="G43" s="262"/>
      <c r="H43" s="262"/>
    </row>
    <row r="44" spans="1:9" s="58" customFormat="1">
      <c r="A44" s="64"/>
      <c r="H44" s="57"/>
      <c r="I44" s="57"/>
    </row>
    <row r="45" spans="1:9" s="58" customFormat="1">
      <c r="A45" s="64"/>
      <c r="H45" s="57"/>
      <c r="I45" s="57"/>
    </row>
    <row r="46" spans="1:9" s="58" customFormat="1">
      <c r="A46" s="64"/>
      <c r="H46" s="57"/>
      <c r="I46" s="57"/>
    </row>
    <row r="47" spans="1:9" s="58" customFormat="1">
      <c r="A47" s="64"/>
      <c r="H47" s="57"/>
      <c r="I47" s="57"/>
    </row>
    <row r="48" spans="1:9" s="58" customFormat="1">
      <c r="A48" s="64"/>
      <c r="H48" s="57"/>
      <c r="I48" s="57"/>
    </row>
    <row r="49" spans="1:9" s="58" customFormat="1">
      <c r="A49" s="64"/>
      <c r="H49" s="57"/>
      <c r="I49" s="57"/>
    </row>
    <row r="50" spans="1:9" s="58" customFormat="1">
      <c r="A50" s="64"/>
      <c r="H50" s="57"/>
      <c r="I50" s="57"/>
    </row>
    <row r="51" spans="1:9" s="58" customFormat="1">
      <c r="A51" s="64"/>
      <c r="H51" s="57"/>
      <c r="I51" s="57"/>
    </row>
    <row r="52" spans="1:9" s="58" customFormat="1">
      <c r="A52" s="64"/>
      <c r="H52" s="57"/>
      <c r="I52" s="57"/>
    </row>
    <row r="53" spans="1:9" s="58" customFormat="1">
      <c r="A53" s="64"/>
      <c r="H53" s="57"/>
      <c r="I53" s="57"/>
    </row>
    <row r="54" spans="1:9" s="58" customFormat="1">
      <c r="A54" s="64"/>
      <c r="H54" s="57"/>
      <c r="I54" s="57"/>
    </row>
    <row r="55" spans="1:9" s="58" customFormat="1">
      <c r="A55" s="64"/>
      <c r="H55" s="57"/>
      <c r="I55" s="57"/>
    </row>
    <row r="56" spans="1:9" s="58" customFormat="1">
      <c r="A56" s="64"/>
      <c r="H56" s="57"/>
      <c r="I56" s="57"/>
    </row>
    <row r="57" spans="1:9" s="58" customFormat="1">
      <c r="A57" s="64"/>
      <c r="H57" s="57"/>
      <c r="I57" s="57"/>
    </row>
    <row r="58" spans="1:9" s="58" customFormat="1">
      <c r="A58" s="64"/>
      <c r="H58" s="57"/>
      <c r="I58" s="57"/>
    </row>
    <row r="59" spans="1:9" s="58" customFormat="1">
      <c r="A59" s="64"/>
      <c r="H59" s="57"/>
      <c r="I59" s="57"/>
    </row>
    <row r="60" spans="1:9" s="58" customFormat="1">
      <c r="A60" s="64"/>
      <c r="H60" s="57"/>
      <c r="I60" s="57"/>
    </row>
    <row r="61" spans="1:9" s="58" customFormat="1">
      <c r="A61" s="64"/>
      <c r="H61" s="57"/>
      <c r="I61" s="57"/>
    </row>
    <row r="62" spans="1:9" s="58" customFormat="1">
      <c r="A62" s="64"/>
      <c r="H62" s="57"/>
      <c r="I62" s="57"/>
    </row>
    <row r="63" spans="1:9" s="58" customFormat="1">
      <c r="A63" s="64"/>
      <c r="H63" s="57"/>
      <c r="I63" s="57"/>
    </row>
    <row r="64" spans="1:9" s="58" customFormat="1">
      <c r="A64" s="64"/>
      <c r="H64" s="57"/>
      <c r="I64" s="57"/>
    </row>
    <row r="65" spans="1:9" s="58" customFormat="1">
      <c r="A65" s="64"/>
      <c r="H65" s="57"/>
      <c r="I65" s="57"/>
    </row>
    <row r="66" spans="1:9" s="58" customFormat="1">
      <c r="A66" s="64"/>
      <c r="H66" s="57"/>
      <c r="I66" s="57"/>
    </row>
    <row r="67" spans="1:9" s="58" customFormat="1">
      <c r="A67" s="64"/>
      <c r="H67" s="57"/>
      <c r="I67" s="57"/>
    </row>
    <row r="68" spans="1:9" s="58" customFormat="1">
      <c r="A68" s="64"/>
      <c r="H68" s="57"/>
      <c r="I68" s="57"/>
    </row>
    <row r="69" spans="1:9" s="58" customFormat="1">
      <c r="A69" s="64"/>
      <c r="H69" s="57"/>
      <c r="I69" s="57"/>
    </row>
    <row r="70" spans="1:9" s="58" customFormat="1">
      <c r="A70" s="64"/>
      <c r="H70" s="57"/>
      <c r="I70" s="57"/>
    </row>
    <row r="71" spans="1:9" s="58" customFormat="1">
      <c r="A71" s="64"/>
      <c r="H71" s="57"/>
      <c r="I71" s="57"/>
    </row>
    <row r="72" spans="1:9" s="58" customFormat="1">
      <c r="A72" s="64"/>
      <c r="H72" s="57"/>
      <c r="I72" s="57"/>
    </row>
    <row r="73" spans="1:9" s="58" customFormat="1">
      <c r="A73" s="64"/>
      <c r="H73" s="57"/>
      <c r="I73" s="57"/>
    </row>
    <row r="74" spans="1:9" s="58" customFormat="1">
      <c r="A74" s="64"/>
      <c r="H74" s="57"/>
      <c r="I74" s="57"/>
    </row>
    <row r="75" spans="1:9" s="58" customFormat="1">
      <c r="A75" s="64"/>
      <c r="H75" s="57"/>
      <c r="I75" s="57"/>
    </row>
    <row r="76" spans="1:9" s="58" customFormat="1">
      <c r="A76" s="64"/>
      <c r="H76" s="57"/>
      <c r="I76" s="57"/>
    </row>
    <row r="77" spans="1:9" s="58" customFormat="1">
      <c r="A77" s="64"/>
      <c r="H77" s="57"/>
      <c r="I77" s="57"/>
    </row>
    <row r="78" spans="1:9" s="58" customFormat="1">
      <c r="A78" s="64"/>
      <c r="H78" s="57"/>
      <c r="I78" s="57"/>
    </row>
    <row r="79" spans="1:9" s="58" customFormat="1">
      <c r="A79" s="64"/>
      <c r="H79" s="57"/>
      <c r="I79" s="57"/>
    </row>
    <row r="80" spans="1:9" s="58" customFormat="1">
      <c r="A80" s="64"/>
      <c r="H80" s="57"/>
      <c r="I80" s="57"/>
    </row>
    <row r="81" spans="1:9" s="58" customFormat="1">
      <c r="A81" s="64"/>
      <c r="H81" s="57"/>
      <c r="I81" s="57"/>
    </row>
    <row r="82" spans="1:9" s="58" customFormat="1">
      <c r="A82" s="64"/>
      <c r="H82" s="57"/>
      <c r="I82" s="57"/>
    </row>
    <row r="83" spans="1:9" s="58" customFormat="1">
      <c r="A83" s="64"/>
      <c r="H83" s="57"/>
      <c r="I83" s="57"/>
    </row>
    <row r="84" spans="1:9" s="58" customFormat="1">
      <c r="A84" s="64"/>
      <c r="H84" s="57"/>
      <c r="I84" s="57"/>
    </row>
    <row r="85" spans="1:9" s="58" customFormat="1">
      <c r="A85" s="64"/>
      <c r="H85" s="57"/>
      <c r="I85" s="57"/>
    </row>
    <row r="86" spans="1:9" s="58" customFormat="1">
      <c r="A86" s="64"/>
      <c r="H86" s="57"/>
      <c r="I86" s="57"/>
    </row>
    <row r="87" spans="1:9" s="58" customFormat="1">
      <c r="A87" s="64"/>
      <c r="H87" s="57"/>
      <c r="I87" s="57"/>
    </row>
    <row r="88" spans="1:9" s="58" customFormat="1">
      <c r="A88" s="64"/>
      <c r="H88" s="57"/>
      <c r="I88" s="57"/>
    </row>
    <row r="89" spans="1:9" s="58" customFormat="1">
      <c r="A89" s="64"/>
      <c r="H89" s="57"/>
      <c r="I89" s="57"/>
    </row>
    <row r="90" spans="1:9" s="58" customFormat="1">
      <c r="A90" s="64"/>
      <c r="H90" s="57"/>
      <c r="I90" s="57"/>
    </row>
    <row r="91" spans="1:9" s="58" customFormat="1">
      <c r="A91" s="64"/>
      <c r="H91" s="57"/>
      <c r="I91" s="57"/>
    </row>
    <row r="92" spans="1:9" s="58" customFormat="1">
      <c r="A92" s="64"/>
      <c r="H92" s="57"/>
      <c r="I92" s="57"/>
    </row>
    <row r="93" spans="1:9" s="58" customFormat="1">
      <c r="A93" s="64"/>
      <c r="H93" s="57"/>
      <c r="I93" s="57"/>
    </row>
    <row r="94" spans="1:9" s="58" customFormat="1">
      <c r="A94" s="64"/>
      <c r="H94" s="57"/>
      <c r="I94" s="57"/>
    </row>
    <row r="95" spans="1:9" s="58" customFormat="1">
      <c r="A95" s="64"/>
      <c r="H95" s="57"/>
      <c r="I95" s="57"/>
    </row>
    <row r="96" spans="1:9" s="58" customFormat="1">
      <c r="A96" s="64"/>
      <c r="H96" s="57"/>
      <c r="I96" s="57"/>
    </row>
    <row r="97" spans="1:9" s="58" customFormat="1">
      <c r="A97" s="64"/>
      <c r="H97" s="57"/>
      <c r="I97" s="57"/>
    </row>
    <row r="98" spans="1:9" s="58" customFormat="1">
      <c r="A98" s="64"/>
      <c r="H98" s="57"/>
      <c r="I98" s="57"/>
    </row>
    <row r="99" spans="1:9" s="58" customFormat="1">
      <c r="A99" s="64"/>
      <c r="H99" s="57"/>
      <c r="I99" s="57"/>
    </row>
    <row r="100" spans="1:9" s="58" customFormat="1">
      <c r="A100" s="64"/>
      <c r="H100" s="57"/>
      <c r="I100" s="57"/>
    </row>
    <row r="101" spans="1:9" s="58" customFormat="1">
      <c r="A101" s="64"/>
      <c r="H101" s="57"/>
      <c r="I101" s="57"/>
    </row>
    <row r="102" spans="1:9" s="58" customFormat="1">
      <c r="A102" s="64"/>
      <c r="H102" s="57"/>
      <c r="I102" s="57"/>
    </row>
    <row r="103" spans="1:9" s="58" customFormat="1">
      <c r="A103" s="64"/>
      <c r="H103" s="57"/>
      <c r="I103" s="57"/>
    </row>
    <row r="104" spans="1:9" s="58" customFormat="1">
      <c r="A104" s="64"/>
      <c r="H104" s="57"/>
      <c r="I104" s="57"/>
    </row>
    <row r="105" spans="1:9" s="58" customFormat="1">
      <c r="A105" s="64"/>
      <c r="H105" s="57"/>
      <c r="I105" s="57"/>
    </row>
    <row r="106" spans="1:9" s="58" customFormat="1">
      <c r="A106" s="64"/>
      <c r="H106" s="57"/>
      <c r="I106" s="57"/>
    </row>
    <row r="107" spans="1:9" s="58" customFormat="1">
      <c r="A107" s="64"/>
      <c r="H107" s="57"/>
      <c r="I107" s="57"/>
    </row>
    <row r="108" spans="1:9" s="58" customFormat="1">
      <c r="A108" s="64"/>
      <c r="H108" s="57"/>
      <c r="I108" s="57"/>
    </row>
    <row r="109" spans="1:9" s="58" customFormat="1">
      <c r="A109" s="64"/>
      <c r="H109" s="57"/>
      <c r="I109" s="57"/>
    </row>
    <row r="110" spans="1:9" s="58" customFormat="1">
      <c r="A110" s="64"/>
      <c r="H110" s="57"/>
      <c r="I110" s="57"/>
    </row>
    <row r="111" spans="1:9" s="58" customFormat="1">
      <c r="A111" s="64"/>
      <c r="H111" s="57"/>
      <c r="I111" s="57"/>
    </row>
    <row r="112" spans="1:9" s="58" customFormat="1">
      <c r="A112" s="64"/>
      <c r="H112" s="57"/>
      <c r="I112" s="57"/>
    </row>
    <row r="113" spans="1:9" s="58" customFormat="1">
      <c r="A113" s="64"/>
      <c r="H113" s="57"/>
      <c r="I113" s="57"/>
    </row>
    <row r="114" spans="1:9" s="58" customFormat="1">
      <c r="A114" s="64"/>
      <c r="H114" s="57"/>
      <c r="I114" s="57"/>
    </row>
    <row r="115" spans="1:9" s="58" customFormat="1">
      <c r="A115" s="64"/>
      <c r="H115" s="57"/>
      <c r="I115" s="57"/>
    </row>
    <row r="116" spans="1:9" s="58" customFormat="1">
      <c r="A116" s="64"/>
      <c r="H116" s="57"/>
      <c r="I116" s="57"/>
    </row>
    <row r="117" spans="1:9" s="58" customFormat="1">
      <c r="A117" s="64"/>
      <c r="H117" s="57"/>
      <c r="I117" s="57"/>
    </row>
    <row r="118" spans="1:9" s="58" customFormat="1">
      <c r="A118" s="64"/>
      <c r="H118" s="57"/>
      <c r="I118" s="57"/>
    </row>
    <row r="119" spans="1:9" s="58" customFormat="1">
      <c r="A119" s="64"/>
      <c r="H119" s="57"/>
      <c r="I119" s="57"/>
    </row>
    <row r="120" spans="1:9" s="58" customFormat="1">
      <c r="A120" s="64"/>
      <c r="H120" s="57"/>
      <c r="I120" s="57"/>
    </row>
    <row r="121" spans="1:9" s="58" customFormat="1">
      <c r="A121" s="64"/>
      <c r="H121" s="57"/>
      <c r="I121" s="57"/>
    </row>
    <row r="122" spans="1:9" s="58" customFormat="1">
      <c r="A122" s="64"/>
      <c r="H122" s="57"/>
      <c r="I122" s="57"/>
    </row>
    <row r="123" spans="1:9" s="58" customFormat="1">
      <c r="A123" s="64"/>
      <c r="H123" s="57"/>
      <c r="I123" s="57"/>
    </row>
    <row r="124" spans="1:9" s="58" customFormat="1">
      <c r="A124" s="64"/>
      <c r="H124" s="57"/>
      <c r="I124" s="57"/>
    </row>
    <row r="125" spans="1:9" s="58" customFormat="1">
      <c r="A125" s="64"/>
      <c r="H125" s="57"/>
      <c r="I125" s="57"/>
    </row>
    <row r="126" spans="1:9" s="58" customFormat="1">
      <c r="A126" s="64"/>
      <c r="H126" s="57"/>
      <c r="I126" s="57"/>
    </row>
    <row r="127" spans="1:9" s="58" customFormat="1">
      <c r="A127" s="64"/>
      <c r="H127" s="57"/>
      <c r="I127" s="57"/>
    </row>
    <row r="128" spans="1:9" s="58" customFormat="1">
      <c r="A128" s="64"/>
      <c r="H128" s="57"/>
      <c r="I128" s="57"/>
    </row>
    <row r="129" spans="1:9" s="58" customFormat="1">
      <c r="A129" s="64"/>
      <c r="H129" s="57"/>
      <c r="I129" s="57"/>
    </row>
    <row r="130" spans="1:9" s="58" customFormat="1">
      <c r="A130" s="64"/>
      <c r="H130" s="57"/>
      <c r="I130" s="57"/>
    </row>
    <row r="131" spans="1:9" s="58" customFormat="1">
      <c r="A131" s="64"/>
      <c r="H131" s="57"/>
      <c r="I131" s="57"/>
    </row>
    <row r="132" spans="1:9" s="58" customFormat="1">
      <c r="A132" s="64"/>
      <c r="H132" s="57"/>
      <c r="I132" s="57"/>
    </row>
    <row r="133" spans="1:9" s="58" customFormat="1">
      <c r="A133" s="64"/>
      <c r="H133" s="57"/>
      <c r="I133" s="57"/>
    </row>
    <row r="134" spans="1:9" s="58" customFormat="1">
      <c r="A134" s="64"/>
      <c r="H134" s="57"/>
      <c r="I134" s="57"/>
    </row>
    <row r="135" spans="1:9" s="58" customFormat="1">
      <c r="A135" s="64"/>
      <c r="H135" s="57"/>
      <c r="I135" s="57"/>
    </row>
    <row r="136" spans="1:9" s="58" customFormat="1">
      <c r="A136" s="64"/>
      <c r="H136" s="57"/>
      <c r="I136" s="57"/>
    </row>
    <row r="137" spans="1:9" s="58" customFormat="1">
      <c r="A137" s="64"/>
      <c r="H137" s="57"/>
      <c r="I137" s="57"/>
    </row>
    <row r="138" spans="1:9" s="58" customFormat="1">
      <c r="A138" s="64"/>
      <c r="H138" s="57"/>
      <c r="I138" s="57"/>
    </row>
    <row r="139" spans="1:9" s="58" customFormat="1">
      <c r="A139" s="64"/>
      <c r="H139" s="57"/>
      <c r="I139" s="57"/>
    </row>
    <row r="140" spans="1:9" s="58" customFormat="1">
      <c r="A140" s="64"/>
      <c r="H140" s="57"/>
      <c r="I140" s="57"/>
    </row>
    <row r="141" spans="1:9" s="58" customFormat="1">
      <c r="A141" s="64"/>
      <c r="H141" s="57"/>
      <c r="I141" s="57"/>
    </row>
    <row r="142" spans="1:9" s="58" customFormat="1">
      <c r="A142" s="64"/>
      <c r="H142" s="57"/>
      <c r="I142" s="57"/>
    </row>
    <row r="143" spans="1:9" s="58" customFormat="1">
      <c r="A143" s="64"/>
      <c r="H143" s="57"/>
      <c r="I143" s="57"/>
    </row>
    <row r="144" spans="1:9" s="58" customFormat="1">
      <c r="A144" s="64"/>
      <c r="H144" s="57"/>
      <c r="I144" s="57"/>
    </row>
    <row r="145" spans="1:9" s="58" customFormat="1">
      <c r="A145" s="64"/>
      <c r="H145" s="57"/>
      <c r="I145" s="57"/>
    </row>
    <row r="146" spans="1:9" s="58" customFormat="1">
      <c r="A146" s="64"/>
      <c r="H146" s="57"/>
      <c r="I146" s="57"/>
    </row>
    <row r="147" spans="1:9" s="58" customFormat="1">
      <c r="A147" s="64"/>
      <c r="H147" s="57"/>
      <c r="I147" s="57"/>
    </row>
    <row r="148" spans="1:9" s="58" customFormat="1">
      <c r="A148" s="64"/>
      <c r="H148" s="57"/>
      <c r="I148" s="57"/>
    </row>
    <row r="149" spans="1:9" s="58" customFormat="1">
      <c r="A149" s="64"/>
      <c r="H149" s="57"/>
      <c r="I149" s="57"/>
    </row>
    <row r="150" spans="1:9" s="58" customFormat="1">
      <c r="A150" s="64"/>
      <c r="H150" s="57"/>
      <c r="I150" s="57"/>
    </row>
    <row r="151" spans="1:9" s="58" customFormat="1">
      <c r="A151" s="64"/>
      <c r="H151" s="57"/>
      <c r="I151" s="57"/>
    </row>
    <row r="152" spans="1:9" s="58" customFormat="1">
      <c r="A152" s="64"/>
      <c r="H152" s="57"/>
      <c r="I152" s="57"/>
    </row>
    <row r="153" spans="1:9" s="58" customFormat="1">
      <c r="A153" s="64"/>
      <c r="H153" s="57"/>
      <c r="I153" s="57"/>
    </row>
    <row r="154" spans="1:9" s="58" customFormat="1">
      <c r="A154" s="64"/>
      <c r="H154" s="57"/>
      <c r="I154" s="57"/>
    </row>
    <row r="155" spans="1:9" s="58" customFormat="1">
      <c r="A155" s="64"/>
      <c r="H155" s="57"/>
      <c r="I155" s="57"/>
    </row>
    <row r="156" spans="1:9" s="58" customFormat="1">
      <c r="A156" s="64"/>
      <c r="H156" s="57"/>
      <c r="I156" s="57"/>
    </row>
    <row r="157" spans="1:9" s="58" customFormat="1">
      <c r="A157" s="64"/>
      <c r="H157" s="57"/>
      <c r="I157" s="57"/>
    </row>
    <row r="158" spans="1:9" s="58" customFormat="1">
      <c r="A158" s="64"/>
      <c r="H158" s="57"/>
      <c r="I158" s="57"/>
    </row>
    <row r="159" spans="1:9" s="58" customFormat="1">
      <c r="A159" s="64"/>
      <c r="H159" s="57"/>
      <c r="I159" s="57"/>
    </row>
    <row r="160" spans="1:9" s="58" customFormat="1">
      <c r="A160" s="64"/>
      <c r="H160" s="57"/>
      <c r="I160" s="57"/>
    </row>
    <row r="161" spans="1:9" s="58" customFormat="1">
      <c r="A161" s="64"/>
      <c r="H161" s="57"/>
      <c r="I161" s="57"/>
    </row>
    <row r="162" spans="1:9" s="58" customFormat="1">
      <c r="A162" s="64"/>
      <c r="H162" s="57"/>
      <c r="I162" s="57"/>
    </row>
    <row r="163" spans="1:9" s="58" customFormat="1">
      <c r="A163" s="64"/>
      <c r="H163" s="57"/>
      <c r="I163" s="57"/>
    </row>
    <row r="164" spans="1:9" s="58" customFormat="1">
      <c r="A164" s="64"/>
      <c r="H164" s="57"/>
      <c r="I164" s="57"/>
    </row>
    <row r="165" spans="1:9" s="58" customFormat="1">
      <c r="A165" s="64"/>
      <c r="H165" s="57"/>
      <c r="I165" s="57"/>
    </row>
    <row r="166" spans="1:9" s="58" customFormat="1">
      <c r="A166" s="64"/>
      <c r="H166" s="57"/>
      <c r="I166" s="57"/>
    </row>
    <row r="167" spans="1:9" s="58" customFormat="1">
      <c r="A167" s="64"/>
      <c r="H167" s="57"/>
      <c r="I167" s="57"/>
    </row>
    <row r="168" spans="1:9" s="58" customFormat="1">
      <c r="A168" s="64"/>
      <c r="H168" s="57"/>
      <c r="I168" s="57"/>
    </row>
    <row r="169" spans="1:9" s="58" customFormat="1">
      <c r="A169" s="64"/>
      <c r="H169" s="57"/>
      <c r="I169" s="57"/>
    </row>
    <row r="170" spans="1:9" s="58" customFormat="1">
      <c r="A170" s="64"/>
      <c r="H170" s="57"/>
      <c r="I170" s="57"/>
    </row>
    <row r="171" spans="1:9" s="58" customFormat="1">
      <c r="A171" s="64"/>
      <c r="H171" s="57"/>
      <c r="I171" s="57"/>
    </row>
    <row r="172" spans="1:9" s="58" customFormat="1">
      <c r="A172" s="64"/>
      <c r="H172" s="57"/>
      <c r="I172" s="57"/>
    </row>
    <row r="173" spans="1:9" s="58" customFormat="1">
      <c r="A173" s="64"/>
      <c r="H173" s="57"/>
      <c r="I173" s="57"/>
    </row>
    <row r="174" spans="1:9" s="58" customFormat="1">
      <c r="A174" s="64"/>
      <c r="H174" s="57"/>
      <c r="I174" s="57"/>
    </row>
    <row r="175" spans="1:9" s="58" customFormat="1">
      <c r="A175" s="64"/>
      <c r="H175" s="57"/>
      <c r="I175" s="57"/>
    </row>
    <row r="176" spans="1:9" s="58" customFormat="1">
      <c r="A176" s="64"/>
      <c r="H176" s="57"/>
      <c r="I176" s="57"/>
    </row>
    <row r="177" spans="1:9" s="58" customFormat="1">
      <c r="A177" s="64"/>
      <c r="H177" s="57"/>
      <c r="I177" s="57"/>
    </row>
    <row r="178" spans="1:9" s="58" customFormat="1">
      <c r="A178" s="64"/>
      <c r="H178" s="57"/>
      <c r="I178" s="57"/>
    </row>
    <row r="179" spans="1:9" s="58" customFormat="1">
      <c r="A179" s="64"/>
      <c r="H179" s="57"/>
      <c r="I179" s="57"/>
    </row>
    <row r="180" spans="1:9" s="58" customFormat="1">
      <c r="A180" s="64"/>
      <c r="H180" s="57"/>
      <c r="I180" s="57"/>
    </row>
    <row r="181" spans="1:9" s="58" customFormat="1">
      <c r="A181" s="64"/>
      <c r="H181" s="57"/>
      <c r="I181" s="57"/>
    </row>
    <row r="182" spans="1:9" s="58" customFormat="1">
      <c r="A182" s="64"/>
      <c r="H182" s="57"/>
      <c r="I182" s="57"/>
    </row>
    <row r="183" spans="1:9" s="58" customFormat="1">
      <c r="A183" s="64"/>
      <c r="H183" s="57"/>
      <c r="I183" s="57"/>
    </row>
    <row r="184" spans="1:9" s="58" customFormat="1">
      <c r="A184" s="64"/>
      <c r="H184" s="57"/>
      <c r="I184" s="57"/>
    </row>
    <row r="185" spans="1:9" s="58" customFormat="1">
      <c r="A185" s="64"/>
      <c r="H185" s="57"/>
      <c r="I185" s="57"/>
    </row>
    <row r="186" spans="1:9" s="58" customFormat="1">
      <c r="A186" s="64"/>
      <c r="H186" s="57"/>
      <c r="I186" s="57"/>
    </row>
    <row r="187" spans="1:9" s="58" customFormat="1">
      <c r="A187" s="64"/>
      <c r="H187" s="57"/>
      <c r="I187" s="57"/>
    </row>
    <row r="188" spans="1:9" s="58" customFormat="1">
      <c r="A188" s="64"/>
      <c r="H188" s="57"/>
      <c r="I188" s="57"/>
    </row>
  </sheetData>
  <mergeCells count="11">
    <mergeCell ref="A43:H43"/>
    <mergeCell ref="A7:G7"/>
    <mergeCell ref="A19:G19"/>
    <mergeCell ref="A3:G3"/>
    <mergeCell ref="A4:A5"/>
    <mergeCell ref="B4:B5"/>
    <mergeCell ref="D4:G4"/>
    <mergeCell ref="C4:C5"/>
    <mergeCell ref="C41:D41"/>
    <mergeCell ref="F41:G41"/>
    <mergeCell ref="F40:G40"/>
  </mergeCells>
  <phoneticPr fontId="3" type="noConversion"/>
  <pageMargins left="0.78740157480314965" right="0.39370078740157483" top="0.59055118110236227" bottom="0.53" header="0.19685039370078741" footer="0.11811023622047245"/>
  <pageSetup paperSize="9" scale="57" fitToHeight="2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74"/>
  <sheetViews>
    <sheetView view="pageBreakPreview" topLeftCell="A63" zoomScale="75" zoomScaleNormal="75" zoomScaleSheetLayoutView="75" workbookViewId="0">
      <selection activeCell="C68" sqref="C68"/>
    </sheetView>
  </sheetViews>
  <sheetFormatPr defaultRowHeight="18.75" outlineLevelRow="1"/>
  <cols>
    <col min="1" max="1" width="60.140625" style="2" customWidth="1"/>
    <col min="2" max="2" width="12" style="2" customWidth="1"/>
    <col min="3" max="3" width="18.85546875" style="2" customWidth="1"/>
    <col min="4" max="4" width="11" style="2" customWidth="1"/>
    <col min="5" max="5" width="10.7109375" style="2" customWidth="1"/>
    <col min="6" max="6" width="16" style="2" customWidth="1"/>
    <col min="7" max="7" width="14.85546875" style="2" customWidth="1"/>
    <col min="8" max="16384" width="9.140625" style="2"/>
  </cols>
  <sheetData>
    <row r="1" spans="1:8" hidden="1" outlineLevel="1">
      <c r="G1" s="13" t="s">
        <v>241</v>
      </c>
    </row>
    <row r="2" spans="1:8" hidden="1" outlineLevel="1">
      <c r="G2" s="13" t="s">
        <v>227</v>
      </c>
    </row>
    <row r="3" spans="1:8" collapsed="1">
      <c r="A3" s="276" t="s">
        <v>380</v>
      </c>
      <c r="B3" s="276"/>
      <c r="C3" s="276"/>
      <c r="D3" s="276"/>
      <c r="E3" s="276"/>
      <c r="F3" s="276"/>
      <c r="G3" s="276"/>
    </row>
    <row r="4" spans="1:8">
      <c r="A4" s="12"/>
      <c r="B4" s="12"/>
      <c r="C4" s="12"/>
      <c r="D4" s="12"/>
      <c r="E4" s="12"/>
      <c r="F4" s="12"/>
      <c r="G4" s="12"/>
    </row>
    <row r="5" spans="1:8" ht="39" customHeight="1">
      <c r="A5" s="277" t="s">
        <v>287</v>
      </c>
      <c r="B5" s="278" t="s">
        <v>0</v>
      </c>
      <c r="C5" s="269" t="s">
        <v>359</v>
      </c>
      <c r="D5" s="279" t="s">
        <v>357</v>
      </c>
      <c r="E5" s="279"/>
      <c r="F5" s="279"/>
      <c r="G5" s="279"/>
    </row>
    <row r="6" spans="1:8" ht="38.25" customHeight="1">
      <c r="A6" s="277"/>
      <c r="B6" s="278"/>
      <c r="C6" s="270"/>
      <c r="D6" s="5" t="s">
        <v>265</v>
      </c>
      <c r="E6" s="5" t="s">
        <v>248</v>
      </c>
      <c r="F6" s="18" t="s">
        <v>275</v>
      </c>
      <c r="G6" s="18" t="s">
        <v>276</v>
      </c>
    </row>
    <row r="7" spans="1:8">
      <c r="A7" s="5">
        <v>1</v>
      </c>
      <c r="B7" s="9">
        <v>2</v>
      </c>
      <c r="C7" s="5">
        <v>3</v>
      </c>
      <c r="D7" s="5">
        <v>4</v>
      </c>
      <c r="E7" s="9">
        <v>5</v>
      </c>
      <c r="F7" s="5">
        <v>6</v>
      </c>
      <c r="G7" s="9">
        <v>7</v>
      </c>
    </row>
    <row r="8" spans="1:8" s="17" customFormat="1">
      <c r="A8" s="272" t="s">
        <v>159</v>
      </c>
      <c r="B8" s="273"/>
      <c r="C8" s="273"/>
      <c r="D8" s="273"/>
      <c r="E8" s="273"/>
      <c r="F8" s="273"/>
      <c r="G8" s="274"/>
    </row>
    <row r="9" spans="1:8" ht="37.5">
      <c r="A9" s="15" t="s">
        <v>178</v>
      </c>
      <c r="B9" s="7">
        <v>1170</v>
      </c>
      <c r="C9" s="175">
        <f>'1. Фін результат'!C80</f>
        <v>-107</v>
      </c>
      <c r="D9" s="175">
        <f>'1. Фін результат'!D80</f>
        <v>451</v>
      </c>
      <c r="E9" s="175">
        <f>'1. Фін результат'!E80</f>
        <v>64.000000000000341</v>
      </c>
      <c r="F9" s="24">
        <f>E9-D9</f>
        <v>-386.99999999999966</v>
      </c>
      <c r="G9" s="25">
        <f>E9/D9*100</f>
        <v>14.190687361419144</v>
      </c>
      <c r="H9" s="141"/>
    </row>
    <row r="10" spans="1:8">
      <c r="A10" s="15" t="s">
        <v>179</v>
      </c>
      <c r="B10" s="10"/>
      <c r="C10" s="23"/>
      <c r="D10" s="23"/>
      <c r="E10" s="23"/>
      <c r="F10" s="23"/>
      <c r="G10" s="22"/>
    </row>
    <row r="11" spans="1:8">
      <c r="A11" s="15" t="s">
        <v>182</v>
      </c>
      <c r="B11" s="4">
        <v>3000</v>
      </c>
      <c r="C11" s="174">
        <f>'1. Фін результат'!C106</f>
        <v>214</v>
      </c>
      <c r="D11" s="174">
        <f>'1. Фін результат'!D106</f>
        <v>234</v>
      </c>
      <c r="E11" s="174">
        <f>'1. Фін результат'!E106</f>
        <v>266.3</v>
      </c>
      <c r="F11" s="24">
        <f>E11-D11</f>
        <v>32.300000000000011</v>
      </c>
      <c r="G11" s="25">
        <f>E11/D11*100</f>
        <v>113.80341880341879</v>
      </c>
    </row>
    <row r="12" spans="1:8">
      <c r="A12" s="15" t="s">
        <v>183</v>
      </c>
      <c r="B12" s="4">
        <v>3010</v>
      </c>
      <c r="C12" s="23"/>
      <c r="D12" s="23"/>
      <c r="E12" s="23"/>
      <c r="F12" s="23"/>
      <c r="G12" s="22"/>
    </row>
    <row r="13" spans="1:8" ht="37.5">
      <c r="A13" s="15" t="s">
        <v>184</v>
      </c>
      <c r="B13" s="4">
        <v>3020</v>
      </c>
      <c r="C13" s="23"/>
      <c r="D13" s="23"/>
      <c r="E13" s="23"/>
      <c r="F13" s="23"/>
      <c r="G13" s="22"/>
    </row>
    <row r="14" spans="1:8" ht="37.5">
      <c r="A14" s="15" t="s">
        <v>185</v>
      </c>
      <c r="B14" s="4">
        <v>3030</v>
      </c>
      <c r="C14" s="23">
        <v>144</v>
      </c>
      <c r="D14" s="23"/>
      <c r="E14" s="23">
        <v>-3</v>
      </c>
      <c r="F14" s="24"/>
      <c r="G14" s="25"/>
    </row>
    <row r="15" spans="1:8" ht="37.5">
      <c r="A15" s="19" t="s">
        <v>256</v>
      </c>
      <c r="B15" s="4">
        <v>3040</v>
      </c>
      <c r="C15" s="174">
        <f>C9+C11+C12+C13+C14</f>
        <v>251</v>
      </c>
      <c r="D15" s="174">
        <f>D9+D11+D12+D13+D14</f>
        <v>685</v>
      </c>
      <c r="E15" s="174">
        <f>E9+E11+E12+E13+E14</f>
        <v>327.30000000000035</v>
      </c>
      <c r="F15" s="24">
        <f>E15-D15</f>
        <v>-357.69999999999965</v>
      </c>
      <c r="G15" s="25">
        <f>E15/D15*100</f>
        <v>47.78102189781027</v>
      </c>
    </row>
    <row r="16" spans="1:8" ht="37.5">
      <c r="A16" s="15" t="s">
        <v>186</v>
      </c>
      <c r="B16" s="4">
        <v>3050</v>
      </c>
      <c r="C16" s="23">
        <v>157</v>
      </c>
      <c r="D16" s="23"/>
      <c r="E16" s="23">
        <v>108.5</v>
      </c>
      <c r="F16" s="23"/>
      <c r="G16" s="22"/>
    </row>
    <row r="17" spans="1:8" ht="37.5">
      <c r="A17" s="15" t="s">
        <v>187</v>
      </c>
      <c r="B17" s="4">
        <v>3060</v>
      </c>
      <c r="C17" s="23">
        <v>1343</v>
      </c>
      <c r="D17" s="23"/>
      <c r="E17" s="23">
        <v>-122.3</v>
      </c>
      <c r="F17" s="23"/>
      <c r="G17" s="22"/>
    </row>
    <row r="18" spans="1:8">
      <c r="A18" s="19" t="s">
        <v>180</v>
      </c>
      <c r="B18" s="4">
        <v>3070</v>
      </c>
      <c r="C18" s="174">
        <f>C15+C16+C17</f>
        <v>1751</v>
      </c>
      <c r="D18" s="174">
        <f>D15+D16+D17</f>
        <v>685</v>
      </c>
      <c r="E18" s="174">
        <f>E15+E16+E17</f>
        <v>313.50000000000034</v>
      </c>
      <c r="F18" s="24">
        <f>E18-D18</f>
        <v>-371.49999999999966</v>
      </c>
      <c r="G18" s="25">
        <f>E18/D18*100</f>
        <v>45.76642335766428</v>
      </c>
    </row>
    <row r="19" spans="1:8" ht="21.75">
      <c r="A19" s="15" t="s">
        <v>181</v>
      </c>
      <c r="B19" s="4">
        <v>3080</v>
      </c>
      <c r="C19" s="174">
        <v>0</v>
      </c>
      <c r="D19" s="174">
        <f>'1. Фін результат'!D81</f>
        <v>0</v>
      </c>
      <c r="E19" s="174">
        <f>'1. Фін результат'!E81</f>
        <v>11</v>
      </c>
      <c r="F19" s="24"/>
      <c r="G19" s="25"/>
      <c r="H19" s="141"/>
    </row>
    <row r="20" spans="1:8" ht="37.5">
      <c r="A20" s="8" t="s">
        <v>158</v>
      </c>
      <c r="B20" s="4">
        <v>3090</v>
      </c>
      <c r="C20" s="174">
        <f>C18-C19</f>
        <v>1751</v>
      </c>
      <c r="D20" s="174">
        <f>D18-D19</f>
        <v>685</v>
      </c>
      <c r="E20" s="174">
        <f>E18-E19</f>
        <v>302.50000000000034</v>
      </c>
      <c r="F20" s="24">
        <f>E20-D20</f>
        <v>-382.49999999999966</v>
      </c>
      <c r="G20" s="25">
        <f>E20/D20*100</f>
        <v>44.160583941605893</v>
      </c>
    </row>
    <row r="21" spans="1:8">
      <c r="A21" s="272" t="s">
        <v>160</v>
      </c>
      <c r="B21" s="273"/>
      <c r="C21" s="273"/>
      <c r="D21" s="273"/>
      <c r="E21" s="273"/>
      <c r="F21" s="273"/>
      <c r="G21" s="274"/>
    </row>
    <row r="22" spans="1:8">
      <c r="A22" s="19" t="s">
        <v>288</v>
      </c>
      <c r="B22" s="7"/>
      <c r="C22" s="24"/>
      <c r="D22" s="24"/>
      <c r="E22" s="24"/>
      <c r="F22" s="24"/>
      <c r="G22" s="25"/>
    </row>
    <row r="23" spans="1:8">
      <c r="A23" s="6" t="s">
        <v>31</v>
      </c>
      <c r="B23" s="7">
        <v>3200</v>
      </c>
      <c r="C23" s="24"/>
      <c r="D23" s="24"/>
      <c r="E23" s="24"/>
      <c r="F23" s="24"/>
      <c r="G23" s="25"/>
    </row>
    <row r="24" spans="1:8">
      <c r="A24" s="6" t="s">
        <v>32</v>
      </c>
      <c r="B24" s="7">
        <v>3210</v>
      </c>
      <c r="C24" s="24"/>
      <c r="D24" s="24"/>
      <c r="E24" s="24"/>
      <c r="F24" s="24"/>
      <c r="G24" s="25"/>
    </row>
    <row r="25" spans="1:8">
      <c r="A25" s="6" t="s">
        <v>53</v>
      </c>
      <c r="B25" s="7">
        <v>3220</v>
      </c>
      <c r="C25" s="24"/>
      <c r="D25" s="24"/>
      <c r="E25" s="24"/>
      <c r="F25" s="24"/>
      <c r="G25" s="25"/>
    </row>
    <row r="26" spans="1:8">
      <c r="A26" s="15" t="s">
        <v>164</v>
      </c>
      <c r="B26" s="7"/>
      <c r="C26" s="24"/>
      <c r="D26" s="24"/>
      <c r="E26" s="24"/>
      <c r="F26" s="24"/>
      <c r="G26" s="25"/>
    </row>
    <row r="27" spans="1:8">
      <c r="A27" s="6" t="s">
        <v>165</v>
      </c>
      <c r="B27" s="7">
        <v>3230</v>
      </c>
      <c r="C27" s="24"/>
      <c r="D27" s="24"/>
      <c r="E27" s="24"/>
      <c r="F27" s="24"/>
      <c r="G27" s="25"/>
    </row>
    <row r="28" spans="1:8">
      <c r="A28" s="6" t="s">
        <v>166</v>
      </c>
      <c r="B28" s="7">
        <v>3240</v>
      </c>
      <c r="C28" s="24"/>
      <c r="D28" s="24"/>
      <c r="E28" s="24"/>
      <c r="F28" s="24"/>
      <c r="G28" s="25"/>
    </row>
    <row r="29" spans="1:8">
      <c r="A29" s="15" t="s">
        <v>167</v>
      </c>
      <c r="B29" s="7">
        <v>3250</v>
      </c>
      <c r="C29" s="24"/>
      <c r="D29" s="24"/>
      <c r="E29" s="24"/>
      <c r="F29" s="24"/>
      <c r="G29" s="25"/>
    </row>
    <row r="30" spans="1:8">
      <c r="A30" s="6" t="s">
        <v>118</v>
      </c>
      <c r="B30" s="7">
        <v>3260</v>
      </c>
      <c r="C30" s="24"/>
      <c r="D30" s="24"/>
      <c r="E30" s="24"/>
      <c r="F30" s="24"/>
      <c r="G30" s="25"/>
    </row>
    <row r="31" spans="1:8">
      <c r="A31" s="19" t="s">
        <v>289</v>
      </c>
      <c r="B31" s="7"/>
      <c r="C31" s="24"/>
      <c r="D31" s="24"/>
      <c r="E31" s="24"/>
      <c r="F31" s="24"/>
      <c r="G31" s="25"/>
    </row>
    <row r="32" spans="1:8" ht="37.5">
      <c r="A32" s="6" t="s">
        <v>119</v>
      </c>
      <c r="B32" s="7">
        <v>3270</v>
      </c>
      <c r="C32" s="24"/>
      <c r="D32" s="24"/>
      <c r="E32" s="24"/>
      <c r="F32" s="24"/>
      <c r="G32" s="25"/>
    </row>
    <row r="33" spans="1:7">
      <c r="A33" s="6" t="s">
        <v>120</v>
      </c>
      <c r="B33" s="7">
        <v>3280</v>
      </c>
      <c r="C33" s="24"/>
      <c r="D33" s="24"/>
      <c r="E33" s="24"/>
      <c r="F33" s="24"/>
      <c r="G33" s="25"/>
    </row>
    <row r="34" spans="1:7" ht="37.5">
      <c r="A34" s="6" t="s">
        <v>121</v>
      </c>
      <c r="B34" s="7">
        <v>3290</v>
      </c>
      <c r="C34" s="24"/>
      <c r="D34" s="24"/>
      <c r="E34" s="24"/>
      <c r="F34" s="24"/>
      <c r="G34" s="25"/>
    </row>
    <row r="35" spans="1:7">
      <c r="A35" s="6" t="s">
        <v>54</v>
      </c>
      <c r="B35" s="7">
        <v>3300</v>
      </c>
      <c r="C35" s="24"/>
      <c r="D35" s="24"/>
      <c r="E35" s="24"/>
      <c r="F35" s="24"/>
      <c r="G35" s="25"/>
    </row>
    <row r="36" spans="1:7">
      <c r="A36" s="6" t="s">
        <v>113</v>
      </c>
      <c r="B36" s="7">
        <v>3310</v>
      </c>
      <c r="C36" s="24"/>
      <c r="D36" s="24"/>
      <c r="E36" s="24"/>
      <c r="F36" s="24"/>
      <c r="G36" s="25"/>
    </row>
    <row r="37" spans="1:7" ht="37.5">
      <c r="A37" s="19" t="s">
        <v>161</v>
      </c>
      <c r="B37" s="7">
        <v>3320</v>
      </c>
      <c r="C37" s="175">
        <f>C23+C24+C25+C26+C29+C30-C32-C33-C34-C35-C36</f>
        <v>0</v>
      </c>
      <c r="D37" s="175">
        <f>D23+D24+D25+D26+D29+D30-D32-D33-D34-D35-D36</f>
        <v>0</v>
      </c>
      <c r="E37" s="175">
        <f>E23+E24+E25+E26+E29+E30-E32-E33-E34-E35-E36</f>
        <v>0</v>
      </c>
      <c r="F37" s="24"/>
      <c r="G37" s="25"/>
    </row>
    <row r="38" spans="1:7">
      <c r="A38" s="272" t="s">
        <v>162</v>
      </c>
      <c r="B38" s="273"/>
      <c r="C38" s="273"/>
      <c r="D38" s="273"/>
      <c r="E38" s="273"/>
      <c r="F38" s="273"/>
      <c r="G38" s="274"/>
    </row>
    <row r="39" spans="1:7">
      <c r="A39" s="19" t="s">
        <v>288</v>
      </c>
      <c r="B39" s="7"/>
      <c r="C39" s="24"/>
      <c r="D39" s="24"/>
      <c r="E39" s="24"/>
      <c r="F39" s="24"/>
      <c r="G39" s="25"/>
    </row>
    <row r="40" spans="1:7">
      <c r="A40" s="15" t="s">
        <v>168</v>
      </c>
      <c r="B40" s="7">
        <v>3400</v>
      </c>
      <c r="C40" s="24"/>
      <c r="D40" s="24"/>
      <c r="E40" s="24"/>
      <c r="F40" s="24"/>
      <c r="G40" s="25"/>
    </row>
    <row r="41" spans="1:7" ht="37.5">
      <c r="A41" s="6" t="s">
        <v>91</v>
      </c>
      <c r="B41" s="10"/>
      <c r="C41" s="28"/>
      <c r="D41" s="28"/>
      <c r="E41" s="28"/>
      <c r="F41" s="28"/>
      <c r="G41" s="10"/>
    </row>
    <row r="42" spans="1:7">
      <c r="A42" s="6" t="s">
        <v>90</v>
      </c>
      <c r="B42" s="7">
        <v>3410</v>
      </c>
      <c r="C42" s="24"/>
      <c r="D42" s="24"/>
      <c r="E42" s="24"/>
      <c r="F42" s="24"/>
      <c r="G42" s="25"/>
    </row>
    <row r="43" spans="1:7">
      <c r="A43" s="6" t="s">
        <v>95</v>
      </c>
      <c r="B43" s="4">
        <v>3420</v>
      </c>
      <c r="C43" s="23"/>
      <c r="D43" s="23"/>
      <c r="E43" s="23"/>
      <c r="F43" s="23"/>
      <c r="G43" s="22"/>
    </row>
    <row r="44" spans="1:7">
      <c r="A44" s="6" t="s">
        <v>122</v>
      </c>
      <c r="B44" s="7">
        <v>3430</v>
      </c>
      <c r="C44" s="24"/>
      <c r="D44" s="24"/>
      <c r="E44" s="24"/>
      <c r="F44" s="24"/>
      <c r="G44" s="25"/>
    </row>
    <row r="45" spans="1:7" ht="37.5">
      <c r="A45" s="6" t="s">
        <v>93</v>
      </c>
      <c r="B45" s="7"/>
      <c r="C45" s="24"/>
      <c r="D45" s="24"/>
      <c r="E45" s="24"/>
      <c r="F45" s="24"/>
      <c r="G45" s="25"/>
    </row>
    <row r="46" spans="1:7">
      <c r="A46" s="6" t="s">
        <v>90</v>
      </c>
      <c r="B46" s="4">
        <v>3440</v>
      </c>
      <c r="C46" s="23"/>
      <c r="D46" s="23"/>
      <c r="E46" s="23"/>
      <c r="F46" s="23"/>
      <c r="G46" s="22"/>
    </row>
    <row r="47" spans="1:7">
      <c r="A47" s="6" t="s">
        <v>95</v>
      </c>
      <c r="B47" s="4">
        <v>3450</v>
      </c>
      <c r="C47" s="23"/>
      <c r="D47" s="23"/>
      <c r="E47" s="23"/>
      <c r="F47" s="23"/>
      <c r="G47" s="22"/>
    </row>
    <row r="48" spans="1:7">
      <c r="A48" s="6" t="s">
        <v>122</v>
      </c>
      <c r="B48" s="4">
        <v>3460</v>
      </c>
      <c r="C48" s="23"/>
      <c r="D48" s="23"/>
      <c r="E48" s="23"/>
      <c r="F48" s="23"/>
      <c r="G48" s="22"/>
    </row>
    <row r="49" spans="1:7">
      <c r="A49" s="6" t="s">
        <v>117</v>
      </c>
      <c r="B49" s="4">
        <v>3470</v>
      </c>
      <c r="C49" s="23"/>
      <c r="D49" s="23"/>
      <c r="E49" s="23"/>
      <c r="F49" s="23"/>
      <c r="G49" s="22"/>
    </row>
    <row r="50" spans="1:7">
      <c r="A50" s="6" t="s">
        <v>118</v>
      </c>
      <c r="B50" s="4">
        <v>3480</v>
      </c>
      <c r="C50" s="23"/>
      <c r="D50" s="23"/>
      <c r="E50" s="23"/>
      <c r="F50" s="23"/>
      <c r="G50" s="22"/>
    </row>
    <row r="51" spans="1:7">
      <c r="A51" s="19" t="s">
        <v>289</v>
      </c>
      <c r="B51" s="7"/>
      <c r="C51" s="24"/>
      <c r="D51" s="24"/>
      <c r="E51" s="24"/>
      <c r="F51" s="24"/>
      <c r="G51" s="25"/>
    </row>
    <row r="52" spans="1:7" ht="37.5">
      <c r="A52" s="6" t="s">
        <v>290</v>
      </c>
      <c r="B52" s="7">
        <v>3490</v>
      </c>
      <c r="C52" s="182">
        <f>'2. Розрахунки з бюджетом'!C9</f>
        <v>0</v>
      </c>
      <c r="D52" s="182">
        <f>'2. Розрахунки з бюджетом'!D9</f>
        <v>371</v>
      </c>
      <c r="E52" s="182">
        <f>'2. Розрахунки з бюджетом'!E9</f>
        <v>64.399999999999991</v>
      </c>
      <c r="F52" s="24">
        <f>E52-D52</f>
        <v>-306.60000000000002</v>
      </c>
      <c r="G52" s="25">
        <f>E52/D52*100</f>
        <v>17.358490566037734</v>
      </c>
    </row>
    <row r="53" spans="1:7">
      <c r="A53" s="6" t="s">
        <v>291</v>
      </c>
      <c r="B53" s="7">
        <v>3500</v>
      </c>
      <c r="C53" s="24"/>
      <c r="D53" s="24"/>
      <c r="E53" s="24"/>
      <c r="F53" s="24"/>
      <c r="G53" s="25"/>
    </row>
    <row r="54" spans="1:7" ht="37.5">
      <c r="A54" s="6" t="s">
        <v>94</v>
      </c>
      <c r="B54" s="7"/>
      <c r="C54" s="182"/>
      <c r="D54" s="182"/>
      <c r="E54" s="182"/>
      <c r="F54" s="24"/>
      <c r="G54" s="25"/>
    </row>
    <row r="55" spans="1:7">
      <c r="A55" s="6" t="s">
        <v>90</v>
      </c>
      <c r="B55" s="4">
        <v>3510</v>
      </c>
      <c r="C55" s="183"/>
      <c r="D55" s="183"/>
      <c r="E55" s="183"/>
      <c r="F55" s="23"/>
      <c r="G55" s="22"/>
    </row>
    <row r="56" spans="1:7">
      <c r="A56" s="6" t="s">
        <v>95</v>
      </c>
      <c r="B56" s="4">
        <v>3520</v>
      </c>
      <c r="C56" s="183"/>
      <c r="D56" s="183"/>
      <c r="E56" s="183"/>
      <c r="F56" s="23"/>
      <c r="G56" s="22"/>
    </row>
    <row r="57" spans="1:7">
      <c r="A57" s="6" t="s">
        <v>122</v>
      </c>
      <c r="B57" s="4">
        <v>3530</v>
      </c>
      <c r="C57" s="183"/>
      <c r="D57" s="183"/>
      <c r="E57" s="183"/>
      <c r="F57" s="23"/>
      <c r="G57" s="22"/>
    </row>
    <row r="58" spans="1:7" ht="37.5">
      <c r="A58" s="6" t="s">
        <v>92</v>
      </c>
      <c r="B58" s="7"/>
      <c r="C58" s="182"/>
      <c r="D58" s="182"/>
      <c r="E58" s="182"/>
      <c r="F58" s="24"/>
      <c r="G58" s="25"/>
    </row>
    <row r="59" spans="1:7">
      <c r="A59" s="6" t="s">
        <v>90</v>
      </c>
      <c r="B59" s="4">
        <v>3540</v>
      </c>
      <c r="C59" s="183"/>
      <c r="D59" s="183"/>
      <c r="E59" s="183"/>
      <c r="F59" s="23"/>
      <c r="G59" s="22"/>
    </row>
    <row r="60" spans="1:7">
      <c r="A60" s="6" t="s">
        <v>95</v>
      </c>
      <c r="B60" s="4">
        <v>3550</v>
      </c>
      <c r="C60" s="183"/>
      <c r="D60" s="183"/>
      <c r="E60" s="183"/>
      <c r="F60" s="23"/>
      <c r="G60" s="22"/>
    </row>
    <row r="61" spans="1:7">
      <c r="A61" s="6" t="s">
        <v>122</v>
      </c>
      <c r="B61" s="4">
        <v>3560</v>
      </c>
      <c r="C61" s="183"/>
      <c r="D61" s="183"/>
      <c r="E61" s="183"/>
      <c r="F61" s="23"/>
      <c r="G61" s="22"/>
    </row>
    <row r="62" spans="1:7">
      <c r="A62" s="6" t="s">
        <v>113</v>
      </c>
      <c r="B62" s="4">
        <v>3570</v>
      </c>
      <c r="C62" s="183">
        <v>1767</v>
      </c>
      <c r="D62" s="183"/>
      <c r="E62" s="183"/>
      <c r="F62" s="23"/>
      <c r="G62" s="22"/>
    </row>
    <row r="63" spans="1:7">
      <c r="A63" s="19" t="s">
        <v>163</v>
      </c>
      <c r="B63" s="4">
        <v>3580</v>
      </c>
      <c r="C63" s="183">
        <f>C40+C41+C45+C49+C50-C52-C53-C54-C58-C62</f>
        <v>-1767</v>
      </c>
      <c r="D63" s="183">
        <f>D40+D41+D45+D49+D50-D52-D53-D54-D58-D62</f>
        <v>-371</v>
      </c>
      <c r="E63" s="183">
        <f>E40+E41+E45+E49+E50-E52-E53-E54-E58-E62</f>
        <v>-64.399999999999991</v>
      </c>
      <c r="F63" s="24">
        <f>E63-D63</f>
        <v>306.60000000000002</v>
      </c>
      <c r="G63" s="25">
        <f>E63/D63*100</f>
        <v>17.358490566037734</v>
      </c>
    </row>
    <row r="64" spans="1:7" s="11" customFormat="1">
      <c r="A64" s="6" t="s">
        <v>323</v>
      </c>
      <c r="B64" s="4"/>
      <c r="C64" s="183"/>
      <c r="D64" s="183"/>
      <c r="E64" s="183"/>
      <c r="F64" s="23"/>
      <c r="G64" s="22"/>
    </row>
    <row r="65" spans="1:8" s="11" customFormat="1">
      <c r="A65" s="8" t="s">
        <v>33</v>
      </c>
      <c r="B65" s="4">
        <v>3600</v>
      </c>
      <c r="C65" s="183">
        <v>31</v>
      </c>
      <c r="D65" s="183">
        <v>338</v>
      </c>
      <c r="E65" s="23">
        <v>90.9</v>
      </c>
      <c r="F65" s="24">
        <f>E65-D65</f>
        <v>-247.1</v>
      </c>
      <c r="G65" s="25">
        <f>E65/D65*100</f>
        <v>26.893491124260354</v>
      </c>
    </row>
    <row r="66" spans="1:8" s="11" customFormat="1">
      <c r="A66" s="21" t="s">
        <v>292</v>
      </c>
      <c r="B66" s="4">
        <v>3610</v>
      </c>
      <c r="C66" s="183"/>
      <c r="D66" s="183"/>
      <c r="E66" s="183"/>
      <c r="F66" s="23"/>
      <c r="G66" s="22"/>
    </row>
    <row r="67" spans="1:8" s="11" customFormat="1">
      <c r="A67" s="8" t="s">
        <v>55</v>
      </c>
      <c r="B67" s="4">
        <v>3620</v>
      </c>
      <c r="C67" s="183">
        <f>C65+C20+C37+C63</f>
        <v>15</v>
      </c>
      <c r="D67" s="183">
        <v>652</v>
      </c>
      <c r="E67" s="183">
        <v>252.2</v>
      </c>
      <c r="F67" s="24">
        <f>E67-D67</f>
        <v>-399.8</v>
      </c>
      <c r="G67" s="25">
        <f>E67/D67*100</f>
        <v>38.680981595092021</v>
      </c>
    </row>
    <row r="68" spans="1:8" s="11" customFormat="1">
      <c r="A68" s="8" t="s">
        <v>34</v>
      </c>
      <c r="B68" s="4">
        <v>3630</v>
      </c>
      <c r="C68" s="174">
        <f>C67-C65</f>
        <v>-16</v>
      </c>
      <c r="D68" s="174">
        <f>D67-D65</f>
        <v>314</v>
      </c>
      <c r="E68" s="174">
        <f>E67-E65</f>
        <v>161.29999999999998</v>
      </c>
      <c r="F68" s="24">
        <f>E68-D68</f>
        <v>-152.70000000000002</v>
      </c>
      <c r="G68" s="25">
        <f>E68/D68*100</f>
        <v>51.36942675159235</v>
      </c>
    </row>
    <row r="69" spans="1:8" s="11" customFormat="1">
      <c r="A69" s="2"/>
      <c r="B69" s="14"/>
      <c r="C69" s="14"/>
      <c r="D69" s="14"/>
      <c r="E69" s="14"/>
      <c r="F69" s="14"/>
      <c r="G69" s="14"/>
    </row>
    <row r="70" spans="1:8" s="3" customFormat="1">
      <c r="A70" s="16"/>
      <c r="B70" s="1"/>
      <c r="C70" s="27"/>
      <c r="D70" s="20"/>
      <c r="E70" s="275"/>
      <c r="F70" s="275"/>
      <c r="G70" s="275"/>
    </row>
    <row r="71" spans="1:8" s="29" customFormat="1" ht="20.100000000000001" customHeight="1">
      <c r="A71" s="167" t="s">
        <v>362</v>
      </c>
      <c r="B71" s="165"/>
      <c r="F71" s="250" t="s">
        <v>427</v>
      </c>
      <c r="G71" s="250"/>
    </row>
    <row r="72" spans="1:8" s="46" customFormat="1" ht="19.5" customHeight="1">
      <c r="A72" s="36" t="s">
        <v>394</v>
      </c>
      <c r="C72" s="250" t="s">
        <v>79</v>
      </c>
      <c r="D72" s="250"/>
      <c r="E72" s="29"/>
      <c r="F72" s="250" t="s">
        <v>366</v>
      </c>
      <c r="G72" s="250"/>
    </row>
    <row r="73" spans="1:8" ht="45.75" customHeight="1"/>
    <row r="74" spans="1:8" s="138" customFormat="1" ht="80.25" customHeight="1">
      <c r="A74" s="262"/>
      <c r="B74" s="262"/>
      <c r="C74" s="262"/>
      <c r="D74" s="262"/>
      <c r="E74" s="262"/>
      <c r="F74" s="262"/>
      <c r="G74" s="262"/>
      <c r="H74" s="262"/>
    </row>
  </sheetData>
  <mergeCells count="13">
    <mergeCell ref="A21:G21"/>
    <mergeCell ref="A8:G8"/>
    <mergeCell ref="A3:G3"/>
    <mergeCell ref="A5:A6"/>
    <mergeCell ref="B5:B6"/>
    <mergeCell ref="D5:G5"/>
    <mergeCell ref="C5:C6"/>
    <mergeCell ref="A38:G38"/>
    <mergeCell ref="E70:G70"/>
    <mergeCell ref="A74:H74"/>
    <mergeCell ref="F72:G72"/>
    <mergeCell ref="C72:D72"/>
    <mergeCell ref="F71:G71"/>
  </mergeCells>
  <phoneticPr fontId="3" type="noConversion"/>
  <pageMargins left="0.78740157480314965" right="0.39370078740157483" top="0.59055118110236227" bottom="0.59055118110236227" header="0.19685039370078741" footer="0.23622047244094491"/>
  <pageSetup paperSize="9" scale="63" orientation="portrait" r:id="rId1"/>
  <headerFooter alignWithMargins="0"/>
  <rowBreaks count="1" manualBreakCount="1">
    <brk id="52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N182"/>
  <sheetViews>
    <sheetView view="pageBreakPreview" zoomScale="55" zoomScaleNormal="75" zoomScaleSheetLayoutView="55" workbookViewId="0">
      <selection activeCell="F15" sqref="F15:G15"/>
    </sheetView>
  </sheetViews>
  <sheetFormatPr defaultRowHeight="20.25"/>
  <cols>
    <col min="1" max="1" width="67.7109375" style="29" customWidth="1"/>
    <col min="2" max="2" width="9.85546875" style="31" customWidth="1"/>
    <col min="3" max="3" width="20.42578125" style="31" customWidth="1"/>
    <col min="4" max="4" width="17.7109375" style="31" customWidth="1"/>
    <col min="5" max="5" width="18.42578125" style="31" customWidth="1"/>
    <col min="6" max="6" width="18.85546875" style="31" customWidth="1"/>
    <col min="7" max="7" width="18.5703125" style="31" customWidth="1"/>
    <col min="8" max="8" width="9.5703125" style="29" customWidth="1"/>
    <col min="9" max="9" width="9.85546875" style="29" customWidth="1"/>
    <col min="10" max="16384" width="9.140625" style="29"/>
  </cols>
  <sheetData>
    <row r="1" spans="1:14">
      <c r="A1" s="283" t="s">
        <v>381</v>
      </c>
      <c r="B1" s="283"/>
      <c r="C1" s="283"/>
      <c r="D1" s="283"/>
      <c r="E1" s="283"/>
      <c r="F1" s="283"/>
      <c r="G1" s="283"/>
    </row>
    <row r="2" spans="1:14">
      <c r="A2" s="285"/>
      <c r="B2" s="285"/>
      <c r="C2" s="285"/>
      <c r="D2" s="285"/>
      <c r="E2" s="285"/>
      <c r="F2" s="285"/>
      <c r="G2" s="285"/>
    </row>
    <row r="3" spans="1:14" ht="43.5" customHeight="1">
      <c r="A3" s="281" t="s">
        <v>287</v>
      </c>
      <c r="B3" s="284" t="s">
        <v>17</v>
      </c>
      <c r="C3" s="269" t="s">
        <v>359</v>
      </c>
      <c r="D3" s="267" t="s">
        <v>357</v>
      </c>
      <c r="E3" s="267"/>
      <c r="F3" s="267"/>
      <c r="G3" s="267"/>
    </row>
    <row r="4" spans="1:14" ht="56.25" customHeight="1">
      <c r="A4" s="282"/>
      <c r="B4" s="284"/>
      <c r="C4" s="270"/>
      <c r="D4" s="39" t="s">
        <v>265</v>
      </c>
      <c r="E4" s="39" t="s">
        <v>248</v>
      </c>
      <c r="F4" s="40" t="s">
        <v>275</v>
      </c>
      <c r="G4" s="40" t="s">
        <v>276</v>
      </c>
    </row>
    <row r="5" spans="1:14" ht="15.75" customHeight="1">
      <c r="A5" s="35">
        <v>1</v>
      </c>
      <c r="B5" s="39">
        <v>2</v>
      </c>
      <c r="C5" s="35">
        <v>3</v>
      </c>
      <c r="D5" s="35">
        <v>4</v>
      </c>
      <c r="E5" s="39">
        <v>5</v>
      </c>
      <c r="F5" s="35">
        <v>6</v>
      </c>
      <c r="G5" s="39">
        <v>7</v>
      </c>
    </row>
    <row r="6" spans="1:14" s="45" customFormat="1" ht="56.25" customHeight="1">
      <c r="A6" s="43" t="s">
        <v>81</v>
      </c>
      <c r="B6" s="65">
        <v>4000</v>
      </c>
      <c r="C6" s="176">
        <f>SUM(C7:C11)</f>
        <v>0</v>
      </c>
      <c r="D6" s="176">
        <f>SUM(D7:D11)</f>
        <v>0</v>
      </c>
      <c r="E6" s="176">
        <f>SUM(E7:E11)</f>
        <v>0</v>
      </c>
      <c r="F6" s="49"/>
      <c r="G6" s="50"/>
    </row>
    <row r="7" spans="1:14" ht="56.25" customHeight="1">
      <c r="A7" s="43" t="s">
        <v>1</v>
      </c>
      <c r="B7" s="66" t="s">
        <v>224</v>
      </c>
      <c r="C7" s="41"/>
      <c r="D7" s="41"/>
      <c r="E7" s="41"/>
      <c r="F7" s="41"/>
      <c r="G7" s="42"/>
    </row>
    <row r="8" spans="1:14" ht="56.25" customHeight="1">
      <c r="A8" s="43" t="s">
        <v>2</v>
      </c>
      <c r="B8" s="65">
        <v>4020</v>
      </c>
      <c r="C8" s="49"/>
      <c r="D8" s="49"/>
      <c r="E8" s="49"/>
      <c r="F8" s="49"/>
      <c r="G8" s="50"/>
      <c r="N8" s="30"/>
    </row>
    <row r="9" spans="1:14" ht="56.25" customHeight="1">
      <c r="A9" s="43" t="s">
        <v>29</v>
      </c>
      <c r="B9" s="66">
        <v>4030</v>
      </c>
      <c r="C9" s="41"/>
      <c r="D9" s="41"/>
      <c r="E9" s="41"/>
      <c r="F9" s="41"/>
      <c r="G9" s="42"/>
      <c r="M9" s="30"/>
    </row>
    <row r="10" spans="1:14" ht="56.25" customHeight="1">
      <c r="A10" s="43" t="s">
        <v>3</v>
      </c>
      <c r="B10" s="65">
        <v>4040</v>
      </c>
      <c r="C10" s="49"/>
      <c r="D10" s="49"/>
      <c r="E10" s="49"/>
      <c r="F10" s="49"/>
      <c r="G10" s="50"/>
    </row>
    <row r="11" spans="1:14" ht="56.25" customHeight="1">
      <c r="A11" s="43" t="s">
        <v>70</v>
      </c>
      <c r="B11" s="66">
        <v>4050</v>
      </c>
      <c r="C11" s="41"/>
      <c r="D11" s="41"/>
      <c r="E11" s="41"/>
      <c r="F11" s="41"/>
      <c r="G11" s="42"/>
    </row>
    <row r="12" spans="1:14">
      <c r="B12" s="29"/>
      <c r="C12" s="29"/>
      <c r="D12" s="29"/>
      <c r="E12" s="29"/>
      <c r="F12" s="29"/>
      <c r="G12" s="29"/>
    </row>
    <row r="13" spans="1:14">
      <c r="B13" s="29"/>
      <c r="C13" s="29"/>
      <c r="D13" s="29"/>
      <c r="E13" s="29"/>
      <c r="F13" s="29"/>
      <c r="G13" s="29"/>
    </row>
    <row r="14" spans="1:14" ht="19.5" customHeight="1">
      <c r="A14" s="31"/>
      <c r="B14" s="29"/>
      <c r="C14" s="29"/>
      <c r="D14" s="29"/>
      <c r="E14" s="29"/>
      <c r="F14" s="29"/>
      <c r="G14" s="29"/>
    </row>
    <row r="15" spans="1:14" ht="20.100000000000001" customHeight="1">
      <c r="A15" s="167" t="s">
        <v>362</v>
      </c>
      <c r="B15" s="165"/>
      <c r="C15" s="29"/>
      <c r="D15" s="29"/>
      <c r="E15" s="29"/>
      <c r="F15" s="250" t="s">
        <v>427</v>
      </c>
      <c r="G15" s="250"/>
    </row>
    <row r="16" spans="1:14" s="46" customFormat="1" ht="19.5" customHeight="1">
      <c r="A16" s="36" t="s">
        <v>394</v>
      </c>
      <c r="C16" s="250" t="s">
        <v>79</v>
      </c>
      <c r="D16" s="250"/>
      <c r="E16" s="29"/>
      <c r="F16" s="250" t="s">
        <v>366</v>
      </c>
      <c r="G16" s="250"/>
    </row>
    <row r="17" spans="1:8">
      <c r="A17" s="47"/>
    </row>
    <row r="18" spans="1:8" ht="35.25" customHeight="1">
      <c r="A18" s="47"/>
    </row>
    <row r="19" spans="1:8" s="138" customFormat="1" ht="102" customHeight="1">
      <c r="A19" s="280"/>
      <c r="B19" s="280"/>
      <c r="C19" s="280"/>
      <c r="D19" s="280"/>
      <c r="E19" s="280"/>
      <c r="F19" s="280"/>
      <c r="G19" s="280"/>
      <c r="H19" s="280"/>
    </row>
    <row r="20" spans="1:8">
      <c r="A20" s="47"/>
    </row>
    <row r="21" spans="1:8">
      <c r="A21" s="47"/>
    </row>
    <row r="22" spans="1:8">
      <c r="A22" s="47"/>
    </row>
    <row r="23" spans="1:8">
      <c r="A23" s="47"/>
    </row>
    <row r="24" spans="1:8">
      <c r="A24" s="47"/>
    </row>
    <row r="25" spans="1:8">
      <c r="A25" s="47"/>
    </row>
    <row r="26" spans="1:8">
      <c r="A26" s="47"/>
    </row>
    <row r="27" spans="1:8">
      <c r="A27" s="47"/>
    </row>
    <row r="28" spans="1:8">
      <c r="A28" s="47"/>
    </row>
    <row r="29" spans="1:8">
      <c r="A29" s="47"/>
    </row>
    <row r="30" spans="1:8">
      <c r="A30" s="47"/>
    </row>
    <row r="31" spans="1:8">
      <c r="A31" s="47"/>
    </row>
    <row r="32" spans="1:8">
      <c r="A32" s="47"/>
    </row>
    <row r="33" spans="1:1">
      <c r="A33" s="47"/>
    </row>
    <row r="34" spans="1:1">
      <c r="A34" s="47"/>
    </row>
    <row r="35" spans="1:1">
      <c r="A35" s="47"/>
    </row>
    <row r="36" spans="1:1">
      <c r="A36" s="47"/>
    </row>
    <row r="37" spans="1:1">
      <c r="A37" s="47"/>
    </row>
    <row r="38" spans="1:1">
      <c r="A38" s="47"/>
    </row>
    <row r="39" spans="1:1">
      <c r="A39" s="47"/>
    </row>
    <row r="40" spans="1:1">
      <c r="A40" s="47"/>
    </row>
    <row r="41" spans="1:1">
      <c r="A41" s="47"/>
    </row>
    <row r="42" spans="1:1">
      <c r="A42" s="47"/>
    </row>
    <row r="43" spans="1:1">
      <c r="A43" s="47"/>
    </row>
    <row r="44" spans="1:1">
      <c r="A44" s="47"/>
    </row>
    <row r="45" spans="1:1">
      <c r="A45" s="47"/>
    </row>
    <row r="46" spans="1:1">
      <c r="A46" s="47"/>
    </row>
    <row r="47" spans="1:1">
      <c r="A47" s="47"/>
    </row>
    <row r="48" spans="1:1">
      <c r="A48" s="47"/>
    </row>
    <row r="49" spans="1:1">
      <c r="A49" s="47"/>
    </row>
    <row r="50" spans="1:1">
      <c r="A50" s="47"/>
    </row>
    <row r="51" spans="1:1">
      <c r="A51" s="47"/>
    </row>
    <row r="52" spans="1:1">
      <c r="A52" s="47"/>
    </row>
    <row r="53" spans="1:1">
      <c r="A53" s="47"/>
    </row>
    <row r="54" spans="1:1">
      <c r="A54" s="47"/>
    </row>
    <row r="55" spans="1:1">
      <c r="A55" s="47"/>
    </row>
    <row r="56" spans="1:1">
      <c r="A56" s="47"/>
    </row>
    <row r="57" spans="1:1">
      <c r="A57" s="47"/>
    </row>
    <row r="58" spans="1:1">
      <c r="A58" s="47"/>
    </row>
    <row r="59" spans="1:1">
      <c r="A59" s="47"/>
    </row>
    <row r="60" spans="1:1">
      <c r="A60" s="47"/>
    </row>
    <row r="61" spans="1:1">
      <c r="A61" s="47"/>
    </row>
    <row r="62" spans="1:1">
      <c r="A62" s="47"/>
    </row>
    <row r="63" spans="1:1">
      <c r="A63" s="47"/>
    </row>
    <row r="64" spans="1:1">
      <c r="A64" s="47"/>
    </row>
    <row r="65" spans="1:1">
      <c r="A65" s="47"/>
    </row>
    <row r="66" spans="1:1">
      <c r="A66" s="47"/>
    </row>
    <row r="67" spans="1:1">
      <c r="A67" s="47"/>
    </row>
    <row r="68" spans="1:1">
      <c r="A68" s="47"/>
    </row>
    <row r="69" spans="1:1">
      <c r="A69" s="47"/>
    </row>
    <row r="70" spans="1:1">
      <c r="A70" s="47"/>
    </row>
    <row r="71" spans="1:1">
      <c r="A71" s="47"/>
    </row>
    <row r="72" spans="1:1">
      <c r="A72" s="47"/>
    </row>
    <row r="73" spans="1:1">
      <c r="A73" s="47"/>
    </row>
    <row r="74" spans="1:1">
      <c r="A74" s="47"/>
    </row>
    <row r="75" spans="1:1">
      <c r="A75" s="47"/>
    </row>
    <row r="76" spans="1:1">
      <c r="A76" s="47"/>
    </row>
    <row r="77" spans="1:1">
      <c r="A77" s="47"/>
    </row>
    <row r="78" spans="1:1">
      <c r="A78" s="47"/>
    </row>
    <row r="79" spans="1:1">
      <c r="A79" s="47"/>
    </row>
    <row r="80" spans="1:1">
      <c r="A80" s="47"/>
    </row>
    <row r="81" spans="1:1">
      <c r="A81" s="47"/>
    </row>
    <row r="82" spans="1:1">
      <c r="A82" s="47"/>
    </row>
    <row r="83" spans="1:1">
      <c r="A83" s="47"/>
    </row>
    <row r="84" spans="1:1">
      <c r="A84" s="47"/>
    </row>
    <row r="85" spans="1:1">
      <c r="A85" s="47"/>
    </row>
    <row r="86" spans="1:1">
      <c r="A86" s="47"/>
    </row>
    <row r="87" spans="1:1">
      <c r="A87" s="47"/>
    </row>
    <row r="88" spans="1:1">
      <c r="A88" s="47"/>
    </row>
    <row r="89" spans="1:1">
      <c r="A89" s="47"/>
    </row>
    <row r="90" spans="1:1">
      <c r="A90" s="47"/>
    </row>
    <row r="91" spans="1:1">
      <c r="A91" s="47"/>
    </row>
    <row r="92" spans="1:1">
      <c r="A92" s="47"/>
    </row>
    <row r="93" spans="1:1">
      <c r="A93" s="47"/>
    </row>
    <row r="94" spans="1:1">
      <c r="A94" s="47"/>
    </row>
    <row r="95" spans="1:1">
      <c r="A95" s="47"/>
    </row>
    <row r="96" spans="1:1">
      <c r="A96" s="47"/>
    </row>
    <row r="97" spans="1:1">
      <c r="A97" s="47"/>
    </row>
    <row r="98" spans="1:1">
      <c r="A98" s="47"/>
    </row>
    <row r="99" spans="1:1">
      <c r="A99" s="47"/>
    </row>
    <row r="100" spans="1:1">
      <c r="A100" s="47"/>
    </row>
    <row r="101" spans="1:1">
      <c r="A101" s="47"/>
    </row>
    <row r="102" spans="1:1">
      <c r="A102" s="47"/>
    </row>
    <row r="103" spans="1:1">
      <c r="A103" s="47"/>
    </row>
    <row r="104" spans="1:1">
      <c r="A104" s="47"/>
    </row>
    <row r="105" spans="1:1">
      <c r="A105" s="47"/>
    </row>
    <row r="106" spans="1:1">
      <c r="A106" s="47"/>
    </row>
    <row r="107" spans="1:1">
      <c r="A107" s="47"/>
    </row>
    <row r="108" spans="1:1">
      <c r="A108" s="47"/>
    </row>
    <row r="109" spans="1:1">
      <c r="A109" s="47"/>
    </row>
    <row r="110" spans="1:1">
      <c r="A110" s="47"/>
    </row>
    <row r="111" spans="1:1">
      <c r="A111" s="47"/>
    </row>
    <row r="112" spans="1:1">
      <c r="A112" s="47"/>
    </row>
    <row r="113" spans="1:1">
      <c r="A113" s="47"/>
    </row>
    <row r="114" spans="1:1">
      <c r="A114" s="47"/>
    </row>
    <row r="115" spans="1:1">
      <c r="A115" s="47"/>
    </row>
    <row r="116" spans="1:1">
      <c r="A116" s="47"/>
    </row>
    <row r="117" spans="1:1">
      <c r="A117" s="47"/>
    </row>
    <row r="118" spans="1:1">
      <c r="A118" s="47"/>
    </row>
    <row r="119" spans="1:1">
      <c r="A119" s="47"/>
    </row>
    <row r="120" spans="1:1">
      <c r="A120" s="47"/>
    </row>
    <row r="121" spans="1:1">
      <c r="A121" s="47"/>
    </row>
    <row r="122" spans="1:1">
      <c r="A122" s="47"/>
    </row>
    <row r="123" spans="1:1">
      <c r="A123" s="47"/>
    </row>
    <row r="124" spans="1:1">
      <c r="A124" s="47"/>
    </row>
    <row r="125" spans="1:1">
      <c r="A125" s="47"/>
    </row>
    <row r="126" spans="1:1">
      <c r="A126" s="47"/>
    </row>
    <row r="127" spans="1:1">
      <c r="A127" s="47"/>
    </row>
    <row r="128" spans="1:1">
      <c r="A128" s="47"/>
    </row>
    <row r="129" spans="1:1">
      <c r="A129" s="47"/>
    </row>
    <row r="130" spans="1:1">
      <c r="A130" s="47"/>
    </row>
    <row r="131" spans="1:1">
      <c r="A131" s="47"/>
    </row>
    <row r="132" spans="1:1">
      <c r="A132" s="47"/>
    </row>
    <row r="133" spans="1:1">
      <c r="A133" s="47"/>
    </row>
    <row r="134" spans="1:1">
      <c r="A134" s="47"/>
    </row>
    <row r="135" spans="1:1">
      <c r="A135" s="47"/>
    </row>
    <row r="136" spans="1:1">
      <c r="A136" s="47"/>
    </row>
    <row r="137" spans="1:1">
      <c r="A137" s="47"/>
    </row>
    <row r="138" spans="1:1">
      <c r="A138" s="47"/>
    </row>
    <row r="139" spans="1:1">
      <c r="A139" s="47"/>
    </row>
    <row r="140" spans="1:1">
      <c r="A140" s="47"/>
    </row>
    <row r="141" spans="1:1">
      <c r="A141" s="47"/>
    </row>
    <row r="142" spans="1:1">
      <c r="A142" s="47"/>
    </row>
    <row r="143" spans="1:1">
      <c r="A143" s="47"/>
    </row>
    <row r="144" spans="1:1">
      <c r="A144" s="47"/>
    </row>
    <row r="145" spans="1:1">
      <c r="A145" s="47"/>
    </row>
    <row r="146" spans="1:1">
      <c r="A146" s="47"/>
    </row>
    <row r="147" spans="1:1">
      <c r="A147" s="47"/>
    </row>
    <row r="148" spans="1:1">
      <c r="A148" s="47"/>
    </row>
    <row r="149" spans="1:1">
      <c r="A149" s="47"/>
    </row>
    <row r="150" spans="1:1">
      <c r="A150" s="47"/>
    </row>
    <row r="151" spans="1:1">
      <c r="A151" s="47"/>
    </row>
    <row r="152" spans="1:1">
      <c r="A152" s="47"/>
    </row>
    <row r="153" spans="1:1">
      <c r="A153" s="47"/>
    </row>
    <row r="154" spans="1:1">
      <c r="A154" s="47"/>
    </row>
    <row r="155" spans="1:1">
      <c r="A155" s="47"/>
    </row>
    <row r="156" spans="1:1">
      <c r="A156" s="47"/>
    </row>
    <row r="157" spans="1:1">
      <c r="A157" s="47"/>
    </row>
    <row r="158" spans="1:1">
      <c r="A158" s="47"/>
    </row>
    <row r="159" spans="1:1">
      <c r="A159" s="47"/>
    </row>
    <row r="160" spans="1:1">
      <c r="A160" s="47"/>
    </row>
    <row r="161" spans="1:1">
      <c r="A161" s="47"/>
    </row>
    <row r="162" spans="1:1">
      <c r="A162" s="47"/>
    </row>
    <row r="163" spans="1:1">
      <c r="A163" s="47"/>
    </row>
    <row r="164" spans="1:1">
      <c r="A164" s="47"/>
    </row>
    <row r="165" spans="1:1">
      <c r="A165" s="47"/>
    </row>
    <row r="166" spans="1:1">
      <c r="A166" s="47"/>
    </row>
    <row r="167" spans="1:1">
      <c r="A167" s="47"/>
    </row>
    <row r="168" spans="1:1">
      <c r="A168" s="47"/>
    </row>
    <row r="169" spans="1:1">
      <c r="A169" s="47"/>
    </row>
    <row r="170" spans="1:1">
      <c r="A170" s="47"/>
    </row>
    <row r="171" spans="1:1">
      <c r="A171" s="47"/>
    </row>
    <row r="172" spans="1:1">
      <c r="A172" s="47"/>
    </row>
    <row r="173" spans="1:1">
      <c r="A173" s="47"/>
    </row>
    <row r="174" spans="1:1">
      <c r="A174" s="47"/>
    </row>
    <row r="175" spans="1:1">
      <c r="A175" s="47"/>
    </row>
    <row r="176" spans="1:1">
      <c r="A176" s="47"/>
    </row>
    <row r="177" spans="1:1">
      <c r="A177" s="47"/>
    </row>
    <row r="178" spans="1:1">
      <c r="A178" s="47"/>
    </row>
    <row r="179" spans="1:1">
      <c r="A179" s="47"/>
    </row>
    <row r="180" spans="1:1">
      <c r="A180" s="47"/>
    </row>
    <row r="181" spans="1:1">
      <c r="A181" s="47"/>
    </row>
    <row r="182" spans="1:1">
      <c r="A182" s="47"/>
    </row>
  </sheetData>
  <mergeCells count="10">
    <mergeCell ref="A19:H19"/>
    <mergeCell ref="F16:G16"/>
    <mergeCell ref="A3:A4"/>
    <mergeCell ref="A1:G1"/>
    <mergeCell ref="B3:B4"/>
    <mergeCell ref="A2:G2"/>
    <mergeCell ref="C3:C4"/>
    <mergeCell ref="D3:G3"/>
    <mergeCell ref="C16:D16"/>
    <mergeCell ref="F15:G15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0" firstPageNumber="9" orientation="portrait" useFirstPageNumber="1" r:id="rId1"/>
  <headerFooter alignWithMargins="0"/>
  <ignoredErrors>
    <ignoredError sqref="B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28"/>
  <sheetViews>
    <sheetView view="pageBreakPreview" topLeftCell="A4" zoomScale="75" zoomScaleNormal="75" zoomScaleSheetLayoutView="70" workbookViewId="0">
      <selection activeCell="D14" sqref="D14"/>
    </sheetView>
  </sheetViews>
  <sheetFormatPr defaultRowHeight="20.25"/>
  <cols>
    <col min="1" max="1" width="87.28515625" style="68" customWidth="1"/>
    <col min="2" max="2" width="16.5703125" style="68" customWidth="1"/>
    <col min="3" max="3" width="19.7109375" style="68" customWidth="1"/>
    <col min="4" max="4" width="20" style="68" customWidth="1"/>
    <col min="5" max="5" width="19.7109375" style="68" customWidth="1"/>
    <col min="6" max="6" width="39" style="68" customWidth="1"/>
    <col min="7" max="7" width="9.5703125" style="68" customWidth="1"/>
    <col min="8" max="8" width="9.140625" style="68"/>
    <col min="9" max="9" width="27.140625" style="68" customWidth="1"/>
    <col min="10" max="16384" width="9.140625" style="68"/>
  </cols>
  <sheetData>
    <row r="1" spans="1:6" ht="19.5" customHeight="1">
      <c r="A1" s="289" t="s">
        <v>382</v>
      </c>
      <c r="B1" s="289"/>
      <c r="C1" s="289"/>
      <c r="D1" s="289"/>
      <c r="E1" s="289"/>
      <c r="F1" s="289"/>
    </row>
    <row r="2" spans="1:6" ht="24" customHeight="1"/>
    <row r="3" spans="1:6" ht="36" customHeight="1">
      <c r="A3" s="290" t="s">
        <v>287</v>
      </c>
      <c r="B3" s="290" t="s">
        <v>0</v>
      </c>
      <c r="C3" s="290" t="s">
        <v>100</v>
      </c>
      <c r="D3" s="284" t="s">
        <v>359</v>
      </c>
      <c r="E3" s="292" t="s">
        <v>357</v>
      </c>
      <c r="F3" s="290" t="s">
        <v>324</v>
      </c>
    </row>
    <row r="4" spans="1:6" ht="36" customHeight="1">
      <c r="A4" s="291"/>
      <c r="B4" s="291"/>
      <c r="C4" s="291"/>
      <c r="D4" s="284"/>
      <c r="E4" s="293"/>
      <c r="F4" s="291"/>
    </row>
    <row r="5" spans="1:6" ht="20.25" customHeight="1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</row>
    <row r="6" spans="1:6">
      <c r="A6" s="286" t="s">
        <v>190</v>
      </c>
      <c r="B6" s="287"/>
      <c r="C6" s="287"/>
      <c r="D6" s="287"/>
      <c r="E6" s="287"/>
      <c r="F6" s="288"/>
    </row>
    <row r="7" spans="1:6" ht="63.75" customHeight="1">
      <c r="A7" s="43" t="s">
        <v>353</v>
      </c>
      <c r="B7" s="39">
        <v>5000</v>
      </c>
      <c r="C7" s="70" t="s">
        <v>344</v>
      </c>
      <c r="D7" s="177">
        <f>'фінплан - зведені показники'!C33/'фінплан - зведені показники'!C31*100%</f>
        <v>0.17673235855054037</v>
      </c>
      <c r="E7" s="177">
        <f>'фінплан - зведені показники'!E33/'фінплан - зведені показники'!E31*100%</f>
        <v>0.259728351194911</v>
      </c>
      <c r="F7" s="72"/>
    </row>
    <row r="8" spans="1:6" ht="63.75" customHeight="1">
      <c r="A8" s="43" t="s">
        <v>354</v>
      </c>
      <c r="B8" s="39">
        <v>5010</v>
      </c>
      <c r="C8" s="70" t="s">
        <v>344</v>
      </c>
      <c r="D8" s="177">
        <f>'фінплан - зведені показники'!C38/'фінплан - зведені показники'!C31*100%</f>
        <v>4.5772409408773043E-2</v>
      </c>
      <c r="E8" s="177">
        <f>'фінплан - зведені показники'!E38/'фінплан - зведені показники'!E31*100%</f>
        <v>7.5935583701071882E-2</v>
      </c>
      <c r="F8" s="72"/>
    </row>
    <row r="9" spans="1:6" ht="60.75" customHeight="1">
      <c r="A9" s="73" t="s">
        <v>397</v>
      </c>
      <c r="B9" s="39">
        <v>5020</v>
      </c>
      <c r="C9" s="70" t="s">
        <v>344</v>
      </c>
      <c r="D9" s="177">
        <f>'фінплан - зведені показники'!C44/'фінплан - зведені показники'!C70</f>
        <v>-6.7295597484276728E-2</v>
      </c>
      <c r="E9" s="177">
        <f>'фінплан - зведені показники'!E44/'фінплан - зведені показники'!E70</f>
        <v>3.6202185792349961E-2</v>
      </c>
      <c r="F9" s="72" t="s">
        <v>345</v>
      </c>
    </row>
    <row r="10" spans="1:6" ht="63.75" customHeight="1">
      <c r="A10" s="73" t="s">
        <v>331</v>
      </c>
      <c r="B10" s="39">
        <v>5030</v>
      </c>
      <c r="C10" s="70" t="s">
        <v>344</v>
      </c>
      <c r="D10" s="177">
        <f>'фінплан - зведені показники'!C44/'фінплан - зведені показники'!C76</f>
        <v>-0.22621564482029599</v>
      </c>
      <c r="E10" s="177">
        <f>'фінплан - зведені показники'!E44/'фінплан - зведені показники'!E76</f>
        <v>0.1057884231536933</v>
      </c>
      <c r="F10" s="72"/>
    </row>
    <row r="11" spans="1:6" ht="68.25" customHeight="1">
      <c r="A11" s="73" t="s">
        <v>332</v>
      </c>
      <c r="B11" s="39">
        <v>5040</v>
      </c>
      <c r="C11" s="70" t="s">
        <v>101</v>
      </c>
      <c r="D11" s="177">
        <f>'фінплан - зведені показники'!C44/'фінплан - зведені показники'!C31</f>
        <v>-6.8022886204704383E-2</v>
      </c>
      <c r="E11" s="177">
        <f>'фінплан - зведені показники'!E44/'фінплан - зведені показники'!E31</f>
        <v>3.0374233480428871E-2</v>
      </c>
      <c r="F11" s="72" t="s">
        <v>346</v>
      </c>
    </row>
    <row r="12" spans="1:6" ht="42.75" customHeight="1">
      <c r="A12" s="286" t="s">
        <v>192</v>
      </c>
      <c r="B12" s="287"/>
      <c r="C12" s="287"/>
      <c r="D12" s="287"/>
      <c r="E12" s="287"/>
      <c r="F12" s="288"/>
    </row>
    <row r="13" spans="1:6" ht="82.5" customHeight="1">
      <c r="A13" s="72" t="s">
        <v>337</v>
      </c>
      <c r="B13" s="39">
        <v>5100</v>
      </c>
      <c r="C13" s="70"/>
      <c r="D13" s="177">
        <f>'фінплан - зведені показники'!C73/'фінплан - зведені показники'!C38</f>
        <v>15.513888888888889</v>
      </c>
      <c r="E13" s="177">
        <f>'фінплан - зведені показники'!E73/'фінплан - зведені показники'!E38</f>
        <v>7.2679245283018679</v>
      </c>
      <c r="F13" s="72"/>
    </row>
    <row r="14" spans="1:6" ht="128.25" customHeight="1">
      <c r="A14" s="72" t="s">
        <v>333</v>
      </c>
      <c r="B14" s="39">
        <v>5110</v>
      </c>
      <c r="C14" s="70" t="s">
        <v>177</v>
      </c>
      <c r="D14" s="177">
        <f>'фінплан - зведені показники'!C76/'фінплан - зведені показники'!C73</f>
        <v>0.42345568487018798</v>
      </c>
      <c r="E14" s="177">
        <f>'фінплан - зведені показники'!E76/'фінплан - зведені показники'!E73</f>
        <v>0.52024922118380057</v>
      </c>
      <c r="F14" s="72" t="s">
        <v>347</v>
      </c>
    </row>
    <row r="15" spans="1:6" ht="171.75" customHeight="1">
      <c r="A15" s="72" t="s">
        <v>334</v>
      </c>
      <c r="B15" s="39">
        <v>5120</v>
      </c>
      <c r="C15" s="70" t="s">
        <v>177</v>
      </c>
      <c r="D15" s="177">
        <f>'фінплан - зведені показники'!C68/'фінплан - зведені показники'!C72</f>
        <v>0.30080572963294538</v>
      </c>
      <c r="E15" s="177">
        <f>'фінплан - зведені показники'!E68/'фінплан - зведені показники'!E72</f>
        <v>0.33541017653167188</v>
      </c>
      <c r="F15" s="72" t="s">
        <v>349</v>
      </c>
    </row>
    <row r="16" spans="1:6" ht="36.75" customHeight="1">
      <c r="A16" s="286" t="s">
        <v>191</v>
      </c>
      <c r="B16" s="287"/>
      <c r="C16" s="287"/>
      <c r="D16" s="287"/>
      <c r="E16" s="287"/>
      <c r="F16" s="288"/>
    </row>
    <row r="17" spans="1:9" ht="48" customHeight="1">
      <c r="A17" s="72" t="s">
        <v>335</v>
      </c>
      <c r="B17" s="39">
        <v>5200</v>
      </c>
      <c r="C17" s="70"/>
      <c r="D17" s="177">
        <f>'4. Кап. інвестиції'!C6/'1. Фін результат'!C106</f>
        <v>0</v>
      </c>
      <c r="E17" s="177">
        <f>'4. Кап. інвестиції'!E6/'1. Фін результат'!E106</f>
        <v>0</v>
      </c>
      <c r="F17" s="72"/>
    </row>
    <row r="18" spans="1:9" ht="81" customHeight="1">
      <c r="A18" s="72" t="s">
        <v>367</v>
      </c>
      <c r="B18" s="39">
        <v>5210</v>
      </c>
      <c r="C18" s="70"/>
      <c r="D18" s="177">
        <f>'фінплан - зведені показники'!C61/'фінплан - зведені показники'!C31</f>
        <v>0</v>
      </c>
      <c r="E18" s="177">
        <f>'фінплан - зведені показники'!E61/'фінплан - зведені показники'!E31</f>
        <v>0</v>
      </c>
      <c r="F18" s="72"/>
    </row>
    <row r="19" spans="1:9" ht="65.25" customHeight="1">
      <c r="A19" s="72" t="s">
        <v>355</v>
      </c>
      <c r="B19" s="39">
        <v>5220</v>
      </c>
      <c r="C19" s="70" t="s">
        <v>344</v>
      </c>
      <c r="D19" s="178"/>
      <c r="E19" s="178"/>
      <c r="F19" s="72" t="s">
        <v>348</v>
      </c>
    </row>
    <row r="20" spans="1:9" ht="35.25" customHeight="1">
      <c r="A20" s="286" t="s">
        <v>336</v>
      </c>
      <c r="B20" s="287"/>
      <c r="C20" s="287"/>
      <c r="D20" s="287"/>
      <c r="E20" s="287"/>
      <c r="F20" s="288"/>
    </row>
    <row r="21" spans="1:9" ht="110.25" customHeight="1">
      <c r="A21" s="73" t="s">
        <v>356</v>
      </c>
      <c r="B21" s="39">
        <v>5300</v>
      </c>
      <c r="C21" s="70"/>
      <c r="D21" s="71"/>
      <c r="E21" s="71"/>
      <c r="F21" s="74"/>
    </row>
    <row r="23" spans="1:9" s="29" customFormat="1" ht="20.100000000000001" customHeight="1">
      <c r="A23" s="167" t="s">
        <v>362</v>
      </c>
      <c r="B23" s="165"/>
      <c r="E23" s="250" t="s">
        <v>427</v>
      </c>
      <c r="F23" s="250"/>
    </row>
    <row r="24" spans="1:9" s="46" customFormat="1" ht="20.100000000000001" customHeight="1">
      <c r="A24" s="36" t="s">
        <v>395</v>
      </c>
      <c r="B24" s="250" t="s">
        <v>79</v>
      </c>
      <c r="C24" s="250"/>
      <c r="D24" s="250"/>
      <c r="E24" s="250" t="s">
        <v>328</v>
      </c>
      <c r="F24" s="250"/>
      <c r="G24" s="29"/>
    </row>
    <row r="26" spans="1:9" ht="53.25" customHeight="1">
      <c r="I26" s="26"/>
    </row>
    <row r="27" spans="1:9" s="138" customFormat="1" ht="102" customHeight="1">
      <c r="A27" s="280"/>
      <c r="B27" s="280"/>
      <c r="C27" s="280"/>
      <c r="D27" s="280"/>
      <c r="E27" s="280"/>
      <c r="F27" s="280"/>
      <c r="G27" s="280"/>
      <c r="H27" s="280"/>
    </row>
    <row r="28" spans="1:9" s="46" customFormat="1">
      <c r="A28" s="36"/>
      <c r="B28" s="29"/>
      <c r="C28" s="250"/>
      <c r="D28" s="250"/>
      <c r="E28" s="29"/>
      <c r="F28" s="33"/>
    </row>
  </sheetData>
  <mergeCells count="16">
    <mergeCell ref="C28:D28"/>
    <mergeCell ref="A16:F16"/>
    <mergeCell ref="B24:D24"/>
    <mergeCell ref="E24:F24"/>
    <mergeCell ref="A20:F20"/>
    <mergeCell ref="A27:H27"/>
    <mergeCell ref="E23:F23"/>
    <mergeCell ref="A6:F6"/>
    <mergeCell ref="A12:F12"/>
    <mergeCell ref="A1:F1"/>
    <mergeCell ref="A3:A4"/>
    <mergeCell ref="B3:B4"/>
    <mergeCell ref="C3:C4"/>
    <mergeCell ref="F3:F4"/>
    <mergeCell ref="D3:D4"/>
    <mergeCell ref="E3:E4"/>
  </mergeCells>
  <phoneticPr fontId="3" type="noConversion"/>
  <pageMargins left="0.78740157480314965" right="0.39370078740157483" top="0.59055118110236227" bottom="0.59055118110236227" header="0.11811023622047245" footer="0.31496062992125984"/>
  <pageSetup paperSize="9" scale="4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P92"/>
  <sheetViews>
    <sheetView view="pageBreakPreview" topLeftCell="A6" zoomScale="50" zoomScaleNormal="75" zoomScaleSheetLayoutView="75" workbookViewId="0">
      <selection activeCell="D50" sqref="D50:F50"/>
    </sheetView>
  </sheetViews>
  <sheetFormatPr defaultRowHeight="20.25" outlineLevelRow="1"/>
  <cols>
    <col min="1" max="1" width="44.85546875" style="46" customWidth="1"/>
    <col min="2" max="2" width="13.5703125" style="33" customWidth="1"/>
    <col min="3" max="3" width="18.5703125" style="46" customWidth="1"/>
    <col min="4" max="4" width="16.140625" style="46" customWidth="1"/>
    <col min="5" max="5" width="17.140625" style="46" customWidth="1"/>
    <col min="6" max="6" width="16.5703125" style="46" customWidth="1"/>
    <col min="7" max="7" width="15.28515625" style="46" customWidth="1"/>
    <col min="8" max="8" width="16.5703125" style="46" customWidth="1"/>
    <col min="9" max="9" width="16.140625" style="46" customWidth="1"/>
    <col min="10" max="10" width="16.42578125" style="46" customWidth="1"/>
    <col min="11" max="11" width="16.5703125" style="46" customWidth="1"/>
    <col min="12" max="12" width="16.85546875" style="46" customWidth="1"/>
    <col min="13" max="15" width="16.7109375" style="46" customWidth="1"/>
    <col min="16" max="16384" width="9.140625" style="46"/>
  </cols>
  <sheetData>
    <row r="1" spans="1:15" ht="18.75" hidden="1" customHeight="1" outlineLevel="1">
      <c r="N1" s="296" t="s">
        <v>241</v>
      </c>
      <c r="O1" s="296"/>
    </row>
    <row r="2" spans="1:15" hidden="1" outlineLevel="1">
      <c r="N2" s="296" t="s">
        <v>261</v>
      </c>
      <c r="O2" s="296"/>
    </row>
    <row r="3" spans="1:15" collapsed="1">
      <c r="A3" s="297" t="s">
        <v>442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</row>
    <row r="4" spans="1:15" ht="3.75" customHeight="1">
      <c r="A4" s="297"/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</row>
    <row r="5" spans="1:15">
      <c r="A5" s="250" t="s">
        <v>76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</row>
    <row r="6" spans="1:15" ht="14.25" customHeight="1">
      <c r="A6" s="250" t="s">
        <v>134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</row>
    <row r="7" spans="1:15" ht="24.95" customHeight="1">
      <c r="A7" s="283" t="s">
        <v>383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</row>
    <row r="8" spans="1:15" ht="9" customHeight="1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5" ht="41.25" customHeight="1">
      <c r="A9" s="298" t="s">
        <v>388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99"/>
      <c r="O9" s="299"/>
    </row>
    <row r="10" spans="1:15" ht="12.75" customHeight="1">
      <c r="B10" s="46"/>
    </row>
    <row r="11" spans="1:15" s="29" customFormat="1" ht="40.5" customHeight="1">
      <c r="A11" s="39" t="s">
        <v>287</v>
      </c>
      <c r="B11" s="284" t="s">
        <v>136</v>
      </c>
      <c r="C11" s="284"/>
      <c r="D11" s="284" t="s">
        <v>30</v>
      </c>
      <c r="E11" s="284"/>
      <c r="F11" s="284" t="s">
        <v>325</v>
      </c>
      <c r="G11" s="284"/>
      <c r="H11" s="284" t="s">
        <v>326</v>
      </c>
      <c r="I11" s="284"/>
      <c r="J11" s="284" t="s">
        <v>327</v>
      </c>
      <c r="K11" s="284"/>
      <c r="L11" s="284" t="s">
        <v>294</v>
      </c>
      <c r="M11" s="284"/>
      <c r="N11" s="284" t="s">
        <v>295</v>
      </c>
      <c r="O11" s="284"/>
    </row>
    <row r="12" spans="1:15" s="29" customFormat="1" ht="17.25" customHeight="1">
      <c r="A12" s="39">
        <v>1</v>
      </c>
      <c r="B12" s="311">
        <v>2</v>
      </c>
      <c r="C12" s="312"/>
      <c r="D12" s="311">
        <v>3</v>
      </c>
      <c r="E12" s="312"/>
      <c r="F12" s="311">
        <v>4</v>
      </c>
      <c r="G12" s="312"/>
      <c r="H12" s="311">
        <v>5</v>
      </c>
      <c r="I12" s="312"/>
      <c r="J12" s="311">
        <v>6</v>
      </c>
      <c r="K12" s="312"/>
      <c r="L12" s="311">
        <v>7</v>
      </c>
      <c r="M12" s="312"/>
      <c r="N12" s="284">
        <v>8</v>
      </c>
      <c r="O12" s="284"/>
    </row>
    <row r="13" spans="1:15" s="29" customFormat="1" ht="60" customHeight="1">
      <c r="A13" s="327" t="s">
        <v>135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9"/>
    </row>
    <row r="14" spans="1:15" s="29" customFormat="1" ht="20.100000000000001" customHeight="1">
      <c r="A14" s="43" t="s">
        <v>296</v>
      </c>
      <c r="B14" s="284">
        <v>2</v>
      </c>
      <c r="C14" s="284"/>
      <c r="D14" s="313">
        <v>2</v>
      </c>
      <c r="E14" s="313"/>
      <c r="F14" s="313">
        <v>2</v>
      </c>
      <c r="G14" s="313"/>
      <c r="H14" s="313">
        <v>2</v>
      </c>
      <c r="I14" s="313"/>
      <c r="J14" s="313">
        <v>2</v>
      </c>
      <c r="K14" s="313"/>
      <c r="L14" s="313">
        <f>J14-H14</f>
        <v>0</v>
      </c>
      <c r="M14" s="313"/>
      <c r="N14" s="317">
        <f>J14*100/H14</f>
        <v>100</v>
      </c>
      <c r="O14" s="317"/>
    </row>
    <row r="15" spans="1:15" s="29" customFormat="1" ht="20.100000000000001" customHeight="1">
      <c r="A15" s="43" t="s">
        <v>297</v>
      </c>
      <c r="B15" s="284"/>
      <c r="C15" s="284"/>
      <c r="D15" s="313"/>
      <c r="E15" s="313"/>
      <c r="F15" s="313"/>
      <c r="G15" s="313"/>
      <c r="H15" s="313"/>
      <c r="I15" s="313"/>
      <c r="J15" s="313"/>
      <c r="K15" s="313"/>
      <c r="L15" s="313">
        <f>J15-H15</f>
        <v>0</v>
      </c>
      <c r="M15" s="313"/>
      <c r="N15" s="317"/>
      <c r="O15" s="317"/>
    </row>
    <row r="16" spans="1:15" s="29" customFormat="1" ht="20.100000000000001" customHeight="1">
      <c r="A16" s="220" t="s">
        <v>298</v>
      </c>
      <c r="B16" s="284">
        <v>12</v>
      </c>
      <c r="C16" s="284"/>
      <c r="D16" s="313">
        <v>12</v>
      </c>
      <c r="E16" s="313"/>
      <c r="F16" s="313">
        <v>12</v>
      </c>
      <c r="G16" s="313"/>
      <c r="H16" s="313">
        <v>12</v>
      </c>
      <c r="I16" s="313"/>
      <c r="J16" s="313">
        <v>12</v>
      </c>
      <c r="K16" s="313"/>
      <c r="L16" s="313">
        <f>J16-H16</f>
        <v>0</v>
      </c>
      <c r="M16" s="313"/>
      <c r="N16" s="317">
        <f>J16*100/H16</f>
        <v>100</v>
      </c>
      <c r="O16" s="317"/>
    </row>
    <row r="17" spans="1:16" s="29" customFormat="1" ht="20.100000000000001" customHeight="1">
      <c r="A17" s="220" t="s">
        <v>299</v>
      </c>
      <c r="B17" s="284">
        <v>2</v>
      </c>
      <c r="C17" s="284"/>
      <c r="D17" s="313">
        <v>1</v>
      </c>
      <c r="E17" s="313"/>
      <c r="F17" s="313">
        <v>2</v>
      </c>
      <c r="G17" s="313"/>
      <c r="H17" s="313">
        <v>2</v>
      </c>
      <c r="I17" s="313"/>
      <c r="J17" s="313">
        <v>3</v>
      </c>
      <c r="K17" s="313"/>
      <c r="L17" s="313">
        <f>J17-H17</f>
        <v>1</v>
      </c>
      <c r="M17" s="313"/>
      <c r="N17" s="317">
        <f>J17*100/H17</f>
        <v>150</v>
      </c>
      <c r="O17" s="317"/>
    </row>
    <row r="18" spans="1:16" s="29" customFormat="1" ht="20.100000000000001" customHeight="1">
      <c r="A18" s="220" t="s">
        <v>300</v>
      </c>
      <c r="B18" s="284">
        <v>1</v>
      </c>
      <c r="C18" s="284"/>
      <c r="D18" s="313">
        <v>1</v>
      </c>
      <c r="E18" s="313"/>
      <c r="F18" s="313">
        <v>1</v>
      </c>
      <c r="G18" s="313"/>
      <c r="H18" s="313">
        <v>1</v>
      </c>
      <c r="I18" s="313"/>
      <c r="J18" s="313">
        <v>1</v>
      </c>
      <c r="K18" s="313"/>
      <c r="L18" s="313">
        <f>J18-H18</f>
        <v>0</v>
      </c>
      <c r="M18" s="313"/>
      <c r="N18" s="317">
        <f>J18*100/H18</f>
        <v>100</v>
      </c>
      <c r="O18" s="317"/>
    </row>
    <row r="19" spans="1:16" s="29" customFormat="1" ht="20.100000000000001" customHeight="1">
      <c r="A19" s="220" t="s">
        <v>301</v>
      </c>
      <c r="B19" s="284"/>
      <c r="C19" s="284"/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17"/>
      <c r="O19" s="317"/>
    </row>
    <row r="20" spans="1:16" s="29" customFormat="1" ht="42" customHeight="1">
      <c r="A20" s="327" t="s">
        <v>369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9"/>
    </row>
    <row r="21" spans="1:16" s="29" customFormat="1" ht="20.100000000000001" customHeight="1">
      <c r="A21" s="220" t="s">
        <v>303</v>
      </c>
      <c r="B21" s="284">
        <v>118</v>
      </c>
      <c r="C21" s="284"/>
      <c r="D21" s="313">
        <v>87</v>
      </c>
      <c r="E21" s="313"/>
      <c r="F21" s="313">
        <v>123</v>
      </c>
      <c r="G21" s="313"/>
      <c r="H21" s="335">
        <v>93</v>
      </c>
      <c r="I21" s="335"/>
      <c r="J21" s="313">
        <v>101</v>
      </c>
      <c r="K21" s="313"/>
      <c r="L21" s="313">
        <f>J21-H21</f>
        <v>8</v>
      </c>
      <c r="M21" s="313"/>
      <c r="N21" s="317">
        <f>J21*100/H21</f>
        <v>108.60215053763442</v>
      </c>
      <c r="O21" s="317"/>
    </row>
    <row r="22" spans="1:16" s="29" customFormat="1" ht="40.5" customHeight="1">
      <c r="A22" s="220" t="s">
        <v>302</v>
      </c>
      <c r="B22" s="284">
        <v>165</v>
      </c>
      <c r="C22" s="284"/>
      <c r="D22" s="313">
        <v>118</v>
      </c>
      <c r="E22" s="313"/>
      <c r="F22" s="313">
        <v>183</v>
      </c>
      <c r="G22" s="313"/>
      <c r="H22" s="335">
        <v>137</v>
      </c>
      <c r="I22" s="335"/>
      <c r="J22" s="313">
        <v>126</v>
      </c>
      <c r="K22" s="313"/>
      <c r="L22" s="313">
        <f>J22-H22</f>
        <v>-11</v>
      </c>
      <c r="M22" s="313"/>
      <c r="N22" s="317">
        <f>J22*100/H22</f>
        <v>91.970802919708035</v>
      </c>
      <c r="O22" s="317"/>
      <c r="P22" s="215">
        <f>'1. Фін результат'!E104</f>
        <v>608.4</v>
      </c>
    </row>
    <row r="23" spans="1:16" s="29" customFormat="1" ht="20.100000000000001" customHeight="1">
      <c r="A23" s="220" t="s">
        <v>304</v>
      </c>
      <c r="B23" s="284">
        <v>606</v>
      </c>
      <c r="C23" s="284"/>
      <c r="D23" s="313">
        <v>356</v>
      </c>
      <c r="E23" s="313"/>
      <c r="F23" s="313">
        <v>672</v>
      </c>
      <c r="G23" s="313"/>
      <c r="H23" s="335">
        <v>504</v>
      </c>
      <c r="I23" s="335"/>
      <c r="J23" s="313">
        <v>381</v>
      </c>
      <c r="K23" s="313"/>
      <c r="L23" s="313">
        <f>J23-H23</f>
        <v>-123</v>
      </c>
      <c r="M23" s="313"/>
      <c r="N23" s="317">
        <f>J23*100/H23</f>
        <v>75.595238095238102</v>
      </c>
      <c r="O23" s="317"/>
    </row>
    <row r="24" spans="1:16" s="29" customFormat="1" ht="45" customHeight="1">
      <c r="A24" s="327" t="s">
        <v>338</v>
      </c>
      <c r="B24" s="328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9"/>
    </row>
    <row r="25" spans="1:16" s="29" customFormat="1" ht="20.100000000000001" customHeight="1">
      <c r="A25" s="220" t="s">
        <v>303</v>
      </c>
      <c r="B25" s="284">
        <v>145</v>
      </c>
      <c r="C25" s="284"/>
      <c r="D25" s="313">
        <v>106</v>
      </c>
      <c r="E25" s="313"/>
      <c r="F25" s="313">
        <v>149</v>
      </c>
      <c r="G25" s="313"/>
      <c r="H25" s="335">
        <v>113</v>
      </c>
      <c r="I25" s="335"/>
      <c r="J25" s="313">
        <v>123</v>
      </c>
      <c r="K25" s="313"/>
      <c r="L25" s="313">
        <f>J25-H25</f>
        <v>10</v>
      </c>
      <c r="M25" s="313"/>
      <c r="N25" s="317">
        <f>J25*100/H25</f>
        <v>108.84955752212389</v>
      </c>
      <c r="O25" s="317"/>
    </row>
    <row r="26" spans="1:16" s="29" customFormat="1" ht="42.75" customHeight="1">
      <c r="A26" s="220" t="s">
        <v>302</v>
      </c>
      <c r="B26" s="284">
        <v>202</v>
      </c>
      <c r="C26" s="284"/>
      <c r="D26" s="313">
        <v>143</v>
      </c>
      <c r="E26" s="313"/>
      <c r="F26" s="313">
        <v>224</v>
      </c>
      <c r="G26" s="313"/>
      <c r="H26" s="335">
        <v>167</v>
      </c>
      <c r="I26" s="335"/>
      <c r="J26" s="313">
        <v>153</v>
      </c>
      <c r="K26" s="313"/>
      <c r="L26" s="313">
        <f>J26-H26</f>
        <v>-14</v>
      </c>
      <c r="M26" s="313"/>
      <c r="N26" s="317">
        <f>J26*100/H26</f>
        <v>91.616766467065872</v>
      </c>
      <c r="O26" s="317"/>
      <c r="P26" s="215">
        <f>'1. Фін результат'!E104+'1. Фін результат'!E105</f>
        <v>731</v>
      </c>
    </row>
    <row r="27" spans="1:16" s="29" customFormat="1" ht="20.100000000000001" customHeight="1">
      <c r="A27" s="220" t="s">
        <v>304</v>
      </c>
      <c r="B27" s="284">
        <v>733</v>
      </c>
      <c r="C27" s="284"/>
      <c r="D27" s="313">
        <v>434</v>
      </c>
      <c r="E27" s="313"/>
      <c r="F27" s="313">
        <v>813</v>
      </c>
      <c r="G27" s="313"/>
      <c r="H27" s="335">
        <v>610</v>
      </c>
      <c r="I27" s="335"/>
      <c r="J27" s="313">
        <v>455</v>
      </c>
      <c r="K27" s="313"/>
      <c r="L27" s="313">
        <f>J27-H27</f>
        <v>-155</v>
      </c>
      <c r="M27" s="313"/>
      <c r="N27" s="317">
        <f>J27*100/H27</f>
        <v>74.590163934426229</v>
      </c>
      <c r="O27" s="317"/>
    </row>
    <row r="28" spans="1:16" s="29" customFormat="1" ht="67.5" customHeight="1">
      <c r="A28" s="327"/>
      <c r="B28" s="328"/>
      <c r="C28" s="328"/>
      <c r="D28" s="328"/>
      <c r="E28" s="328"/>
      <c r="F28" s="328"/>
      <c r="G28" s="328"/>
      <c r="H28" s="328"/>
      <c r="I28" s="328"/>
      <c r="J28" s="328"/>
      <c r="K28" s="328"/>
      <c r="L28" s="328"/>
      <c r="M28" s="328"/>
      <c r="N28" s="328"/>
      <c r="O28" s="329"/>
    </row>
    <row r="29" spans="1:16" s="29" customFormat="1" ht="20.100000000000001" customHeight="1">
      <c r="A29" s="220" t="s">
        <v>303</v>
      </c>
      <c r="B29" s="284">
        <v>9872</v>
      </c>
      <c r="C29" s="284"/>
      <c r="D29" s="313">
        <v>9667</v>
      </c>
      <c r="E29" s="313"/>
      <c r="F29" s="313">
        <v>10232</v>
      </c>
      <c r="G29" s="313"/>
      <c r="H29" s="313">
        <v>10232</v>
      </c>
      <c r="I29" s="313"/>
      <c r="J29" s="313">
        <v>11255</v>
      </c>
      <c r="K29" s="313"/>
      <c r="L29" s="313">
        <f>J29-H29</f>
        <v>1023</v>
      </c>
      <c r="M29" s="313"/>
      <c r="N29" s="317">
        <f>J29*100/H29</f>
        <v>109.99804534792807</v>
      </c>
      <c r="O29" s="317"/>
    </row>
    <row r="30" spans="1:16" s="29" customFormat="1" ht="45" customHeight="1">
      <c r="A30" s="220" t="s">
        <v>302</v>
      </c>
      <c r="B30" s="284">
        <v>3472</v>
      </c>
      <c r="C30" s="284"/>
      <c r="D30" s="313">
        <v>3278</v>
      </c>
      <c r="E30" s="313"/>
      <c r="F30" s="313">
        <v>4417</v>
      </c>
      <c r="G30" s="313"/>
      <c r="H30" s="313">
        <v>4417</v>
      </c>
      <c r="I30" s="313"/>
      <c r="J30" s="313">
        <v>4667</v>
      </c>
      <c r="K30" s="313"/>
      <c r="L30" s="313">
        <f>J30-H30</f>
        <v>250</v>
      </c>
      <c r="M30" s="313"/>
      <c r="N30" s="317">
        <f>J30*100/H30</f>
        <v>105.6599501924383</v>
      </c>
      <c r="O30" s="317"/>
    </row>
    <row r="31" spans="1:16" s="29" customFormat="1" ht="20.100000000000001" customHeight="1">
      <c r="A31" s="220" t="s">
        <v>304</v>
      </c>
      <c r="B31" s="284">
        <v>4208</v>
      </c>
      <c r="C31" s="284"/>
      <c r="D31" s="313">
        <v>3626</v>
      </c>
      <c r="E31" s="313"/>
      <c r="F31" s="313">
        <v>4312</v>
      </c>
      <c r="G31" s="313"/>
      <c r="H31" s="313">
        <v>4312</v>
      </c>
      <c r="I31" s="313"/>
      <c r="J31" s="313">
        <v>4233</v>
      </c>
      <c r="K31" s="313"/>
      <c r="L31" s="313">
        <f>J31-H31</f>
        <v>-79</v>
      </c>
      <c r="M31" s="313"/>
      <c r="N31" s="317">
        <f>J31*100/H31</f>
        <v>98.167903525046384</v>
      </c>
      <c r="O31" s="317"/>
    </row>
    <row r="32" spans="1:16" s="29" customFormat="1" ht="42.75" customHeight="1">
      <c r="A32" s="327" t="s">
        <v>305</v>
      </c>
      <c r="B32" s="328"/>
      <c r="C32" s="328"/>
      <c r="D32" s="328"/>
      <c r="E32" s="328"/>
      <c r="F32" s="328"/>
      <c r="G32" s="328"/>
      <c r="H32" s="328"/>
      <c r="I32" s="328"/>
      <c r="J32" s="328"/>
      <c r="K32" s="328"/>
      <c r="L32" s="328"/>
      <c r="M32" s="328"/>
      <c r="N32" s="328"/>
      <c r="O32" s="329"/>
    </row>
    <row r="33" spans="1:15" s="29" customFormat="1" ht="20.100000000000001" customHeight="1">
      <c r="A33" s="220" t="s">
        <v>303</v>
      </c>
      <c r="B33" s="284">
        <v>12083</v>
      </c>
      <c r="C33" s="284"/>
      <c r="D33" s="313">
        <v>11778</v>
      </c>
      <c r="E33" s="313"/>
      <c r="F33" s="313">
        <f>F29</f>
        <v>10232</v>
      </c>
      <c r="G33" s="313"/>
      <c r="H33" s="313">
        <v>10232</v>
      </c>
      <c r="I33" s="313"/>
      <c r="J33" s="313">
        <v>11255</v>
      </c>
      <c r="K33" s="313"/>
      <c r="L33" s="313">
        <f>J33-H33</f>
        <v>1023</v>
      </c>
      <c r="M33" s="313"/>
      <c r="N33" s="317">
        <f>J33*100/H33</f>
        <v>109.99804534792807</v>
      </c>
      <c r="O33" s="317"/>
    </row>
    <row r="34" spans="1:15" s="29" customFormat="1" ht="35.25" customHeight="1">
      <c r="A34" s="220" t="s">
        <v>302</v>
      </c>
      <c r="B34" s="284">
        <v>4208</v>
      </c>
      <c r="C34" s="284"/>
      <c r="D34" s="313">
        <v>3972</v>
      </c>
      <c r="E34" s="313"/>
      <c r="F34" s="313">
        <f>F30</f>
        <v>4417</v>
      </c>
      <c r="G34" s="313"/>
      <c r="H34" s="313">
        <v>4417</v>
      </c>
      <c r="I34" s="313"/>
      <c r="J34" s="313">
        <v>4667</v>
      </c>
      <c r="K34" s="313"/>
      <c r="L34" s="313">
        <f>J34-H34</f>
        <v>250</v>
      </c>
      <c r="M34" s="313"/>
      <c r="N34" s="317">
        <f>J34*100/H34</f>
        <v>105.6599501924383</v>
      </c>
      <c r="O34" s="317"/>
    </row>
    <row r="35" spans="1:15" s="29" customFormat="1" ht="20.100000000000001" customHeight="1">
      <c r="A35" s="220" t="s">
        <v>304</v>
      </c>
      <c r="B35" s="284">
        <v>5090</v>
      </c>
      <c r="C35" s="284"/>
      <c r="D35" s="313">
        <v>4384</v>
      </c>
      <c r="E35" s="313"/>
      <c r="F35" s="313">
        <f>F31</f>
        <v>4312</v>
      </c>
      <c r="G35" s="313"/>
      <c r="H35" s="313">
        <v>4312</v>
      </c>
      <c r="I35" s="313"/>
      <c r="J35" s="313">
        <v>4233</v>
      </c>
      <c r="K35" s="313"/>
      <c r="L35" s="313">
        <f>J35-H35</f>
        <v>-79</v>
      </c>
      <c r="M35" s="313"/>
      <c r="N35" s="317">
        <f>J35*100/H35</f>
        <v>98.167903525046384</v>
      </c>
      <c r="O35" s="317"/>
    </row>
    <row r="36" spans="1:15" s="29" customFormat="1" ht="7.5" customHeight="1">
      <c r="A36" s="32"/>
      <c r="B36" s="32"/>
      <c r="C36" s="32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67"/>
      <c r="O36" s="67"/>
    </row>
    <row r="37" spans="1:15" ht="22.5" customHeight="1">
      <c r="A37" s="303" t="s">
        <v>351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</row>
    <row r="38" spans="1:15" ht="11.25" customHeight="1">
      <c r="A38" s="76"/>
      <c r="B38" s="76"/>
      <c r="C38" s="76"/>
      <c r="D38" s="76"/>
      <c r="E38" s="76"/>
      <c r="F38" s="76"/>
      <c r="G38" s="76"/>
      <c r="H38" s="76"/>
      <c r="I38" s="76"/>
    </row>
    <row r="39" spans="1:15" ht="30.75" customHeight="1">
      <c r="A39" s="310" t="s">
        <v>375</v>
      </c>
      <c r="B39" s="310"/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</row>
    <row r="40" spans="1:15" ht="30.75" customHeight="1">
      <c r="A40" s="77" t="s">
        <v>137</v>
      </c>
      <c r="B40" s="307" t="s">
        <v>376</v>
      </c>
      <c r="C40" s="308"/>
      <c r="D40" s="308"/>
      <c r="E40" s="309"/>
      <c r="F40" s="304" t="s">
        <v>85</v>
      </c>
      <c r="G40" s="304"/>
      <c r="H40" s="304"/>
      <c r="I40" s="304"/>
      <c r="J40" s="304"/>
      <c r="K40" s="304"/>
      <c r="L40" s="304"/>
      <c r="M40" s="304"/>
      <c r="N40" s="304"/>
      <c r="O40" s="304"/>
    </row>
    <row r="41" spans="1:15" ht="17.25" customHeight="1">
      <c r="A41" s="77">
        <v>1</v>
      </c>
      <c r="B41" s="305">
        <v>2</v>
      </c>
      <c r="C41" s="306"/>
      <c r="D41" s="306"/>
      <c r="E41" s="306"/>
      <c r="F41" s="304">
        <v>3</v>
      </c>
      <c r="G41" s="304"/>
      <c r="H41" s="304"/>
      <c r="I41" s="304"/>
      <c r="J41" s="304"/>
      <c r="K41" s="304"/>
      <c r="L41" s="304"/>
      <c r="M41" s="304"/>
      <c r="N41" s="304"/>
      <c r="O41" s="304"/>
    </row>
    <row r="42" spans="1:15" ht="20.100000000000001" customHeight="1">
      <c r="A42" s="78"/>
      <c r="B42" s="301"/>
      <c r="C42" s="302"/>
      <c r="D42" s="302"/>
      <c r="E42" s="302"/>
      <c r="F42" s="300"/>
      <c r="G42" s="300"/>
      <c r="H42" s="300"/>
      <c r="I42" s="300"/>
      <c r="J42" s="300"/>
      <c r="K42" s="300"/>
      <c r="L42" s="300"/>
      <c r="M42" s="300"/>
      <c r="N42" s="300"/>
      <c r="O42" s="300"/>
    </row>
    <row r="43" spans="1:15" ht="20.100000000000001" hidden="1" customHeight="1" outlineLevel="1">
      <c r="A43" s="79"/>
      <c r="B43" s="80"/>
      <c r="C43" s="80"/>
      <c r="D43" s="80"/>
      <c r="E43" s="80"/>
      <c r="F43" s="81"/>
      <c r="G43" s="81"/>
      <c r="H43" s="81"/>
      <c r="I43" s="81"/>
      <c r="J43" s="81"/>
      <c r="K43" s="81"/>
      <c r="L43" s="81"/>
      <c r="M43" s="340" t="s">
        <v>241</v>
      </c>
      <c r="N43" s="340"/>
      <c r="O43" s="340"/>
    </row>
    <row r="44" spans="1:15" ht="20.100000000000001" hidden="1" customHeight="1" outlineLevel="1">
      <c r="A44" s="79"/>
      <c r="B44" s="80"/>
      <c r="C44" s="80"/>
      <c r="D44" s="80"/>
      <c r="E44" s="80"/>
      <c r="F44" s="81"/>
      <c r="G44" s="81"/>
      <c r="H44" s="81"/>
      <c r="I44" s="81"/>
      <c r="J44" s="81"/>
      <c r="K44" s="81"/>
      <c r="L44" s="81"/>
      <c r="M44" s="341" t="s">
        <v>293</v>
      </c>
      <c r="N44" s="341"/>
      <c r="O44" s="341"/>
    </row>
    <row r="45" spans="1:15" collapsed="1">
      <c r="A45" s="283" t="s">
        <v>251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</row>
    <row r="47" spans="1:15" ht="52.5" customHeight="1">
      <c r="A47" s="330" t="s">
        <v>287</v>
      </c>
      <c r="B47" s="331"/>
      <c r="C47" s="292"/>
      <c r="D47" s="284" t="s">
        <v>242</v>
      </c>
      <c r="E47" s="284"/>
      <c r="F47" s="284"/>
      <c r="G47" s="284" t="s">
        <v>238</v>
      </c>
      <c r="H47" s="284"/>
      <c r="I47" s="284"/>
      <c r="J47" s="284" t="s">
        <v>294</v>
      </c>
      <c r="K47" s="284"/>
      <c r="L47" s="284"/>
      <c r="M47" s="311" t="s">
        <v>295</v>
      </c>
      <c r="N47" s="312"/>
      <c r="O47" s="269" t="s">
        <v>318</v>
      </c>
    </row>
    <row r="48" spans="1:15" ht="189.75" customHeight="1">
      <c r="A48" s="332"/>
      <c r="B48" s="333"/>
      <c r="C48" s="293"/>
      <c r="D48" s="39" t="s">
        <v>321</v>
      </c>
      <c r="E48" s="39" t="s">
        <v>320</v>
      </c>
      <c r="F48" s="39" t="s">
        <v>319</v>
      </c>
      <c r="G48" s="39" t="s">
        <v>321</v>
      </c>
      <c r="H48" s="39" t="s">
        <v>320</v>
      </c>
      <c r="I48" s="39" t="s">
        <v>319</v>
      </c>
      <c r="J48" s="39" t="s">
        <v>321</v>
      </c>
      <c r="K48" s="39" t="s">
        <v>320</v>
      </c>
      <c r="L48" s="39" t="s">
        <v>319</v>
      </c>
      <c r="M48" s="39" t="s">
        <v>243</v>
      </c>
      <c r="N48" s="39" t="s">
        <v>244</v>
      </c>
      <c r="O48" s="334"/>
    </row>
    <row r="49" spans="1:15">
      <c r="A49" s="311">
        <v>1</v>
      </c>
      <c r="B49" s="336"/>
      <c r="C49" s="312"/>
      <c r="D49" s="39">
        <v>4</v>
      </c>
      <c r="E49" s="39">
        <v>5</v>
      </c>
      <c r="F49" s="39">
        <v>6</v>
      </c>
      <c r="G49" s="39">
        <v>7</v>
      </c>
      <c r="H49" s="35">
        <v>8</v>
      </c>
      <c r="I49" s="35">
        <v>9</v>
      </c>
      <c r="J49" s="35">
        <v>10</v>
      </c>
      <c r="K49" s="35">
        <v>11</v>
      </c>
      <c r="L49" s="35">
        <v>12</v>
      </c>
      <c r="M49" s="35">
        <v>13</v>
      </c>
      <c r="N49" s="35">
        <v>14</v>
      </c>
      <c r="O49" s="35">
        <v>15</v>
      </c>
    </row>
    <row r="50" spans="1:15">
      <c r="A50" s="311" t="s">
        <v>426</v>
      </c>
      <c r="B50" s="336"/>
      <c r="C50" s="312"/>
      <c r="D50" s="223">
        <v>2049</v>
      </c>
      <c r="E50" s="224">
        <f>D50/F50*100</f>
        <v>8154.5747602180927</v>
      </c>
      <c r="F50" s="223">
        <v>25.126999999999999</v>
      </c>
      <c r="G50" s="216">
        <f>'1. Фін результат'!E9</f>
        <v>1744.9</v>
      </c>
      <c r="H50" s="181">
        <f>G50/I50*100</f>
        <v>8724.5</v>
      </c>
      <c r="I50" s="218">
        <v>20</v>
      </c>
      <c r="J50" s="35"/>
      <c r="K50" s="35"/>
      <c r="L50" s="35"/>
      <c r="M50" s="35"/>
      <c r="N50" s="35"/>
      <c r="O50" s="35"/>
    </row>
    <row r="51" spans="1:15" ht="20.100000000000001" customHeight="1">
      <c r="A51" s="337"/>
      <c r="B51" s="338"/>
      <c r="C51" s="339"/>
      <c r="D51" s="41"/>
      <c r="E51" s="41"/>
      <c r="F51" s="41"/>
      <c r="G51" s="41"/>
      <c r="H51" s="41"/>
      <c r="I51" s="41"/>
      <c r="J51" s="41"/>
      <c r="K51" s="41"/>
      <c r="L51" s="41"/>
      <c r="M51" s="42"/>
      <c r="N51" s="42"/>
      <c r="O51" s="41"/>
    </row>
    <row r="52" spans="1:15" ht="24.95" customHeight="1">
      <c r="A52" s="342" t="s">
        <v>57</v>
      </c>
      <c r="B52" s="343"/>
      <c r="C52" s="344"/>
      <c r="D52" s="41"/>
      <c r="E52" s="41"/>
      <c r="F52" s="82"/>
      <c r="G52" s="82"/>
      <c r="H52" s="82"/>
      <c r="I52" s="82"/>
      <c r="J52" s="82"/>
      <c r="K52" s="82"/>
      <c r="L52" s="82"/>
      <c r="M52" s="83"/>
      <c r="N52" s="83"/>
      <c r="O52" s="82"/>
    </row>
    <row r="53" spans="1:15">
      <c r="A53" s="30"/>
      <c r="B53" s="84"/>
      <c r="C53" s="84"/>
      <c r="D53" s="84"/>
      <c r="E53" s="84"/>
      <c r="F53" s="37"/>
      <c r="G53" s="37"/>
      <c r="H53" s="37"/>
      <c r="I53" s="45"/>
      <c r="J53" s="45"/>
      <c r="K53" s="45"/>
      <c r="L53" s="45"/>
      <c r="M53" s="45"/>
      <c r="N53" s="45"/>
      <c r="O53" s="45"/>
    </row>
    <row r="54" spans="1:15">
      <c r="A54" s="283" t="s">
        <v>74</v>
      </c>
      <c r="B54" s="283"/>
      <c r="C54" s="283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</row>
    <row r="56" spans="1:15" ht="56.25" customHeight="1">
      <c r="A56" s="39" t="s">
        <v>126</v>
      </c>
      <c r="B56" s="284" t="s">
        <v>73</v>
      </c>
      <c r="C56" s="284"/>
      <c r="D56" s="284" t="s">
        <v>68</v>
      </c>
      <c r="E56" s="284"/>
      <c r="F56" s="284" t="s">
        <v>69</v>
      </c>
      <c r="G56" s="284"/>
      <c r="H56" s="284" t="s">
        <v>89</v>
      </c>
      <c r="I56" s="284"/>
      <c r="J56" s="284"/>
      <c r="K56" s="311" t="s">
        <v>86</v>
      </c>
      <c r="L56" s="312"/>
      <c r="M56" s="311" t="s">
        <v>35</v>
      </c>
      <c r="N56" s="336"/>
      <c r="O56" s="312"/>
    </row>
    <row r="57" spans="1:15">
      <c r="A57" s="35">
        <v>1</v>
      </c>
      <c r="B57" s="304">
        <v>2</v>
      </c>
      <c r="C57" s="304"/>
      <c r="D57" s="304">
        <v>3</v>
      </c>
      <c r="E57" s="304"/>
      <c r="F57" s="304">
        <v>4</v>
      </c>
      <c r="G57" s="304"/>
      <c r="H57" s="304">
        <v>5</v>
      </c>
      <c r="I57" s="304"/>
      <c r="J57" s="304"/>
      <c r="K57" s="304">
        <v>6</v>
      </c>
      <c r="L57" s="304"/>
      <c r="M57" s="305">
        <v>7</v>
      </c>
      <c r="N57" s="306"/>
      <c r="O57" s="324"/>
    </row>
    <row r="58" spans="1:15">
      <c r="A58" s="51"/>
      <c r="B58" s="300"/>
      <c r="C58" s="300"/>
      <c r="D58" s="313"/>
      <c r="E58" s="313"/>
      <c r="F58" s="317" t="s">
        <v>259</v>
      </c>
      <c r="G58" s="317"/>
      <c r="H58" s="323"/>
      <c r="I58" s="323"/>
      <c r="J58" s="323"/>
      <c r="K58" s="294"/>
      <c r="L58" s="295"/>
      <c r="M58" s="313"/>
      <c r="N58" s="313"/>
      <c r="O58" s="313"/>
    </row>
    <row r="59" spans="1:15">
      <c r="A59" s="51"/>
      <c r="B59" s="325"/>
      <c r="C59" s="326"/>
      <c r="D59" s="294"/>
      <c r="E59" s="295"/>
      <c r="F59" s="318"/>
      <c r="G59" s="319"/>
      <c r="H59" s="320"/>
      <c r="I59" s="321"/>
      <c r="J59" s="322"/>
      <c r="K59" s="294"/>
      <c r="L59" s="295"/>
      <c r="M59" s="294"/>
      <c r="N59" s="315"/>
      <c r="O59" s="295"/>
    </row>
    <row r="60" spans="1:15">
      <c r="A60" s="51"/>
      <c r="B60" s="301"/>
      <c r="C60" s="316"/>
      <c r="D60" s="294"/>
      <c r="E60" s="295"/>
      <c r="F60" s="318"/>
      <c r="G60" s="319"/>
      <c r="H60" s="320"/>
      <c r="I60" s="321"/>
      <c r="J60" s="322"/>
      <c r="K60" s="294"/>
      <c r="L60" s="295"/>
      <c r="M60" s="294"/>
      <c r="N60" s="315"/>
      <c r="O60" s="295"/>
    </row>
    <row r="61" spans="1:15">
      <c r="A61" s="51"/>
      <c r="B61" s="300"/>
      <c r="C61" s="300"/>
      <c r="D61" s="313"/>
      <c r="E61" s="313"/>
      <c r="F61" s="317"/>
      <c r="G61" s="317"/>
      <c r="H61" s="323"/>
      <c r="I61" s="323"/>
      <c r="J61" s="323"/>
      <c r="K61" s="294"/>
      <c r="L61" s="295"/>
      <c r="M61" s="313"/>
      <c r="N61" s="313"/>
      <c r="O61" s="313"/>
    </row>
    <row r="62" spans="1:15">
      <c r="A62" s="34" t="s">
        <v>57</v>
      </c>
      <c r="B62" s="304" t="s">
        <v>36</v>
      </c>
      <c r="C62" s="304"/>
      <c r="D62" s="304" t="s">
        <v>36</v>
      </c>
      <c r="E62" s="304"/>
      <c r="F62" s="304" t="s">
        <v>36</v>
      </c>
      <c r="G62" s="304"/>
      <c r="H62" s="323"/>
      <c r="I62" s="323"/>
      <c r="J62" s="323"/>
      <c r="K62" s="294"/>
      <c r="L62" s="295"/>
      <c r="M62" s="313"/>
      <c r="N62" s="313"/>
      <c r="O62" s="313"/>
    </row>
    <row r="63" spans="1:15">
      <c r="A63" s="37"/>
      <c r="B63" s="31"/>
      <c r="C63" s="31"/>
      <c r="D63" s="31"/>
      <c r="E63" s="31"/>
      <c r="F63" s="31"/>
      <c r="G63" s="31"/>
      <c r="H63" s="31"/>
      <c r="I63" s="31"/>
      <c r="J63" s="31"/>
      <c r="K63" s="29"/>
      <c r="L63" s="29"/>
      <c r="M63" s="29"/>
      <c r="N63" s="29"/>
      <c r="O63" s="29"/>
    </row>
    <row r="64" spans="1:15">
      <c r="A64" s="283" t="s">
        <v>75</v>
      </c>
      <c r="B64" s="283"/>
      <c r="C64" s="283"/>
      <c r="D64" s="283"/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83"/>
    </row>
    <row r="65" spans="1:15" ht="15" customHeight="1">
      <c r="A65" s="45"/>
      <c r="B65" s="45"/>
      <c r="C65" s="45"/>
      <c r="D65" s="45"/>
      <c r="E65" s="45"/>
      <c r="F65" s="45"/>
      <c r="G65" s="45"/>
      <c r="H65" s="45"/>
      <c r="I65" s="85"/>
    </row>
    <row r="66" spans="1:15" ht="42.75" customHeight="1">
      <c r="A66" s="284" t="s">
        <v>67</v>
      </c>
      <c r="B66" s="284"/>
      <c r="C66" s="284"/>
      <c r="D66" s="284" t="s">
        <v>245</v>
      </c>
      <c r="E66" s="284"/>
      <c r="F66" s="284" t="s">
        <v>246</v>
      </c>
      <c r="G66" s="284"/>
      <c r="H66" s="284"/>
      <c r="I66" s="284"/>
      <c r="J66" s="284" t="s">
        <v>249</v>
      </c>
      <c r="K66" s="284"/>
      <c r="L66" s="284"/>
      <c r="M66" s="284"/>
      <c r="N66" s="284" t="s">
        <v>250</v>
      </c>
      <c r="O66" s="284"/>
    </row>
    <row r="67" spans="1:15" ht="42.75" customHeight="1">
      <c r="A67" s="284"/>
      <c r="B67" s="284"/>
      <c r="C67" s="284"/>
      <c r="D67" s="284"/>
      <c r="E67" s="284"/>
      <c r="F67" s="304" t="s">
        <v>247</v>
      </c>
      <c r="G67" s="304"/>
      <c r="H67" s="284" t="s">
        <v>248</v>
      </c>
      <c r="I67" s="284"/>
      <c r="J67" s="304" t="s">
        <v>247</v>
      </c>
      <c r="K67" s="304"/>
      <c r="L67" s="284" t="s">
        <v>248</v>
      </c>
      <c r="M67" s="284"/>
      <c r="N67" s="284"/>
      <c r="O67" s="284"/>
    </row>
    <row r="68" spans="1:15">
      <c r="A68" s="284">
        <v>1</v>
      </c>
      <c r="B68" s="284"/>
      <c r="C68" s="284"/>
      <c r="D68" s="311">
        <v>2</v>
      </c>
      <c r="E68" s="312"/>
      <c r="F68" s="311">
        <v>3</v>
      </c>
      <c r="G68" s="312"/>
      <c r="H68" s="305">
        <v>4</v>
      </c>
      <c r="I68" s="324"/>
      <c r="J68" s="305">
        <v>5</v>
      </c>
      <c r="K68" s="324"/>
      <c r="L68" s="305">
        <v>6</v>
      </c>
      <c r="M68" s="324"/>
      <c r="N68" s="305">
        <v>7</v>
      </c>
      <c r="O68" s="324"/>
    </row>
    <row r="69" spans="1:15" ht="20.100000000000001" customHeight="1">
      <c r="A69" s="314" t="s">
        <v>315</v>
      </c>
      <c r="B69" s="314"/>
      <c r="C69" s="314"/>
      <c r="D69" s="294"/>
      <c r="E69" s="295"/>
      <c r="F69" s="294"/>
      <c r="G69" s="295"/>
      <c r="H69" s="294"/>
      <c r="I69" s="295"/>
      <c r="J69" s="294"/>
      <c r="K69" s="295"/>
      <c r="L69" s="294"/>
      <c r="M69" s="295"/>
      <c r="N69" s="294"/>
      <c r="O69" s="295"/>
    </row>
    <row r="70" spans="1:15" ht="20.100000000000001" customHeight="1">
      <c r="A70" s="314" t="s">
        <v>103</v>
      </c>
      <c r="B70" s="314"/>
      <c r="C70" s="314"/>
      <c r="D70" s="294"/>
      <c r="E70" s="295"/>
      <c r="F70" s="294"/>
      <c r="G70" s="295"/>
      <c r="H70" s="294"/>
      <c r="I70" s="295"/>
      <c r="J70" s="294"/>
      <c r="K70" s="295"/>
      <c r="L70" s="294"/>
      <c r="M70" s="295"/>
      <c r="N70" s="294"/>
      <c r="O70" s="295"/>
    </row>
    <row r="71" spans="1:15" ht="20.100000000000001" customHeight="1">
      <c r="A71" s="314"/>
      <c r="B71" s="314"/>
      <c r="C71" s="314"/>
      <c r="D71" s="294"/>
      <c r="E71" s="295"/>
      <c r="F71" s="294"/>
      <c r="G71" s="295"/>
      <c r="H71" s="294"/>
      <c r="I71" s="295"/>
      <c r="J71" s="294"/>
      <c r="K71" s="295"/>
      <c r="L71" s="294"/>
      <c r="M71" s="295"/>
      <c r="N71" s="294"/>
      <c r="O71" s="295"/>
    </row>
    <row r="72" spans="1:15" ht="20.100000000000001" customHeight="1">
      <c r="A72" s="314" t="s">
        <v>316</v>
      </c>
      <c r="B72" s="314"/>
      <c r="C72" s="314"/>
      <c r="D72" s="294"/>
      <c r="E72" s="295"/>
      <c r="F72" s="294"/>
      <c r="G72" s="295"/>
      <c r="H72" s="294"/>
      <c r="I72" s="295"/>
      <c r="J72" s="294"/>
      <c r="K72" s="295"/>
      <c r="L72" s="294"/>
      <c r="M72" s="295"/>
      <c r="N72" s="294"/>
      <c r="O72" s="295"/>
    </row>
    <row r="73" spans="1:15" ht="20.100000000000001" customHeight="1">
      <c r="A73" s="314" t="s">
        <v>368</v>
      </c>
      <c r="B73" s="314"/>
      <c r="C73" s="314"/>
      <c r="D73" s="294"/>
      <c r="E73" s="295"/>
      <c r="F73" s="294"/>
      <c r="G73" s="295"/>
      <c r="H73" s="294"/>
      <c r="I73" s="295"/>
      <c r="J73" s="294"/>
      <c r="K73" s="295"/>
      <c r="L73" s="294"/>
      <c r="M73" s="295"/>
      <c r="N73" s="294"/>
      <c r="O73" s="295"/>
    </row>
    <row r="74" spans="1:15" ht="20.100000000000001" customHeight="1">
      <c r="A74" s="314"/>
      <c r="B74" s="314"/>
      <c r="C74" s="314"/>
      <c r="D74" s="294"/>
      <c r="E74" s="295"/>
      <c r="F74" s="294"/>
      <c r="G74" s="295"/>
      <c r="H74" s="294"/>
      <c r="I74" s="295"/>
      <c r="J74" s="294"/>
      <c r="K74" s="295"/>
      <c r="L74" s="294"/>
      <c r="M74" s="295"/>
      <c r="N74" s="294"/>
      <c r="O74" s="295"/>
    </row>
    <row r="75" spans="1:15" ht="20.100000000000001" customHeight="1">
      <c r="A75" s="314" t="s">
        <v>317</v>
      </c>
      <c r="B75" s="314"/>
      <c r="C75" s="314"/>
      <c r="D75" s="294"/>
      <c r="E75" s="295"/>
      <c r="F75" s="294"/>
      <c r="G75" s="295"/>
      <c r="H75" s="294"/>
      <c r="I75" s="295"/>
      <c r="J75" s="294"/>
      <c r="K75" s="295"/>
      <c r="L75" s="294"/>
      <c r="M75" s="295"/>
      <c r="N75" s="294"/>
      <c r="O75" s="295"/>
    </row>
    <row r="76" spans="1:15" ht="20.100000000000001" customHeight="1">
      <c r="A76" s="314" t="s">
        <v>103</v>
      </c>
      <c r="B76" s="314"/>
      <c r="C76" s="314"/>
      <c r="D76" s="294"/>
      <c r="E76" s="295"/>
      <c r="F76" s="294"/>
      <c r="G76" s="295"/>
      <c r="H76" s="294"/>
      <c r="I76" s="295"/>
      <c r="J76" s="294"/>
      <c r="K76" s="295"/>
      <c r="L76" s="294"/>
      <c r="M76" s="295"/>
      <c r="N76" s="294"/>
      <c r="O76" s="295"/>
    </row>
    <row r="77" spans="1:15" ht="20.100000000000001" customHeight="1">
      <c r="A77" s="314"/>
      <c r="B77" s="314"/>
      <c r="C77" s="314"/>
      <c r="D77" s="294"/>
      <c r="E77" s="295"/>
      <c r="F77" s="294"/>
      <c r="G77" s="295"/>
      <c r="H77" s="294"/>
      <c r="I77" s="295"/>
      <c r="J77" s="294"/>
      <c r="K77" s="295"/>
      <c r="L77" s="294"/>
      <c r="M77" s="295"/>
      <c r="N77" s="294"/>
      <c r="O77" s="295"/>
    </row>
    <row r="78" spans="1:15" ht="24.95" customHeight="1">
      <c r="A78" s="314" t="s">
        <v>57</v>
      </c>
      <c r="B78" s="314"/>
      <c r="C78" s="314"/>
      <c r="D78" s="294"/>
      <c r="E78" s="295"/>
      <c r="F78" s="294"/>
      <c r="G78" s="295"/>
      <c r="H78" s="294"/>
      <c r="I78" s="295"/>
      <c r="J78" s="294"/>
      <c r="K78" s="295"/>
      <c r="L78" s="294"/>
      <c r="M78" s="295"/>
      <c r="N78" s="294"/>
      <c r="O78" s="295"/>
    </row>
    <row r="79" spans="1:15">
      <c r="C79" s="86"/>
      <c r="D79" s="86"/>
      <c r="E79" s="86"/>
    </row>
    <row r="80" spans="1:15">
      <c r="C80" s="86"/>
      <c r="D80" s="86"/>
      <c r="E80" s="86"/>
    </row>
    <row r="81" spans="3:5">
      <c r="C81" s="86"/>
      <c r="D81" s="86"/>
      <c r="E81" s="86"/>
    </row>
    <row r="82" spans="3:5">
      <c r="C82" s="86"/>
      <c r="D82" s="86"/>
      <c r="E82" s="86"/>
    </row>
    <row r="83" spans="3:5">
      <c r="C83" s="86"/>
      <c r="D83" s="86"/>
      <c r="E83" s="86"/>
    </row>
    <row r="84" spans="3:5">
      <c r="C84" s="86"/>
      <c r="D84" s="86"/>
      <c r="E84" s="86"/>
    </row>
    <row r="85" spans="3:5">
      <c r="C85" s="86"/>
      <c r="D85" s="86"/>
      <c r="E85" s="86"/>
    </row>
    <row r="86" spans="3:5">
      <c r="C86" s="86"/>
      <c r="D86" s="86"/>
      <c r="E86" s="86"/>
    </row>
    <row r="87" spans="3:5">
      <c r="C87" s="86"/>
      <c r="D87" s="86"/>
      <c r="E87" s="86"/>
    </row>
    <row r="88" spans="3:5">
      <c r="C88" s="86"/>
      <c r="D88" s="86"/>
      <c r="E88" s="86"/>
    </row>
    <row r="89" spans="3:5">
      <c r="C89" s="86"/>
      <c r="D89" s="86"/>
      <c r="E89" s="86"/>
    </row>
    <row r="90" spans="3:5">
      <c r="C90" s="86"/>
      <c r="D90" s="86"/>
      <c r="E90" s="86"/>
    </row>
    <row r="91" spans="3:5">
      <c r="C91" s="86"/>
      <c r="D91" s="86"/>
      <c r="E91" s="86"/>
    </row>
    <row r="92" spans="3:5">
      <c r="C92" s="86"/>
      <c r="D92" s="86"/>
      <c r="E92" s="86"/>
    </row>
  </sheetData>
  <mergeCells count="304">
    <mergeCell ref="D27:E27"/>
    <mergeCell ref="F33:G33"/>
    <mergeCell ref="J29:K29"/>
    <mergeCell ref="H29:I29"/>
    <mergeCell ref="H30:I30"/>
    <mergeCell ref="H31:I31"/>
    <mergeCell ref="H33:I33"/>
    <mergeCell ref="J31:K31"/>
    <mergeCell ref="H27:I27"/>
    <mergeCell ref="F29:G29"/>
    <mergeCell ref="F30:G30"/>
    <mergeCell ref="F31:G31"/>
    <mergeCell ref="B33:C33"/>
    <mergeCell ref="M57:O57"/>
    <mergeCell ref="K58:L58"/>
    <mergeCell ref="A51:C51"/>
    <mergeCell ref="D35:E35"/>
    <mergeCell ref="H35:I35"/>
    <mergeCell ref="H34:I34"/>
    <mergeCell ref="A45:O45"/>
    <mergeCell ref="M43:O43"/>
    <mergeCell ref="M44:O44"/>
    <mergeCell ref="G47:I47"/>
    <mergeCell ref="J47:L47"/>
    <mergeCell ref="M47:N47"/>
    <mergeCell ref="A52:C52"/>
    <mergeCell ref="A49:C49"/>
    <mergeCell ref="D34:E34"/>
    <mergeCell ref="F34:G34"/>
    <mergeCell ref="J34:K34"/>
    <mergeCell ref="N34:O34"/>
    <mergeCell ref="L34:M34"/>
    <mergeCell ref="N35:O35"/>
    <mergeCell ref="A50:C50"/>
    <mergeCell ref="B34:C34"/>
    <mergeCell ref="L35:M35"/>
    <mergeCell ref="F59:G59"/>
    <mergeCell ref="K59:L59"/>
    <mergeCell ref="A54:O54"/>
    <mergeCell ref="F56:G56"/>
    <mergeCell ref="H56:J56"/>
    <mergeCell ref="K56:L56"/>
    <mergeCell ref="M56:O56"/>
    <mergeCell ref="D57:E57"/>
    <mergeCell ref="H57:J57"/>
    <mergeCell ref="D56:E56"/>
    <mergeCell ref="M58:O58"/>
    <mergeCell ref="B58:C58"/>
    <mergeCell ref="H58:J58"/>
    <mergeCell ref="B56:C56"/>
    <mergeCell ref="K57:L57"/>
    <mergeCell ref="F57:G57"/>
    <mergeCell ref="D47:F47"/>
    <mergeCell ref="A47:C48"/>
    <mergeCell ref="O47:O48"/>
    <mergeCell ref="A20:O20"/>
    <mergeCell ref="H19:I19"/>
    <mergeCell ref="H21:I21"/>
    <mergeCell ref="H22:I22"/>
    <mergeCell ref="N21:O21"/>
    <mergeCell ref="N22:O22"/>
    <mergeCell ref="L19:M19"/>
    <mergeCell ref="A28:O28"/>
    <mergeCell ref="B35:C35"/>
    <mergeCell ref="J35:K35"/>
    <mergeCell ref="F35:G35"/>
    <mergeCell ref="L27:M27"/>
    <mergeCell ref="F27:G27"/>
    <mergeCell ref="H23:I23"/>
    <mergeCell ref="H25:I25"/>
    <mergeCell ref="D33:E33"/>
    <mergeCell ref="A32:O32"/>
    <mergeCell ref="N33:O33"/>
    <mergeCell ref="H26:I26"/>
    <mergeCell ref="L33:M33"/>
    <mergeCell ref="J33:K33"/>
    <mergeCell ref="F21:G21"/>
    <mergeCell ref="F22:G22"/>
    <mergeCell ref="N23:O23"/>
    <mergeCell ref="N25:O25"/>
    <mergeCell ref="N26:O26"/>
    <mergeCell ref="A24:O24"/>
    <mergeCell ref="B25:C25"/>
    <mergeCell ref="B26:C26"/>
    <mergeCell ref="L23:M23"/>
    <mergeCell ref="L25:M25"/>
    <mergeCell ref="L26:M26"/>
    <mergeCell ref="B23:C23"/>
    <mergeCell ref="B22:C22"/>
    <mergeCell ref="J23:K23"/>
    <mergeCell ref="L22:M22"/>
    <mergeCell ref="D21:E21"/>
    <mergeCell ref="F23:G23"/>
    <mergeCell ref="N18:O18"/>
    <mergeCell ref="J25:K25"/>
    <mergeCell ref="J26:K26"/>
    <mergeCell ref="J27:K27"/>
    <mergeCell ref="N27:O27"/>
    <mergeCell ref="D29:E29"/>
    <mergeCell ref="D30:E30"/>
    <mergeCell ref="D31:E31"/>
    <mergeCell ref="B27:C27"/>
    <mergeCell ref="B29:C29"/>
    <mergeCell ref="B31:C31"/>
    <mergeCell ref="B30:C30"/>
    <mergeCell ref="J30:K30"/>
    <mergeCell ref="N29:O29"/>
    <mergeCell ref="N30:O30"/>
    <mergeCell ref="N31:O31"/>
    <mergeCell ref="L29:M29"/>
    <mergeCell ref="L30:M30"/>
    <mergeCell ref="L31:M31"/>
    <mergeCell ref="J19:K19"/>
    <mergeCell ref="J21:K21"/>
    <mergeCell ref="J22:K22"/>
    <mergeCell ref="N19:O19"/>
    <mergeCell ref="L21:M21"/>
    <mergeCell ref="H78:I78"/>
    <mergeCell ref="H18:I18"/>
    <mergeCell ref="D23:E23"/>
    <mergeCell ref="D25:E25"/>
    <mergeCell ref="D26:E26"/>
    <mergeCell ref="J77:K77"/>
    <mergeCell ref="F25:G25"/>
    <mergeCell ref="F26:G26"/>
    <mergeCell ref="L77:M77"/>
    <mergeCell ref="F77:G77"/>
    <mergeCell ref="H77:I77"/>
    <mergeCell ref="M61:O61"/>
    <mergeCell ref="K62:L62"/>
    <mergeCell ref="J68:K68"/>
    <mergeCell ref="J66:M66"/>
    <mergeCell ref="J67:K67"/>
    <mergeCell ref="M62:O62"/>
    <mergeCell ref="J73:K73"/>
    <mergeCell ref="L73:M73"/>
    <mergeCell ref="L68:M68"/>
    <mergeCell ref="L67:M67"/>
    <mergeCell ref="N77:O77"/>
    <mergeCell ref="J78:K78"/>
    <mergeCell ref="L78:M78"/>
    <mergeCell ref="D70:E70"/>
    <mergeCell ref="F70:G70"/>
    <mergeCell ref="N76:O76"/>
    <mergeCell ref="D22:E22"/>
    <mergeCell ref="N74:O74"/>
    <mergeCell ref="H75:I75"/>
    <mergeCell ref="J75:K75"/>
    <mergeCell ref="L75:M75"/>
    <mergeCell ref="H72:I72"/>
    <mergeCell ref="N75:O75"/>
    <mergeCell ref="N72:O72"/>
    <mergeCell ref="N70:O70"/>
    <mergeCell ref="N71:O71"/>
    <mergeCell ref="J74:K74"/>
    <mergeCell ref="L74:M74"/>
    <mergeCell ref="L70:M70"/>
    <mergeCell ref="H74:I74"/>
    <mergeCell ref="D69:E69"/>
    <mergeCell ref="K60:L60"/>
    <mergeCell ref="N66:O67"/>
    <mergeCell ref="N68:O68"/>
    <mergeCell ref="L69:M69"/>
    <mergeCell ref="H59:J59"/>
    <mergeCell ref="M59:O59"/>
    <mergeCell ref="N78:O78"/>
    <mergeCell ref="D77:E77"/>
    <mergeCell ref="B19:C19"/>
    <mergeCell ref="B21:C21"/>
    <mergeCell ref="D16:E16"/>
    <mergeCell ref="F14:G14"/>
    <mergeCell ref="F15:G15"/>
    <mergeCell ref="F16:G16"/>
    <mergeCell ref="H16:I16"/>
    <mergeCell ref="J16:K16"/>
    <mergeCell ref="J15:K15"/>
    <mergeCell ref="D14:E14"/>
    <mergeCell ref="D15:E15"/>
    <mergeCell ref="D19:E19"/>
    <mergeCell ref="D17:E17"/>
    <mergeCell ref="D18:E18"/>
    <mergeCell ref="B14:C14"/>
    <mergeCell ref="B15:C15"/>
    <mergeCell ref="B16:C16"/>
    <mergeCell ref="B17:C17"/>
    <mergeCell ref="F18:G18"/>
    <mergeCell ref="H17:I17"/>
    <mergeCell ref="B18:C18"/>
    <mergeCell ref="J17:K17"/>
    <mergeCell ref="J18:K18"/>
    <mergeCell ref="F19:G19"/>
    <mergeCell ref="H11:I11"/>
    <mergeCell ref="J11:K11"/>
    <mergeCell ref="L11:M11"/>
    <mergeCell ref="N11:O11"/>
    <mergeCell ref="N15:O15"/>
    <mergeCell ref="D11:E11"/>
    <mergeCell ref="L17:M17"/>
    <mergeCell ref="N17:O17"/>
    <mergeCell ref="L18:M18"/>
    <mergeCell ref="F11:G11"/>
    <mergeCell ref="F12:G12"/>
    <mergeCell ref="L12:M12"/>
    <mergeCell ref="N12:O12"/>
    <mergeCell ref="H12:I12"/>
    <mergeCell ref="J12:K12"/>
    <mergeCell ref="D12:E12"/>
    <mergeCell ref="A13:O13"/>
    <mergeCell ref="L14:M14"/>
    <mergeCell ref="H15:I15"/>
    <mergeCell ref="N14:O14"/>
    <mergeCell ref="N16:O16"/>
    <mergeCell ref="L15:M15"/>
    <mergeCell ref="A69:C69"/>
    <mergeCell ref="A68:C68"/>
    <mergeCell ref="D68:E68"/>
    <mergeCell ref="F68:G68"/>
    <mergeCell ref="F66:I66"/>
    <mergeCell ref="F67:G67"/>
    <mergeCell ref="D66:E67"/>
    <mergeCell ref="F58:G58"/>
    <mergeCell ref="D58:E58"/>
    <mergeCell ref="D60:E60"/>
    <mergeCell ref="F60:G60"/>
    <mergeCell ref="H60:J60"/>
    <mergeCell ref="H67:I67"/>
    <mergeCell ref="B61:C61"/>
    <mergeCell ref="D61:E61"/>
    <mergeCell ref="J69:K69"/>
    <mergeCell ref="F61:G61"/>
    <mergeCell ref="H62:J62"/>
    <mergeCell ref="H61:J61"/>
    <mergeCell ref="H68:I68"/>
    <mergeCell ref="F69:G69"/>
    <mergeCell ref="H69:I69"/>
    <mergeCell ref="B59:C59"/>
    <mergeCell ref="D59:E59"/>
    <mergeCell ref="A78:C78"/>
    <mergeCell ref="D71:E71"/>
    <mergeCell ref="F71:G71"/>
    <mergeCell ref="A76:C76"/>
    <mergeCell ref="D74:E74"/>
    <mergeCell ref="F74:G74"/>
    <mergeCell ref="A75:C75"/>
    <mergeCell ref="A74:C74"/>
    <mergeCell ref="A77:C77"/>
    <mergeCell ref="D73:E73"/>
    <mergeCell ref="A72:C72"/>
    <mergeCell ref="A73:C73"/>
    <mergeCell ref="F73:G73"/>
    <mergeCell ref="D72:E72"/>
    <mergeCell ref="F72:G72"/>
    <mergeCell ref="D75:E75"/>
    <mergeCell ref="F75:G75"/>
    <mergeCell ref="D78:E78"/>
    <mergeCell ref="F78:G78"/>
    <mergeCell ref="A70:C70"/>
    <mergeCell ref="L76:M76"/>
    <mergeCell ref="D76:E76"/>
    <mergeCell ref="F76:G76"/>
    <mergeCell ref="H76:I76"/>
    <mergeCell ref="A71:C71"/>
    <mergeCell ref="L72:M72"/>
    <mergeCell ref="A66:C67"/>
    <mergeCell ref="M60:O60"/>
    <mergeCell ref="B60:C60"/>
    <mergeCell ref="L71:M71"/>
    <mergeCell ref="H71:I71"/>
    <mergeCell ref="J71:K71"/>
    <mergeCell ref="J72:K72"/>
    <mergeCell ref="N73:O73"/>
    <mergeCell ref="H73:I73"/>
    <mergeCell ref="J76:K76"/>
    <mergeCell ref="H70:I70"/>
    <mergeCell ref="J70:K70"/>
    <mergeCell ref="A64:O64"/>
    <mergeCell ref="B62:C62"/>
    <mergeCell ref="D62:E62"/>
    <mergeCell ref="F62:G62"/>
    <mergeCell ref="K61:L61"/>
    <mergeCell ref="N69:O69"/>
    <mergeCell ref="A5:O5"/>
    <mergeCell ref="A6:O6"/>
    <mergeCell ref="N1:O1"/>
    <mergeCell ref="N2:O2"/>
    <mergeCell ref="A3:O3"/>
    <mergeCell ref="A4:O4"/>
    <mergeCell ref="A7:O7"/>
    <mergeCell ref="A9:O9"/>
    <mergeCell ref="F42:O42"/>
    <mergeCell ref="B42:E42"/>
    <mergeCell ref="A37:O37"/>
    <mergeCell ref="F41:O41"/>
    <mergeCell ref="B41:E41"/>
    <mergeCell ref="F40:O40"/>
    <mergeCell ref="B40:E40"/>
    <mergeCell ref="A39:O39"/>
    <mergeCell ref="B12:C12"/>
    <mergeCell ref="B11:C11"/>
    <mergeCell ref="H14:I14"/>
    <mergeCell ref="J14:K14"/>
    <mergeCell ref="L16:M16"/>
    <mergeCell ref="F17:G17"/>
    <mergeCell ref="B57:C57"/>
  </mergeCells>
  <phoneticPr fontId="3" type="noConversion"/>
  <pageMargins left="0.59055118110236227" right="0.59055118110236227" top="0.78740157480314965" bottom="0.39370078740157483" header="0.31496062992125984" footer="0.15748031496062992"/>
  <pageSetup paperSize="9" scale="5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F76"/>
  <sheetViews>
    <sheetView view="pageBreakPreview" topLeftCell="A3" zoomScale="45" zoomScaleNormal="50" zoomScaleSheetLayoutView="50" workbookViewId="0">
      <selection activeCell="AC60" sqref="AC60:AD60"/>
    </sheetView>
  </sheetViews>
  <sheetFormatPr defaultRowHeight="20.25" outlineLevelRow="1"/>
  <cols>
    <col min="1" max="2" width="4.42578125" style="46" customWidth="1"/>
    <col min="3" max="3" width="28.7109375" style="46" customWidth="1"/>
    <col min="4" max="6" width="8.42578125" style="46" customWidth="1"/>
    <col min="7" max="9" width="11.28515625" style="46" customWidth="1"/>
    <col min="10" max="10" width="8.7109375" style="46" customWidth="1"/>
    <col min="11" max="11" width="7" style="46" customWidth="1"/>
    <col min="12" max="12" width="8.5703125" style="46" customWidth="1"/>
    <col min="13" max="13" width="12.28515625" style="46" customWidth="1"/>
    <col min="14" max="14" width="12.5703125" style="46" customWidth="1"/>
    <col min="15" max="15" width="14.5703125" style="46" customWidth="1"/>
    <col min="16" max="16" width="14" style="46" customWidth="1"/>
    <col min="17" max="17" width="12.5703125" style="46" customWidth="1"/>
    <col min="18" max="18" width="12.28515625" style="46" customWidth="1"/>
    <col min="19" max="19" width="14.5703125" style="46" customWidth="1"/>
    <col min="20" max="20" width="14" style="46" customWidth="1"/>
    <col min="21" max="21" width="12.5703125" style="46" customWidth="1"/>
    <col min="22" max="22" width="12.28515625" style="46" customWidth="1"/>
    <col min="23" max="23" width="14.85546875" style="46" customWidth="1"/>
    <col min="24" max="24" width="14" style="46" customWidth="1"/>
    <col min="25" max="25" width="12.5703125" style="46" customWidth="1"/>
    <col min="26" max="26" width="12.28515625" style="46" customWidth="1"/>
    <col min="27" max="27" width="14.5703125" style="46" customWidth="1"/>
    <col min="28" max="28" width="13.7109375" style="46" customWidth="1"/>
    <col min="29" max="29" width="12.28515625" style="46" customWidth="1"/>
    <col min="30" max="30" width="12" style="46" customWidth="1"/>
    <col min="31" max="31" width="14.5703125" style="46" customWidth="1"/>
    <col min="32" max="32" width="14" style="46" customWidth="1"/>
    <col min="33" max="16384" width="9.140625" style="46"/>
  </cols>
  <sheetData>
    <row r="1" spans="1:32" ht="18.75" hidden="1" customHeight="1" outlineLevel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R1" s="48"/>
      <c r="S1" s="48"/>
      <c r="T1" s="48"/>
      <c r="U1" s="48"/>
      <c r="V1" s="48"/>
      <c r="AD1" s="296" t="s">
        <v>241</v>
      </c>
      <c r="AE1" s="296"/>
      <c r="AF1" s="296"/>
    </row>
    <row r="2" spans="1:32" ht="18.75" hidden="1" customHeight="1" outlineLevel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R2" s="48"/>
      <c r="S2" s="48"/>
      <c r="T2" s="48"/>
      <c r="U2" s="48"/>
      <c r="V2" s="48"/>
      <c r="AD2" s="296"/>
      <c r="AE2" s="296"/>
      <c r="AF2" s="296"/>
    </row>
    <row r="3" spans="1:32" s="114" customFormat="1" ht="18.75" customHeight="1" collapsed="1">
      <c r="A3" s="248" t="s">
        <v>252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</row>
    <row r="4" spans="1:32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</row>
    <row r="5" spans="1:32" ht="27.75" customHeight="1">
      <c r="A5" s="373" t="s">
        <v>52</v>
      </c>
      <c r="B5" s="358" t="s">
        <v>196</v>
      </c>
      <c r="C5" s="360"/>
      <c r="D5" s="367" t="s">
        <v>197</v>
      </c>
      <c r="E5" s="383"/>
      <c r="F5" s="383"/>
      <c r="G5" s="234" t="s">
        <v>350</v>
      </c>
      <c r="H5" s="234"/>
      <c r="I5" s="234"/>
      <c r="J5" s="234"/>
      <c r="K5" s="234"/>
      <c r="L5" s="234"/>
      <c r="M5" s="234"/>
      <c r="N5" s="367" t="s">
        <v>198</v>
      </c>
      <c r="O5" s="383"/>
      <c r="P5" s="383"/>
      <c r="Q5" s="368"/>
      <c r="R5" s="385" t="s">
        <v>306</v>
      </c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  <c r="AE5" s="386"/>
      <c r="AF5" s="387"/>
    </row>
    <row r="6" spans="1:32" ht="48.75" customHeight="1">
      <c r="A6" s="374"/>
      <c r="B6" s="364"/>
      <c r="C6" s="366"/>
      <c r="D6" s="369"/>
      <c r="E6" s="384"/>
      <c r="F6" s="384"/>
      <c r="G6" s="234"/>
      <c r="H6" s="234"/>
      <c r="I6" s="234"/>
      <c r="J6" s="234"/>
      <c r="K6" s="234"/>
      <c r="L6" s="234"/>
      <c r="M6" s="234"/>
      <c r="N6" s="369"/>
      <c r="O6" s="384"/>
      <c r="P6" s="384"/>
      <c r="Q6" s="370"/>
      <c r="R6" s="388" t="s">
        <v>199</v>
      </c>
      <c r="S6" s="389"/>
      <c r="T6" s="390"/>
      <c r="U6" s="388" t="s">
        <v>200</v>
      </c>
      <c r="V6" s="389"/>
      <c r="W6" s="390"/>
      <c r="X6" s="388" t="s">
        <v>40</v>
      </c>
      <c r="Y6" s="389"/>
      <c r="Z6" s="390"/>
      <c r="AA6" s="385" t="s">
        <v>201</v>
      </c>
      <c r="AB6" s="386"/>
      <c r="AC6" s="387"/>
      <c r="AD6" s="385" t="s">
        <v>202</v>
      </c>
      <c r="AE6" s="386"/>
      <c r="AF6" s="387"/>
    </row>
    <row r="7" spans="1:32" ht="18.75" customHeight="1">
      <c r="A7" s="89">
        <v>1</v>
      </c>
      <c r="B7" s="375">
        <v>2</v>
      </c>
      <c r="C7" s="376"/>
      <c r="D7" s="311">
        <v>3</v>
      </c>
      <c r="E7" s="336"/>
      <c r="F7" s="336"/>
      <c r="G7" s="284">
        <v>4</v>
      </c>
      <c r="H7" s="284"/>
      <c r="I7" s="284"/>
      <c r="J7" s="284"/>
      <c r="K7" s="284"/>
      <c r="L7" s="284"/>
      <c r="M7" s="284"/>
      <c r="N7" s="311">
        <v>5</v>
      </c>
      <c r="O7" s="336"/>
      <c r="P7" s="336"/>
      <c r="Q7" s="312"/>
      <c r="R7" s="311">
        <v>6</v>
      </c>
      <c r="S7" s="336"/>
      <c r="T7" s="312"/>
      <c r="U7" s="311">
        <v>7</v>
      </c>
      <c r="V7" s="336"/>
      <c r="W7" s="312"/>
      <c r="X7" s="305">
        <v>8</v>
      </c>
      <c r="Y7" s="306"/>
      <c r="Z7" s="324"/>
      <c r="AA7" s="305">
        <v>9</v>
      </c>
      <c r="AB7" s="306"/>
      <c r="AC7" s="324"/>
      <c r="AD7" s="305">
        <v>10</v>
      </c>
      <c r="AE7" s="306"/>
      <c r="AF7" s="324"/>
    </row>
    <row r="8" spans="1:32" ht="20.100000000000001" customHeight="1">
      <c r="A8" s="89"/>
      <c r="B8" s="371"/>
      <c r="C8" s="372"/>
      <c r="D8" s="320"/>
      <c r="E8" s="321"/>
      <c r="F8" s="321"/>
      <c r="G8" s="323"/>
      <c r="H8" s="323"/>
      <c r="I8" s="323"/>
      <c r="J8" s="323"/>
      <c r="K8" s="323"/>
      <c r="L8" s="323"/>
      <c r="M8" s="323"/>
      <c r="N8" s="294"/>
      <c r="O8" s="315"/>
      <c r="P8" s="315"/>
      <c r="Q8" s="295"/>
      <c r="R8" s="294"/>
      <c r="S8" s="315"/>
      <c r="T8" s="295"/>
      <c r="U8" s="294"/>
      <c r="V8" s="315"/>
      <c r="W8" s="295"/>
      <c r="X8" s="294"/>
      <c r="Y8" s="315"/>
      <c r="Z8" s="295"/>
      <c r="AA8" s="294"/>
      <c r="AB8" s="315"/>
      <c r="AC8" s="295"/>
      <c r="AD8" s="294"/>
      <c r="AE8" s="315"/>
      <c r="AF8" s="295"/>
    </row>
    <row r="9" spans="1:32" ht="20.100000000000001" customHeight="1">
      <c r="A9" s="89"/>
      <c r="B9" s="371"/>
      <c r="C9" s="372"/>
      <c r="D9" s="320"/>
      <c r="E9" s="321"/>
      <c r="F9" s="321"/>
      <c r="G9" s="323"/>
      <c r="H9" s="323"/>
      <c r="I9" s="323"/>
      <c r="J9" s="323"/>
      <c r="K9" s="323"/>
      <c r="L9" s="323"/>
      <c r="M9" s="323"/>
      <c r="N9" s="294"/>
      <c r="O9" s="315"/>
      <c r="P9" s="315"/>
      <c r="Q9" s="295"/>
      <c r="R9" s="294"/>
      <c r="S9" s="315"/>
      <c r="T9" s="295"/>
      <c r="U9" s="294"/>
      <c r="V9" s="315"/>
      <c r="W9" s="295"/>
      <c r="X9" s="294"/>
      <c r="Y9" s="315"/>
      <c r="Z9" s="295"/>
      <c r="AA9" s="294"/>
      <c r="AB9" s="315"/>
      <c r="AC9" s="295"/>
      <c r="AD9" s="294"/>
      <c r="AE9" s="315"/>
      <c r="AF9" s="295"/>
    </row>
    <row r="10" spans="1:32" ht="20.100000000000001" customHeight="1">
      <c r="A10" s="89"/>
      <c r="B10" s="371"/>
      <c r="C10" s="372"/>
      <c r="D10" s="320"/>
      <c r="E10" s="321"/>
      <c r="F10" s="321"/>
      <c r="G10" s="323"/>
      <c r="H10" s="323"/>
      <c r="I10" s="323"/>
      <c r="J10" s="323"/>
      <c r="K10" s="323"/>
      <c r="L10" s="323"/>
      <c r="M10" s="323"/>
      <c r="N10" s="294"/>
      <c r="O10" s="315"/>
      <c r="P10" s="315"/>
      <c r="Q10" s="295"/>
      <c r="R10" s="294"/>
      <c r="S10" s="315"/>
      <c r="T10" s="295"/>
      <c r="U10" s="294"/>
      <c r="V10" s="315"/>
      <c r="W10" s="295"/>
      <c r="X10" s="294"/>
      <c r="Y10" s="315"/>
      <c r="Z10" s="295"/>
      <c r="AA10" s="294"/>
      <c r="AB10" s="315"/>
      <c r="AC10" s="295"/>
      <c r="AD10" s="294"/>
      <c r="AE10" s="315"/>
      <c r="AF10" s="295"/>
    </row>
    <row r="11" spans="1:32" ht="20.100000000000001" customHeight="1">
      <c r="A11" s="89"/>
      <c r="B11" s="371"/>
      <c r="C11" s="372"/>
      <c r="D11" s="320"/>
      <c r="E11" s="321"/>
      <c r="F11" s="321"/>
      <c r="G11" s="323"/>
      <c r="H11" s="323"/>
      <c r="I11" s="323"/>
      <c r="J11" s="323"/>
      <c r="K11" s="323"/>
      <c r="L11" s="323"/>
      <c r="M11" s="323"/>
      <c r="N11" s="294"/>
      <c r="O11" s="315"/>
      <c r="P11" s="315"/>
      <c r="Q11" s="295"/>
      <c r="R11" s="294"/>
      <c r="S11" s="315"/>
      <c r="T11" s="295"/>
      <c r="U11" s="294"/>
      <c r="V11" s="315"/>
      <c r="W11" s="295"/>
      <c r="X11" s="294"/>
      <c r="Y11" s="315"/>
      <c r="Z11" s="295"/>
      <c r="AA11" s="294"/>
      <c r="AB11" s="315"/>
      <c r="AC11" s="295"/>
      <c r="AD11" s="294"/>
      <c r="AE11" s="315"/>
      <c r="AF11" s="295"/>
    </row>
    <row r="12" spans="1:32" ht="24.95" customHeight="1">
      <c r="A12" s="380" t="s">
        <v>57</v>
      </c>
      <c r="B12" s="381"/>
      <c r="C12" s="381"/>
      <c r="D12" s="381"/>
      <c r="E12" s="381"/>
      <c r="F12" s="381"/>
      <c r="G12" s="381"/>
      <c r="H12" s="381"/>
      <c r="I12" s="381"/>
      <c r="J12" s="381"/>
      <c r="K12" s="381"/>
      <c r="L12" s="381"/>
      <c r="M12" s="382"/>
      <c r="N12" s="294"/>
      <c r="O12" s="315"/>
      <c r="P12" s="315"/>
      <c r="Q12" s="295"/>
      <c r="R12" s="294"/>
      <c r="S12" s="315"/>
      <c r="T12" s="295"/>
      <c r="U12" s="294"/>
      <c r="V12" s="315"/>
      <c r="W12" s="295"/>
      <c r="X12" s="294"/>
      <c r="Y12" s="315"/>
      <c r="Z12" s="295"/>
      <c r="AA12" s="294"/>
      <c r="AB12" s="315"/>
      <c r="AC12" s="295"/>
      <c r="AD12" s="294"/>
      <c r="AE12" s="315"/>
      <c r="AF12" s="295"/>
    </row>
    <row r="13" spans="1:32" ht="11.25" customHeight="1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90"/>
      <c r="AF13" s="90"/>
    </row>
    <row r="14" spans="1:32" ht="10.5" customHeight="1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2"/>
      <c r="O14" s="92"/>
      <c r="P14" s="92"/>
      <c r="Q14" s="92"/>
      <c r="R14" s="93"/>
      <c r="S14" s="93"/>
      <c r="T14" s="93"/>
      <c r="U14" s="93"/>
      <c r="V14" s="93"/>
      <c r="W14" s="93"/>
      <c r="X14" s="94"/>
      <c r="Y14" s="94"/>
      <c r="Z14" s="94"/>
      <c r="AA14" s="94"/>
      <c r="AB14" s="94"/>
      <c r="AC14" s="94"/>
      <c r="AD14" s="94"/>
      <c r="AE14" s="95"/>
      <c r="AF14" s="95"/>
    </row>
    <row r="15" spans="1:32" s="115" customFormat="1" ht="18.75" customHeight="1">
      <c r="A15" s="248" t="s">
        <v>253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</row>
    <row r="16" spans="1:32" s="87" customFormat="1" ht="18.75" customHeight="1"/>
    <row r="17" spans="1:32" ht="29.25" customHeight="1">
      <c r="A17" s="379" t="s">
        <v>52</v>
      </c>
      <c r="B17" s="358" t="s">
        <v>203</v>
      </c>
      <c r="C17" s="360"/>
      <c r="D17" s="234" t="s">
        <v>196</v>
      </c>
      <c r="E17" s="234"/>
      <c r="F17" s="234"/>
      <c r="G17" s="234"/>
      <c r="H17" s="234" t="s">
        <v>350</v>
      </c>
      <c r="I17" s="234"/>
      <c r="J17" s="234"/>
      <c r="K17" s="234"/>
      <c r="L17" s="234"/>
      <c r="M17" s="234"/>
      <c r="N17" s="234"/>
      <c r="O17" s="234"/>
      <c r="P17" s="234"/>
      <c r="Q17" s="234"/>
      <c r="R17" s="234" t="s">
        <v>204</v>
      </c>
      <c r="S17" s="234"/>
      <c r="T17" s="234"/>
      <c r="U17" s="234"/>
      <c r="V17" s="234"/>
      <c r="W17" s="246" t="s">
        <v>205</v>
      </c>
      <c r="X17" s="246"/>
      <c r="Y17" s="246"/>
      <c r="Z17" s="246"/>
      <c r="AA17" s="246"/>
      <c r="AB17" s="246"/>
      <c r="AC17" s="246"/>
      <c r="AD17" s="246"/>
      <c r="AE17" s="246"/>
      <c r="AF17" s="246"/>
    </row>
    <row r="18" spans="1:32" ht="24.95" customHeight="1">
      <c r="A18" s="379"/>
      <c r="B18" s="361"/>
      <c r="C18" s="363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46" t="s">
        <v>311</v>
      </c>
      <c r="X18" s="246"/>
      <c r="Y18" s="367" t="s">
        <v>247</v>
      </c>
      <c r="Z18" s="368"/>
      <c r="AA18" s="367" t="s">
        <v>248</v>
      </c>
      <c r="AB18" s="368"/>
      <c r="AC18" s="367" t="s">
        <v>275</v>
      </c>
      <c r="AD18" s="368"/>
      <c r="AE18" s="367" t="s">
        <v>276</v>
      </c>
      <c r="AF18" s="368"/>
    </row>
    <row r="19" spans="1:32" ht="24.95" customHeight="1">
      <c r="A19" s="379"/>
      <c r="B19" s="364"/>
      <c r="C19" s="366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46"/>
      <c r="X19" s="246"/>
      <c r="Y19" s="369"/>
      <c r="Z19" s="370"/>
      <c r="AA19" s="369"/>
      <c r="AB19" s="370"/>
      <c r="AC19" s="369"/>
      <c r="AD19" s="370"/>
      <c r="AE19" s="369"/>
      <c r="AF19" s="370"/>
    </row>
    <row r="20" spans="1:32" ht="18.75" customHeight="1">
      <c r="A20" s="96">
        <v>1</v>
      </c>
      <c r="B20" s="375">
        <v>2</v>
      </c>
      <c r="C20" s="376"/>
      <c r="D20" s="284">
        <v>3</v>
      </c>
      <c r="E20" s="284"/>
      <c r="F20" s="284"/>
      <c r="G20" s="284"/>
      <c r="H20" s="284">
        <v>4</v>
      </c>
      <c r="I20" s="284"/>
      <c r="J20" s="284"/>
      <c r="K20" s="284"/>
      <c r="L20" s="284"/>
      <c r="M20" s="284"/>
      <c r="N20" s="284"/>
      <c r="O20" s="284"/>
      <c r="P20" s="284"/>
      <c r="Q20" s="284"/>
      <c r="R20" s="284">
        <v>5</v>
      </c>
      <c r="S20" s="284"/>
      <c r="T20" s="284"/>
      <c r="U20" s="284"/>
      <c r="V20" s="284"/>
      <c r="W20" s="284">
        <v>6</v>
      </c>
      <c r="X20" s="284"/>
      <c r="Y20" s="304">
        <v>7</v>
      </c>
      <c r="Z20" s="304"/>
      <c r="AA20" s="304">
        <v>8</v>
      </c>
      <c r="AB20" s="304"/>
      <c r="AC20" s="304">
        <v>9</v>
      </c>
      <c r="AD20" s="304"/>
      <c r="AE20" s="304">
        <v>10</v>
      </c>
      <c r="AF20" s="304"/>
    </row>
    <row r="21" spans="1:32" ht="20.100000000000001" customHeight="1">
      <c r="A21" s="97"/>
      <c r="B21" s="377"/>
      <c r="C21" s="378"/>
      <c r="D21" s="323"/>
      <c r="E21" s="323"/>
      <c r="F21" s="323"/>
      <c r="G21" s="323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55"/>
      <c r="S21" s="355"/>
      <c r="T21" s="355"/>
      <c r="U21" s="355"/>
      <c r="V21" s="355"/>
      <c r="W21" s="313"/>
      <c r="X21" s="313"/>
      <c r="Y21" s="313"/>
      <c r="Z21" s="313"/>
      <c r="AA21" s="313"/>
      <c r="AB21" s="313"/>
      <c r="AC21" s="313"/>
      <c r="AD21" s="313"/>
      <c r="AE21" s="317"/>
      <c r="AF21" s="317"/>
    </row>
    <row r="22" spans="1:32" ht="20.100000000000001" customHeight="1">
      <c r="A22" s="97"/>
      <c r="B22" s="377"/>
      <c r="C22" s="378"/>
      <c r="D22" s="323"/>
      <c r="E22" s="323"/>
      <c r="F22" s="323"/>
      <c r="G22" s="323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55"/>
      <c r="S22" s="355"/>
      <c r="T22" s="355"/>
      <c r="U22" s="355"/>
      <c r="V22" s="355"/>
      <c r="W22" s="313"/>
      <c r="X22" s="313"/>
      <c r="Y22" s="313"/>
      <c r="Z22" s="313"/>
      <c r="AA22" s="313"/>
      <c r="AB22" s="313"/>
      <c r="AC22" s="313"/>
      <c r="AD22" s="313"/>
      <c r="AE22" s="317"/>
      <c r="AF22" s="317"/>
    </row>
    <row r="23" spans="1:32" ht="20.100000000000001" customHeight="1">
      <c r="A23" s="97"/>
      <c r="B23" s="377"/>
      <c r="C23" s="378"/>
      <c r="D23" s="323"/>
      <c r="E23" s="323"/>
      <c r="F23" s="323"/>
      <c r="G23" s="323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55"/>
      <c r="S23" s="355"/>
      <c r="T23" s="355"/>
      <c r="U23" s="355"/>
      <c r="V23" s="355"/>
      <c r="W23" s="313"/>
      <c r="X23" s="313"/>
      <c r="Y23" s="313"/>
      <c r="Z23" s="313"/>
      <c r="AA23" s="313"/>
      <c r="AB23" s="313"/>
      <c r="AC23" s="313"/>
      <c r="AD23" s="313"/>
      <c r="AE23" s="317"/>
      <c r="AF23" s="317"/>
    </row>
    <row r="24" spans="1:32" ht="20.100000000000001" customHeight="1">
      <c r="A24" s="97"/>
      <c r="B24" s="377"/>
      <c r="C24" s="378"/>
      <c r="D24" s="323"/>
      <c r="E24" s="323"/>
      <c r="F24" s="323"/>
      <c r="G24" s="323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55"/>
      <c r="S24" s="355"/>
      <c r="T24" s="355"/>
      <c r="U24" s="355"/>
      <c r="V24" s="355"/>
      <c r="W24" s="313"/>
      <c r="X24" s="313"/>
      <c r="Y24" s="313"/>
      <c r="Z24" s="313"/>
      <c r="AA24" s="313"/>
      <c r="AB24" s="313"/>
      <c r="AC24" s="313"/>
      <c r="AD24" s="313"/>
      <c r="AE24" s="317"/>
      <c r="AF24" s="317"/>
    </row>
    <row r="25" spans="1:32" ht="24.95" customHeight="1">
      <c r="A25" s="395" t="s">
        <v>57</v>
      </c>
      <c r="B25" s="395"/>
      <c r="C25" s="395"/>
      <c r="D25" s="395"/>
      <c r="E25" s="395"/>
      <c r="F25" s="395"/>
      <c r="G25" s="395"/>
      <c r="H25" s="395"/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13"/>
      <c r="X25" s="313"/>
      <c r="Y25" s="313"/>
      <c r="Z25" s="313"/>
      <c r="AA25" s="313"/>
      <c r="AB25" s="313"/>
      <c r="AC25" s="313"/>
      <c r="AD25" s="313"/>
      <c r="AE25" s="317"/>
      <c r="AF25" s="317"/>
    </row>
    <row r="26" spans="1:3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R26" s="48"/>
      <c r="S26" s="48"/>
      <c r="T26" s="48"/>
      <c r="U26" s="48"/>
      <c r="V26" s="48"/>
      <c r="AF26" s="48"/>
    </row>
    <row r="27" spans="1:32" ht="16.5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R27" s="48"/>
      <c r="S27" s="48"/>
      <c r="T27" s="48"/>
      <c r="U27" s="48"/>
      <c r="V27" s="48"/>
      <c r="AF27" s="48"/>
    </row>
    <row r="28" spans="1:32" s="115" customFormat="1" ht="18.75" customHeight="1">
      <c r="A28" s="248" t="s">
        <v>217</v>
      </c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</row>
    <row r="29" spans="1:32">
      <c r="A29" s="98"/>
      <c r="B29" s="98"/>
      <c r="C29" s="98"/>
      <c r="D29" s="98"/>
      <c r="E29" s="98"/>
      <c r="F29" s="98"/>
      <c r="G29" s="98"/>
      <c r="H29" s="98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8"/>
      <c r="Z29" s="396"/>
      <c r="AA29" s="396"/>
      <c r="AB29" s="396"/>
      <c r="AD29" s="396" t="s">
        <v>237</v>
      </c>
      <c r="AE29" s="396"/>
      <c r="AF29" s="396"/>
    </row>
    <row r="30" spans="1:32" ht="24.95" customHeight="1">
      <c r="A30" s="373" t="s">
        <v>52</v>
      </c>
      <c r="B30" s="358" t="s">
        <v>254</v>
      </c>
      <c r="C30" s="359"/>
      <c r="D30" s="359"/>
      <c r="E30" s="359"/>
      <c r="F30" s="359"/>
      <c r="G30" s="359"/>
      <c r="H30" s="359"/>
      <c r="I30" s="359"/>
      <c r="J30" s="359"/>
      <c r="K30" s="359"/>
      <c r="L30" s="360"/>
      <c r="M30" s="352" t="s">
        <v>56</v>
      </c>
      <c r="N30" s="353"/>
      <c r="O30" s="353"/>
      <c r="P30" s="354"/>
      <c r="Q30" s="352" t="s">
        <v>87</v>
      </c>
      <c r="R30" s="353"/>
      <c r="S30" s="353"/>
      <c r="T30" s="354"/>
      <c r="U30" s="352" t="s">
        <v>314</v>
      </c>
      <c r="V30" s="353"/>
      <c r="W30" s="353"/>
      <c r="X30" s="354"/>
      <c r="Y30" s="352" t="s">
        <v>127</v>
      </c>
      <c r="Z30" s="353"/>
      <c r="AA30" s="353"/>
      <c r="AB30" s="354"/>
      <c r="AC30" s="352" t="s">
        <v>57</v>
      </c>
      <c r="AD30" s="353"/>
      <c r="AE30" s="353"/>
      <c r="AF30" s="354"/>
    </row>
    <row r="31" spans="1:32" ht="24.95" customHeight="1">
      <c r="A31" s="394"/>
      <c r="B31" s="361"/>
      <c r="C31" s="362"/>
      <c r="D31" s="362"/>
      <c r="E31" s="362"/>
      <c r="F31" s="362"/>
      <c r="G31" s="362"/>
      <c r="H31" s="362"/>
      <c r="I31" s="362"/>
      <c r="J31" s="362"/>
      <c r="K31" s="362"/>
      <c r="L31" s="363"/>
      <c r="M31" s="356" t="s">
        <v>247</v>
      </c>
      <c r="N31" s="356" t="s">
        <v>248</v>
      </c>
      <c r="O31" s="356" t="s">
        <v>371</v>
      </c>
      <c r="P31" s="356" t="s">
        <v>372</v>
      </c>
      <c r="Q31" s="356" t="s">
        <v>247</v>
      </c>
      <c r="R31" s="356" t="s">
        <v>248</v>
      </c>
      <c r="S31" s="356" t="s">
        <v>371</v>
      </c>
      <c r="T31" s="356" t="s">
        <v>372</v>
      </c>
      <c r="U31" s="356" t="s">
        <v>247</v>
      </c>
      <c r="V31" s="356" t="s">
        <v>248</v>
      </c>
      <c r="W31" s="356" t="s">
        <v>371</v>
      </c>
      <c r="X31" s="356" t="s">
        <v>372</v>
      </c>
      <c r="Y31" s="356" t="s">
        <v>247</v>
      </c>
      <c r="Z31" s="356" t="s">
        <v>248</v>
      </c>
      <c r="AA31" s="356" t="s">
        <v>371</v>
      </c>
      <c r="AB31" s="356" t="s">
        <v>372</v>
      </c>
      <c r="AC31" s="356" t="s">
        <v>247</v>
      </c>
      <c r="AD31" s="356" t="s">
        <v>248</v>
      </c>
      <c r="AE31" s="356" t="s">
        <v>371</v>
      </c>
      <c r="AF31" s="356" t="s">
        <v>372</v>
      </c>
    </row>
    <row r="32" spans="1:32" ht="36.75" customHeight="1">
      <c r="A32" s="374"/>
      <c r="B32" s="364"/>
      <c r="C32" s="365"/>
      <c r="D32" s="365"/>
      <c r="E32" s="365"/>
      <c r="F32" s="365"/>
      <c r="G32" s="365"/>
      <c r="H32" s="365"/>
      <c r="I32" s="365"/>
      <c r="J32" s="365"/>
      <c r="K32" s="365"/>
      <c r="L32" s="366"/>
      <c r="M32" s="357"/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Y32" s="357"/>
      <c r="Z32" s="357"/>
      <c r="AA32" s="357"/>
      <c r="AB32" s="357"/>
      <c r="AC32" s="357"/>
      <c r="AD32" s="357"/>
      <c r="AE32" s="357"/>
      <c r="AF32" s="357"/>
    </row>
    <row r="33" spans="1:32" ht="18.75" customHeight="1">
      <c r="A33" s="97">
        <v>1</v>
      </c>
      <c r="B33" s="405">
        <v>2</v>
      </c>
      <c r="C33" s="405"/>
      <c r="D33" s="405"/>
      <c r="E33" s="405"/>
      <c r="F33" s="405"/>
      <c r="G33" s="405"/>
      <c r="H33" s="405"/>
      <c r="I33" s="405"/>
      <c r="J33" s="405"/>
      <c r="K33" s="405"/>
      <c r="L33" s="405"/>
      <c r="M33" s="41">
        <v>3</v>
      </c>
      <c r="N33" s="41">
        <v>4</v>
      </c>
      <c r="O33" s="41">
        <v>5</v>
      </c>
      <c r="P33" s="41">
        <v>6</v>
      </c>
      <c r="Q33" s="41">
        <v>7</v>
      </c>
      <c r="R33" s="41">
        <v>8</v>
      </c>
      <c r="S33" s="41">
        <v>9</v>
      </c>
      <c r="T33" s="41">
        <v>10</v>
      </c>
      <c r="U33" s="41">
        <v>11</v>
      </c>
      <c r="V33" s="41">
        <v>12</v>
      </c>
      <c r="W33" s="41">
        <v>13</v>
      </c>
      <c r="X33" s="41">
        <v>14</v>
      </c>
      <c r="Y33" s="41">
        <v>15</v>
      </c>
      <c r="Z33" s="41">
        <v>16</v>
      </c>
      <c r="AA33" s="41">
        <v>17</v>
      </c>
      <c r="AB33" s="41">
        <v>18</v>
      </c>
      <c r="AC33" s="41">
        <v>19</v>
      </c>
      <c r="AD33" s="41">
        <v>20</v>
      </c>
      <c r="AE33" s="41">
        <v>21</v>
      </c>
      <c r="AF33" s="41">
        <v>22</v>
      </c>
    </row>
    <row r="34" spans="1:32" ht="20.100000000000001" customHeight="1">
      <c r="A34" s="89"/>
      <c r="B34" s="393"/>
      <c r="C34" s="393"/>
      <c r="D34" s="393"/>
      <c r="E34" s="393"/>
      <c r="F34" s="393"/>
      <c r="G34" s="393"/>
      <c r="H34" s="393"/>
      <c r="I34" s="393"/>
      <c r="J34" s="393"/>
      <c r="K34" s="393"/>
      <c r="L34" s="393"/>
      <c r="M34" s="41"/>
      <c r="N34" s="41"/>
      <c r="O34" s="41"/>
      <c r="P34" s="42"/>
      <c r="Q34" s="41"/>
      <c r="R34" s="41"/>
      <c r="S34" s="41"/>
      <c r="T34" s="42"/>
      <c r="U34" s="41"/>
      <c r="V34" s="41"/>
      <c r="W34" s="41"/>
      <c r="X34" s="42"/>
      <c r="Y34" s="41"/>
      <c r="Z34" s="41"/>
      <c r="AA34" s="41"/>
      <c r="AB34" s="42"/>
      <c r="AC34" s="41"/>
      <c r="AD34" s="41"/>
      <c r="AE34" s="41"/>
      <c r="AF34" s="42"/>
    </row>
    <row r="35" spans="1:32" ht="20.100000000000001" customHeight="1">
      <c r="A35" s="89"/>
      <c r="B35" s="393"/>
      <c r="C35" s="393"/>
      <c r="D35" s="393"/>
      <c r="E35" s="393"/>
      <c r="F35" s="393"/>
      <c r="G35" s="393"/>
      <c r="H35" s="393"/>
      <c r="I35" s="393"/>
      <c r="J35" s="393"/>
      <c r="K35" s="393"/>
      <c r="L35" s="393"/>
      <c r="M35" s="41"/>
      <c r="N35" s="41"/>
      <c r="O35" s="41"/>
      <c r="P35" s="42"/>
      <c r="Q35" s="41"/>
      <c r="R35" s="41"/>
      <c r="S35" s="41"/>
      <c r="T35" s="42"/>
      <c r="U35" s="41"/>
      <c r="V35" s="41"/>
      <c r="W35" s="41"/>
      <c r="X35" s="42"/>
      <c r="Y35" s="41"/>
      <c r="Z35" s="41"/>
      <c r="AA35" s="41"/>
      <c r="AB35" s="42"/>
      <c r="AC35" s="41"/>
      <c r="AD35" s="41"/>
      <c r="AE35" s="41"/>
      <c r="AF35" s="42"/>
    </row>
    <row r="36" spans="1:32" ht="20.100000000000001" customHeight="1">
      <c r="A36" s="89"/>
      <c r="B36" s="393"/>
      <c r="C36" s="393"/>
      <c r="D36" s="393"/>
      <c r="E36" s="393"/>
      <c r="F36" s="393"/>
      <c r="G36" s="393"/>
      <c r="H36" s="393"/>
      <c r="I36" s="393"/>
      <c r="J36" s="393"/>
      <c r="K36" s="393"/>
      <c r="L36" s="393"/>
      <c r="M36" s="41"/>
      <c r="N36" s="41"/>
      <c r="O36" s="41"/>
      <c r="P36" s="42"/>
      <c r="Q36" s="41"/>
      <c r="R36" s="41"/>
      <c r="S36" s="41"/>
      <c r="T36" s="42"/>
      <c r="U36" s="41"/>
      <c r="V36" s="41"/>
      <c r="W36" s="41"/>
      <c r="X36" s="42"/>
      <c r="Y36" s="41"/>
      <c r="Z36" s="41"/>
      <c r="AA36" s="41"/>
      <c r="AB36" s="42"/>
      <c r="AC36" s="41"/>
      <c r="AD36" s="41"/>
      <c r="AE36" s="41"/>
      <c r="AF36" s="42"/>
    </row>
    <row r="37" spans="1:32" ht="20.100000000000001" customHeight="1">
      <c r="A37" s="89"/>
      <c r="B37" s="393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41"/>
      <c r="N37" s="41"/>
      <c r="O37" s="41"/>
      <c r="P37" s="42"/>
      <c r="Q37" s="41"/>
      <c r="R37" s="41"/>
      <c r="S37" s="41"/>
      <c r="T37" s="42"/>
      <c r="U37" s="41"/>
      <c r="V37" s="41"/>
      <c r="W37" s="41"/>
      <c r="X37" s="42"/>
      <c r="Y37" s="41"/>
      <c r="Z37" s="41"/>
      <c r="AA37" s="41"/>
      <c r="AB37" s="42"/>
      <c r="AC37" s="41"/>
      <c r="AD37" s="41"/>
      <c r="AE37" s="41"/>
      <c r="AF37" s="42"/>
    </row>
    <row r="38" spans="1:32" ht="24.95" customHeight="1">
      <c r="A38" s="400" t="s">
        <v>57</v>
      </c>
      <c r="B38" s="401"/>
      <c r="C38" s="401"/>
      <c r="D38" s="401"/>
      <c r="E38" s="401"/>
      <c r="F38" s="401"/>
      <c r="G38" s="401"/>
      <c r="H38" s="401"/>
      <c r="I38" s="401"/>
      <c r="J38" s="401"/>
      <c r="K38" s="401"/>
      <c r="L38" s="402"/>
      <c r="M38" s="41"/>
      <c r="N38" s="41"/>
      <c r="O38" s="41"/>
      <c r="P38" s="42"/>
      <c r="Q38" s="41"/>
      <c r="R38" s="41"/>
      <c r="S38" s="41"/>
      <c r="T38" s="42"/>
      <c r="U38" s="41"/>
      <c r="V38" s="41"/>
      <c r="W38" s="41"/>
      <c r="X38" s="42"/>
      <c r="Y38" s="41"/>
      <c r="Z38" s="41"/>
      <c r="AA38" s="41"/>
      <c r="AB38" s="42"/>
      <c r="AC38" s="41"/>
      <c r="AD38" s="41"/>
      <c r="AE38" s="41"/>
      <c r="AF38" s="42"/>
    </row>
    <row r="39" spans="1:32" ht="24.95" customHeight="1">
      <c r="A39" s="400" t="s">
        <v>58</v>
      </c>
      <c r="B39" s="401"/>
      <c r="C39" s="401"/>
      <c r="D39" s="401"/>
      <c r="E39" s="401"/>
      <c r="F39" s="401"/>
      <c r="G39" s="401"/>
      <c r="H39" s="401"/>
      <c r="I39" s="401"/>
      <c r="J39" s="401"/>
      <c r="K39" s="401"/>
      <c r="L39" s="402"/>
      <c r="M39" s="100" t="e">
        <f>M38/AC38*100</f>
        <v>#DIV/0!</v>
      </c>
      <c r="N39" s="42"/>
      <c r="O39" s="42"/>
      <c r="P39" s="42"/>
      <c r="Q39" s="100" t="e">
        <f>Q38/AC38*100</f>
        <v>#DIV/0!</v>
      </c>
      <c r="R39" s="42"/>
      <c r="S39" s="42"/>
      <c r="T39" s="42"/>
      <c r="U39" s="100" t="e">
        <f>U38/AC38*100</f>
        <v>#DIV/0!</v>
      </c>
      <c r="V39" s="42"/>
      <c r="W39" s="42"/>
      <c r="X39" s="42"/>
      <c r="Y39" s="100" t="e">
        <f>Y38/AC38*100</f>
        <v>#DIV/0!</v>
      </c>
      <c r="Z39" s="42"/>
      <c r="AA39" s="42"/>
      <c r="AB39" s="42"/>
      <c r="AC39" s="100" t="e">
        <f>AC38/AC38*100</f>
        <v>#DIV/0!</v>
      </c>
      <c r="AD39" s="42"/>
      <c r="AE39" s="42"/>
      <c r="AF39" s="42"/>
    </row>
    <row r="40" spans="1:32" ht="15" customHeight="1">
      <c r="A40" s="85"/>
      <c r="B40" s="85"/>
      <c r="C40" s="85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</row>
    <row r="41" spans="1:32" ht="15" customHeight="1">
      <c r="A41" s="85"/>
      <c r="B41" s="85"/>
      <c r="C41" s="85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</row>
    <row r="42" spans="1:32" s="115" customFormat="1" ht="31.5" customHeight="1">
      <c r="A42" s="248" t="s">
        <v>255</v>
      </c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</row>
    <row r="43" spans="1:32" s="102" customFormat="1">
      <c r="A43" s="46"/>
      <c r="B43" s="46"/>
      <c r="C43" s="46"/>
      <c r="D43" s="46"/>
      <c r="E43" s="46"/>
      <c r="F43" s="46"/>
      <c r="G43" s="46"/>
      <c r="H43" s="46"/>
      <c r="I43" s="46"/>
      <c r="J43" s="46"/>
      <c r="L43" s="46"/>
      <c r="AD43" s="348" t="s">
        <v>237</v>
      </c>
      <c r="AE43" s="348"/>
      <c r="AF43" s="348"/>
    </row>
    <row r="44" spans="1:32" s="103" customFormat="1" ht="34.5" customHeight="1">
      <c r="A44" s="304" t="s">
        <v>210</v>
      </c>
      <c r="B44" s="367" t="s">
        <v>339</v>
      </c>
      <c r="C44" s="368"/>
      <c r="D44" s="284" t="s">
        <v>373</v>
      </c>
      <c r="E44" s="284"/>
      <c r="F44" s="234" t="s">
        <v>211</v>
      </c>
      <c r="G44" s="234"/>
      <c r="H44" s="284" t="s">
        <v>212</v>
      </c>
      <c r="I44" s="284"/>
      <c r="J44" s="284" t="s">
        <v>374</v>
      </c>
      <c r="K44" s="284"/>
      <c r="L44" s="233" t="s">
        <v>370</v>
      </c>
      <c r="M44" s="233"/>
      <c r="N44" s="233"/>
      <c r="O44" s="233"/>
      <c r="P44" s="233"/>
      <c r="Q44" s="233"/>
      <c r="R44" s="233"/>
      <c r="S44" s="233"/>
      <c r="T44" s="233"/>
      <c r="U44" s="233"/>
      <c r="V44" s="234" t="s">
        <v>340</v>
      </c>
      <c r="W44" s="234"/>
      <c r="X44" s="234"/>
      <c r="Y44" s="234"/>
      <c r="Z44" s="234"/>
      <c r="AA44" s="234" t="s">
        <v>341</v>
      </c>
      <c r="AB44" s="234"/>
      <c r="AC44" s="234"/>
      <c r="AD44" s="234"/>
      <c r="AE44" s="234"/>
      <c r="AF44" s="234"/>
    </row>
    <row r="45" spans="1:32" s="103" customFormat="1" ht="52.5" customHeight="1">
      <c r="A45" s="304"/>
      <c r="B45" s="403"/>
      <c r="C45" s="404"/>
      <c r="D45" s="284"/>
      <c r="E45" s="284"/>
      <c r="F45" s="234"/>
      <c r="G45" s="234"/>
      <c r="H45" s="284"/>
      <c r="I45" s="284"/>
      <c r="J45" s="284"/>
      <c r="K45" s="284"/>
      <c r="L45" s="234" t="s">
        <v>307</v>
      </c>
      <c r="M45" s="234"/>
      <c r="N45" s="284" t="s">
        <v>312</v>
      </c>
      <c r="O45" s="284"/>
      <c r="P45" s="234" t="s">
        <v>313</v>
      </c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</row>
    <row r="46" spans="1:32" s="104" customFormat="1" ht="82.5" customHeight="1">
      <c r="A46" s="304"/>
      <c r="B46" s="369"/>
      <c r="C46" s="370"/>
      <c r="D46" s="284"/>
      <c r="E46" s="284"/>
      <c r="F46" s="234"/>
      <c r="G46" s="234"/>
      <c r="H46" s="284"/>
      <c r="I46" s="284"/>
      <c r="J46" s="284"/>
      <c r="K46" s="284"/>
      <c r="L46" s="234"/>
      <c r="M46" s="234"/>
      <c r="N46" s="284"/>
      <c r="O46" s="284"/>
      <c r="P46" s="234" t="s">
        <v>308</v>
      </c>
      <c r="Q46" s="234"/>
      <c r="R46" s="234" t="s">
        <v>309</v>
      </c>
      <c r="S46" s="234"/>
      <c r="T46" s="234" t="s">
        <v>310</v>
      </c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</row>
    <row r="47" spans="1:32" s="103" customFormat="1" ht="18.75" customHeight="1">
      <c r="A47" s="66">
        <v>1</v>
      </c>
      <c r="B47" s="311">
        <v>2</v>
      </c>
      <c r="C47" s="312"/>
      <c r="D47" s="284">
        <v>3</v>
      </c>
      <c r="E47" s="284"/>
      <c r="F47" s="284">
        <v>4</v>
      </c>
      <c r="G47" s="284"/>
      <c r="H47" s="284">
        <v>5</v>
      </c>
      <c r="I47" s="284"/>
      <c r="J47" s="284">
        <v>6</v>
      </c>
      <c r="K47" s="284"/>
      <c r="L47" s="311">
        <v>7</v>
      </c>
      <c r="M47" s="312"/>
      <c r="N47" s="311">
        <v>8</v>
      </c>
      <c r="O47" s="312"/>
      <c r="P47" s="284">
        <v>9</v>
      </c>
      <c r="Q47" s="284"/>
      <c r="R47" s="304">
        <v>10</v>
      </c>
      <c r="S47" s="304"/>
      <c r="T47" s="284">
        <v>11</v>
      </c>
      <c r="U47" s="284"/>
      <c r="V47" s="284">
        <v>12</v>
      </c>
      <c r="W47" s="284"/>
      <c r="X47" s="284"/>
      <c r="Y47" s="284"/>
      <c r="Z47" s="284"/>
      <c r="AA47" s="284">
        <v>13</v>
      </c>
      <c r="AB47" s="284"/>
      <c r="AC47" s="284"/>
      <c r="AD47" s="284"/>
      <c r="AE47" s="284"/>
      <c r="AF47" s="284"/>
    </row>
    <row r="48" spans="1:32" s="103" customFormat="1" ht="20.100000000000001" customHeight="1">
      <c r="A48" s="105"/>
      <c r="B48" s="391"/>
      <c r="C48" s="392"/>
      <c r="D48" s="323"/>
      <c r="E48" s="323"/>
      <c r="F48" s="313"/>
      <c r="G48" s="313"/>
      <c r="H48" s="313"/>
      <c r="I48" s="313"/>
      <c r="J48" s="313"/>
      <c r="K48" s="313"/>
      <c r="L48" s="294"/>
      <c r="M48" s="295"/>
      <c r="N48" s="294"/>
      <c r="O48" s="295"/>
      <c r="P48" s="313"/>
      <c r="Q48" s="313"/>
      <c r="R48" s="313"/>
      <c r="S48" s="313"/>
      <c r="T48" s="313"/>
      <c r="U48" s="313"/>
      <c r="V48" s="351"/>
      <c r="W48" s="351"/>
      <c r="X48" s="351"/>
      <c r="Y48" s="351"/>
      <c r="Z48" s="351"/>
      <c r="AA48" s="313"/>
      <c r="AB48" s="313"/>
      <c r="AC48" s="313"/>
      <c r="AD48" s="313"/>
      <c r="AE48" s="313"/>
      <c r="AF48" s="313"/>
    </row>
    <row r="49" spans="1:32" s="103" customFormat="1" ht="20.100000000000001" customHeight="1">
      <c r="A49" s="105"/>
      <c r="B49" s="391"/>
      <c r="C49" s="392"/>
      <c r="D49" s="323"/>
      <c r="E49" s="323"/>
      <c r="F49" s="313"/>
      <c r="G49" s="313"/>
      <c r="H49" s="313"/>
      <c r="I49" s="313"/>
      <c r="J49" s="313"/>
      <c r="K49" s="313"/>
      <c r="L49" s="294"/>
      <c r="M49" s="295"/>
      <c r="N49" s="294"/>
      <c r="O49" s="295"/>
      <c r="P49" s="313"/>
      <c r="Q49" s="313"/>
      <c r="R49" s="313"/>
      <c r="S49" s="313"/>
      <c r="T49" s="313"/>
      <c r="U49" s="313"/>
      <c r="V49" s="351"/>
      <c r="W49" s="351"/>
      <c r="X49" s="351"/>
      <c r="Y49" s="351"/>
      <c r="Z49" s="351"/>
      <c r="AA49" s="313"/>
      <c r="AB49" s="313"/>
      <c r="AC49" s="313"/>
      <c r="AD49" s="313"/>
      <c r="AE49" s="313"/>
      <c r="AF49" s="313"/>
    </row>
    <row r="50" spans="1:32" s="103" customFormat="1" ht="20.100000000000001" customHeight="1">
      <c r="A50" s="105"/>
      <c r="B50" s="391"/>
      <c r="C50" s="392"/>
      <c r="D50" s="323"/>
      <c r="E50" s="323"/>
      <c r="F50" s="313"/>
      <c r="G50" s="313"/>
      <c r="H50" s="313"/>
      <c r="I50" s="313"/>
      <c r="J50" s="313"/>
      <c r="K50" s="313"/>
      <c r="L50" s="294"/>
      <c r="M50" s="295"/>
      <c r="N50" s="294"/>
      <c r="O50" s="295"/>
      <c r="P50" s="313"/>
      <c r="Q50" s="313"/>
      <c r="R50" s="313"/>
      <c r="S50" s="313"/>
      <c r="T50" s="313"/>
      <c r="U50" s="313"/>
      <c r="V50" s="351"/>
      <c r="W50" s="351"/>
      <c r="X50" s="351"/>
      <c r="Y50" s="351"/>
      <c r="Z50" s="351"/>
      <c r="AA50" s="313"/>
      <c r="AB50" s="313"/>
      <c r="AC50" s="313"/>
      <c r="AD50" s="313"/>
      <c r="AE50" s="313"/>
      <c r="AF50" s="313"/>
    </row>
    <row r="51" spans="1:32" s="103" customFormat="1" ht="20.100000000000001" customHeight="1">
      <c r="A51" s="105"/>
      <c r="B51" s="391"/>
      <c r="C51" s="392"/>
      <c r="D51" s="323"/>
      <c r="E51" s="323"/>
      <c r="F51" s="313"/>
      <c r="G51" s="313"/>
      <c r="H51" s="313"/>
      <c r="I51" s="313"/>
      <c r="J51" s="313"/>
      <c r="K51" s="313"/>
      <c r="L51" s="294"/>
      <c r="M51" s="295"/>
      <c r="N51" s="294"/>
      <c r="O51" s="295"/>
      <c r="P51" s="313"/>
      <c r="Q51" s="313"/>
      <c r="R51" s="313"/>
      <c r="S51" s="313"/>
      <c r="T51" s="313"/>
      <c r="U51" s="313"/>
      <c r="V51" s="351"/>
      <c r="W51" s="351"/>
      <c r="X51" s="351"/>
      <c r="Y51" s="351"/>
      <c r="Z51" s="351"/>
      <c r="AA51" s="313"/>
      <c r="AB51" s="313"/>
      <c r="AC51" s="313"/>
      <c r="AD51" s="313"/>
      <c r="AE51" s="313"/>
      <c r="AF51" s="313"/>
    </row>
    <row r="52" spans="1:32" s="103" customFormat="1" ht="20.100000000000001" customHeight="1">
      <c r="A52" s="105"/>
      <c r="B52" s="391"/>
      <c r="C52" s="392"/>
      <c r="D52" s="323"/>
      <c r="E52" s="323"/>
      <c r="F52" s="313"/>
      <c r="G52" s="313"/>
      <c r="H52" s="313"/>
      <c r="I52" s="313"/>
      <c r="J52" s="313"/>
      <c r="K52" s="313"/>
      <c r="L52" s="294"/>
      <c r="M52" s="295"/>
      <c r="N52" s="294"/>
      <c r="O52" s="295"/>
      <c r="P52" s="313"/>
      <c r="Q52" s="313"/>
      <c r="R52" s="313"/>
      <c r="S52" s="313"/>
      <c r="T52" s="313"/>
      <c r="U52" s="313"/>
      <c r="V52" s="351"/>
      <c r="W52" s="351"/>
      <c r="X52" s="351"/>
      <c r="Y52" s="351"/>
      <c r="Z52" s="351"/>
      <c r="AA52" s="313"/>
      <c r="AB52" s="313"/>
      <c r="AC52" s="313"/>
      <c r="AD52" s="313"/>
      <c r="AE52" s="313"/>
      <c r="AF52" s="313"/>
    </row>
    <row r="53" spans="1:32" s="103" customFormat="1" ht="20.100000000000001" customHeight="1">
      <c r="A53" s="105"/>
      <c r="B53" s="391"/>
      <c r="C53" s="392"/>
      <c r="D53" s="323"/>
      <c r="E53" s="323"/>
      <c r="F53" s="313"/>
      <c r="G53" s="313"/>
      <c r="H53" s="313"/>
      <c r="I53" s="313"/>
      <c r="J53" s="313"/>
      <c r="K53" s="313"/>
      <c r="L53" s="294"/>
      <c r="M53" s="295"/>
      <c r="N53" s="294"/>
      <c r="O53" s="295"/>
      <c r="P53" s="313"/>
      <c r="Q53" s="313"/>
      <c r="R53" s="313"/>
      <c r="S53" s="313"/>
      <c r="T53" s="313"/>
      <c r="U53" s="313"/>
      <c r="V53" s="351"/>
      <c r="W53" s="351"/>
      <c r="X53" s="351"/>
      <c r="Y53" s="351"/>
      <c r="Z53" s="351"/>
      <c r="AA53" s="313"/>
      <c r="AB53" s="313"/>
      <c r="AC53" s="313"/>
      <c r="AD53" s="313"/>
      <c r="AE53" s="313"/>
      <c r="AF53" s="313"/>
    </row>
    <row r="54" spans="1:32" s="103" customFormat="1" ht="20.100000000000001" customHeight="1">
      <c r="A54" s="105"/>
      <c r="B54" s="391"/>
      <c r="C54" s="392"/>
      <c r="D54" s="323"/>
      <c r="E54" s="323"/>
      <c r="F54" s="313"/>
      <c r="G54" s="313"/>
      <c r="H54" s="313"/>
      <c r="I54" s="313"/>
      <c r="J54" s="313"/>
      <c r="K54" s="313"/>
      <c r="L54" s="294"/>
      <c r="M54" s="295"/>
      <c r="N54" s="294"/>
      <c r="O54" s="295"/>
      <c r="P54" s="313"/>
      <c r="Q54" s="313"/>
      <c r="R54" s="313"/>
      <c r="S54" s="313"/>
      <c r="T54" s="313"/>
      <c r="U54" s="313"/>
      <c r="V54" s="351"/>
      <c r="W54" s="351"/>
      <c r="X54" s="351"/>
      <c r="Y54" s="351"/>
      <c r="Z54" s="351"/>
      <c r="AA54" s="313"/>
      <c r="AB54" s="313"/>
      <c r="AC54" s="313"/>
      <c r="AD54" s="313"/>
      <c r="AE54" s="313"/>
      <c r="AF54" s="313"/>
    </row>
    <row r="55" spans="1:32" s="103" customFormat="1" ht="24.95" customHeight="1">
      <c r="A55" s="397" t="s">
        <v>57</v>
      </c>
      <c r="B55" s="398"/>
      <c r="C55" s="398"/>
      <c r="D55" s="398"/>
      <c r="E55" s="399"/>
      <c r="F55" s="313"/>
      <c r="G55" s="313"/>
      <c r="H55" s="313"/>
      <c r="I55" s="313"/>
      <c r="J55" s="313"/>
      <c r="K55" s="313"/>
      <c r="L55" s="294"/>
      <c r="M55" s="295"/>
      <c r="N55" s="294"/>
      <c r="O55" s="295"/>
      <c r="P55" s="313"/>
      <c r="Q55" s="313"/>
      <c r="R55" s="313"/>
      <c r="S55" s="313"/>
      <c r="T55" s="313"/>
      <c r="U55" s="313"/>
      <c r="V55" s="351"/>
      <c r="W55" s="351"/>
      <c r="X55" s="351"/>
      <c r="Y55" s="351"/>
      <c r="Z55" s="351"/>
      <c r="AA55" s="313"/>
      <c r="AB55" s="313"/>
      <c r="AC55" s="313"/>
      <c r="AD55" s="313"/>
      <c r="AE55" s="313"/>
      <c r="AF55" s="313"/>
    </row>
    <row r="56" spans="1:32" ht="15" customHeight="1">
      <c r="A56" s="85"/>
      <c r="B56" s="85"/>
      <c r="C56" s="85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</row>
    <row r="57" spans="1:32" ht="15" customHeight="1">
      <c r="A57" s="85"/>
      <c r="B57" s="85"/>
      <c r="C57" s="85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</row>
    <row r="58" spans="1:32" ht="15" customHeight="1">
      <c r="A58" s="85"/>
      <c r="B58" s="85"/>
      <c r="C58" s="85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</row>
    <row r="59" spans="1:32" ht="15" customHeight="1">
      <c r="A59" s="85"/>
      <c r="B59" s="85"/>
      <c r="C59" s="85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</row>
    <row r="60" spans="1:32" s="114" customFormat="1" ht="18" customHeight="1">
      <c r="A60" s="350" t="s">
        <v>396</v>
      </c>
      <c r="B60" s="350"/>
      <c r="C60" s="350"/>
      <c r="D60" s="350"/>
      <c r="E60" s="350"/>
      <c r="F60" s="350"/>
      <c r="G60" s="350"/>
      <c r="H60" s="116"/>
      <c r="I60" s="116"/>
      <c r="J60" s="116"/>
      <c r="K60" s="116"/>
      <c r="L60" s="116"/>
      <c r="M60" s="349"/>
      <c r="N60" s="349"/>
      <c r="O60" s="349"/>
      <c r="P60" s="349"/>
      <c r="Q60" s="349"/>
      <c r="R60" s="116"/>
      <c r="S60" s="116"/>
      <c r="T60" s="116"/>
      <c r="U60" s="116"/>
      <c r="V60" s="116"/>
      <c r="W60" s="347"/>
      <c r="X60" s="347"/>
      <c r="Y60" s="347"/>
      <c r="Z60" s="347"/>
      <c r="AA60" s="347"/>
      <c r="AC60" s="250" t="s">
        <v>427</v>
      </c>
      <c r="AD60" s="250"/>
    </row>
    <row r="61" spans="1:32" s="33" customFormat="1">
      <c r="B61" s="348" t="s">
        <v>78</v>
      </c>
      <c r="C61" s="348"/>
      <c r="D61" s="348"/>
      <c r="E61" s="348"/>
      <c r="F61" s="348"/>
      <c r="G61" s="348"/>
      <c r="H61" s="85"/>
      <c r="I61" s="85"/>
      <c r="J61" s="87"/>
      <c r="K61" s="87"/>
      <c r="L61" s="87"/>
      <c r="N61" s="46"/>
      <c r="O61" s="46"/>
      <c r="P61" s="46"/>
      <c r="Q61" s="46"/>
      <c r="R61" s="46" t="s">
        <v>79</v>
      </c>
      <c r="V61" s="46"/>
      <c r="AB61" s="271" t="s">
        <v>128</v>
      </c>
      <c r="AC61" s="271"/>
      <c r="AD61" s="271"/>
      <c r="AE61" s="271"/>
      <c r="AF61" s="271"/>
    </row>
    <row r="62" spans="1:32" s="106" customFormat="1" ht="16.5" customHeight="1">
      <c r="C62" s="107"/>
      <c r="D62" s="108"/>
      <c r="E62" s="108"/>
      <c r="F62" s="109"/>
      <c r="G62" s="109"/>
      <c r="H62" s="109"/>
      <c r="I62" s="109"/>
      <c r="J62" s="109"/>
      <c r="K62" s="109"/>
      <c r="L62" s="109"/>
      <c r="M62" s="109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</row>
    <row r="63" spans="1:32" s="33" customFormat="1" ht="15" customHeight="1">
      <c r="F63" s="31"/>
      <c r="G63" s="31"/>
      <c r="H63" s="31"/>
      <c r="I63" s="31"/>
      <c r="J63" s="31"/>
      <c r="K63" s="31"/>
      <c r="L63" s="31"/>
      <c r="Q63" s="31"/>
      <c r="R63" s="31"/>
      <c r="S63" s="31"/>
      <c r="T63" s="31"/>
      <c r="X63" s="31"/>
      <c r="Y63" s="31"/>
      <c r="Z63" s="31"/>
      <c r="AA63" s="31"/>
    </row>
    <row r="64" spans="1:32" ht="3.75" hidden="1" customHeight="1">
      <c r="C64" s="110"/>
      <c r="D64" s="110"/>
      <c r="E64" s="110"/>
      <c r="F64" s="110"/>
      <c r="G64" s="110"/>
      <c r="H64" s="110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0"/>
      <c r="V64" s="110"/>
    </row>
    <row r="65" spans="1:32" s="164" customFormat="1" ht="102" customHeight="1">
      <c r="A65" s="345"/>
      <c r="B65" s="345"/>
      <c r="C65" s="345"/>
      <c r="D65" s="345"/>
      <c r="E65" s="345"/>
      <c r="F65" s="345"/>
      <c r="G65" s="345"/>
      <c r="H65" s="345"/>
      <c r="I65" s="345"/>
      <c r="J65" s="345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346"/>
      <c r="AE65" s="346"/>
      <c r="AF65" s="346"/>
    </row>
    <row r="66" spans="1:32"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</row>
    <row r="67" spans="1:32">
      <c r="C67" s="112"/>
    </row>
    <row r="70" spans="1:32">
      <c r="C70" s="113"/>
    </row>
    <row r="71" spans="1:32">
      <c r="C71" s="113"/>
    </row>
    <row r="72" spans="1:32">
      <c r="C72" s="113"/>
    </row>
    <row r="73" spans="1:32">
      <c r="C73" s="113"/>
    </row>
    <row r="74" spans="1:32">
      <c r="C74" s="113"/>
    </row>
    <row r="75" spans="1:32">
      <c r="C75" s="113"/>
    </row>
    <row r="76" spans="1:32">
      <c r="C76" s="113"/>
    </row>
  </sheetData>
  <mergeCells count="298">
    <mergeCell ref="A3:AF3"/>
    <mergeCell ref="A15:AF15"/>
    <mergeCell ref="A28:AF28"/>
    <mergeCell ref="A42:AF42"/>
    <mergeCell ref="B33:L33"/>
    <mergeCell ref="B34:L34"/>
    <mergeCell ref="U31:U32"/>
    <mergeCell ref="V31:V32"/>
    <mergeCell ref="AC30:AF30"/>
    <mergeCell ref="G7:M7"/>
    <mergeCell ref="D11:F11"/>
    <mergeCell ref="G5:M6"/>
    <mergeCell ref="B37:L37"/>
    <mergeCell ref="A38:L38"/>
    <mergeCell ref="W31:W32"/>
    <mergeCell ref="X31:X32"/>
    <mergeCell ref="AD29:AF29"/>
    <mergeCell ref="AA23:AB23"/>
    <mergeCell ref="AC25:AD25"/>
    <mergeCell ref="AE25:AF25"/>
    <mergeCell ref="U8:W8"/>
    <mergeCell ref="AD12:AF12"/>
    <mergeCell ref="AD11:AF11"/>
    <mergeCell ref="B23:C23"/>
    <mergeCell ref="AA50:AF50"/>
    <mergeCell ref="AA51:AF51"/>
    <mergeCell ref="AA52:AF52"/>
    <mergeCell ref="AA53:AF53"/>
    <mergeCell ref="A39:L39"/>
    <mergeCell ref="AA47:AF47"/>
    <mergeCell ref="AA48:AF48"/>
    <mergeCell ref="AA49:AF49"/>
    <mergeCell ref="D49:E49"/>
    <mergeCell ref="F49:G49"/>
    <mergeCell ref="H49:I49"/>
    <mergeCell ref="H47:I47"/>
    <mergeCell ref="J47:K47"/>
    <mergeCell ref="L48:M48"/>
    <mergeCell ref="B47:C47"/>
    <mergeCell ref="B49:C49"/>
    <mergeCell ref="AA44:AF46"/>
    <mergeCell ref="AD43:AF43"/>
    <mergeCell ref="A44:A46"/>
    <mergeCell ref="D44:E46"/>
    <mergeCell ref="F44:G46"/>
    <mergeCell ref="H44:I46"/>
    <mergeCell ref="B44:C46"/>
    <mergeCell ref="D47:E47"/>
    <mergeCell ref="AA54:AF54"/>
    <mergeCell ref="AA55:AF55"/>
    <mergeCell ref="AC31:AC32"/>
    <mergeCell ref="AD31:AD32"/>
    <mergeCell ref="AE31:AE32"/>
    <mergeCell ref="AF31:AF32"/>
    <mergeCell ref="AB31:AB32"/>
    <mergeCell ref="B48:C48"/>
    <mergeCell ref="J49:K49"/>
    <mergeCell ref="L49:M49"/>
    <mergeCell ref="B51:C51"/>
    <mergeCell ref="D53:E53"/>
    <mergeCell ref="F53:G53"/>
    <mergeCell ref="D51:E51"/>
    <mergeCell ref="F51:G51"/>
    <mergeCell ref="F52:G52"/>
    <mergeCell ref="A55:E55"/>
    <mergeCell ref="F55:G55"/>
    <mergeCell ref="D50:E50"/>
    <mergeCell ref="F50:G50"/>
    <mergeCell ref="B53:C53"/>
    <mergeCell ref="B54:C54"/>
    <mergeCell ref="D52:E52"/>
    <mergeCell ref="D54:E54"/>
    <mergeCell ref="B24:C24"/>
    <mergeCell ref="B35:L35"/>
    <mergeCell ref="B36:L36"/>
    <mergeCell ref="A30:A32"/>
    <mergeCell ref="Y23:Z23"/>
    <mergeCell ref="D24:G24"/>
    <mergeCell ref="W24:X24"/>
    <mergeCell ref="A25:V25"/>
    <mergeCell ref="Y24:Z24"/>
    <mergeCell ref="Y25:Z25"/>
    <mergeCell ref="Y30:AB30"/>
    <mergeCell ref="H24:Q24"/>
    <mergeCell ref="R24:V24"/>
    <mergeCell ref="AA25:AB25"/>
    <mergeCell ref="Z29:AB29"/>
    <mergeCell ref="Y31:Y32"/>
    <mergeCell ref="Z31:Z32"/>
    <mergeCell ref="AA31:AA32"/>
    <mergeCell ref="M30:P30"/>
    <mergeCell ref="N31:N32"/>
    <mergeCell ref="F54:G54"/>
    <mergeCell ref="B50:C50"/>
    <mergeCell ref="B52:C52"/>
    <mergeCell ref="H51:I51"/>
    <mergeCell ref="J51:K51"/>
    <mergeCell ref="L51:M51"/>
    <mergeCell ref="N51:O51"/>
    <mergeCell ref="H52:I52"/>
    <mergeCell ref="R54:S54"/>
    <mergeCell ref="L54:M54"/>
    <mergeCell ref="N54:O54"/>
    <mergeCell ref="P54:Q54"/>
    <mergeCell ref="P53:Q53"/>
    <mergeCell ref="R53:S53"/>
    <mergeCell ref="L53:M53"/>
    <mergeCell ref="N53:O53"/>
    <mergeCell ref="H53:I53"/>
    <mergeCell ref="J53:K53"/>
    <mergeCell ref="H54:I54"/>
    <mergeCell ref="J54:K54"/>
    <mergeCell ref="AA7:AC7"/>
    <mergeCell ref="X7:Z7"/>
    <mergeCell ref="X8:Z8"/>
    <mergeCell ref="B10:C10"/>
    <mergeCell ref="B11:C11"/>
    <mergeCell ref="B17:C19"/>
    <mergeCell ref="N5:Q6"/>
    <mergeCell ref="N7:Q7"/>
    <mergeCell ref="R5:AF5"/>
    <mergeCell ref="R7:T7"/>
    <mergeCell ref="R6:T6"/>
    <mergeCell ref="AD6:AF6"/>
    <mergeCell ref="U7:W7"/>
    <mergeCell ref="AD7:AF7"/>
    <mergeCell ref="U6:W6"/>
    <mergeCell ref="X6:Z6"/>
    <mergeCell ref="AA6:AC6"/>
    <mergeCell ref="R10:T10"/>
    <mergeCell ref="R9:T9"/>
    <mergeCell ref="U11:W11"/>
    <mergeCell ref="U10:W10"/>
    <mergeCell ref="W18:X19"/>
    <mergeCell ref="X12:Z12"/>
    <mergeCell ref="AA11:AC11"/>
    <mergeCell ref="A5:A6"/>
    <mergeCell ref="B5:C6"/>
    <mergeCell ref="B7:C7"/>
    <mergeCell ref="B8:C8"/>
    <mergeCell ref="R8:T8"/>
    <mergeCell ref="B22:C22"/>
    <mergeCell ref="N11:Q11"/>
    <mergeCell ref="A17:A19"/>
    <mergeCell ref="D17:G19"/>
    <mergeCell ref="H17:Q19"/>
    <mergeCell ref="H20:Q20"/>
    <mergeCell ref="A12:M12"/>
    <mergeCell ref="N12:Q12"/>
    <mergeCell ref="R20:V20"/>
    <mergeCell ref="B21:C21"/>
    <mergeCell ref="B20:C20"/>
    <mergeCell ref="G11:M11"/>
    <mergeCell ref="G8:M8"/>
    <mergeCell ref="G9:M9"/>
    <mergeCell ref="G10:M10"/>
    <mergeCell ref="D5:F6"/>
    <mergeCell ref="D7:F7"/>
    <mergeCell ref="D8:F8"/>
    <mergeCell ref="D9:F9"/>
    <mergeCell ref="B9:C9"/>
    <mergeCell ref="AD9:AF9"/>
    <mergeCell ref="AA10:AC10"/>
    <mergeCell ref="AD10:AF10"/>
    <mergeCell ref="X10:Z10"/>
    <mergeCell ref="U9:W9"/>
    <mergeCell ref="AD8:AF8"/>
    <mergeCell ref="N10:Q10"/>
    <mergeCell ref="N9:Q9"/>
    <mergeCell ref="AA8:AC8"/>
    <mergeCell ref="AA9:AC9"/>
    <mergeCell ref="D10:F10"/>
    <mergeCell ref="X9:Z9"/>
    <mergeCell ref="X11:Z11"/>
    <mergeCell ref="AE18:AF19"/>
    <mergeCell ref="AC18:AD19"/>
    <mergeCell ref="U12:W12"/>
    <mergeCell ref="AA12:AC12"/>
    <mergeCell ref="R17:V19"/>
    <mergeCell ref="R11:T11"/>
    <mergeCell ref="N8:Q8"/>
    <mergeCell ref="R12:T12"/>
    <mergeCell ref="Y20:Z20"/>
    <mergeCell ref="R21:V21"/>
    <mergeCell ref="W21:X21"/>
    <mergeCell ref="Y21:Z21"/>
    <mergeCell ref="Y18:Z19"/>
    <mergeCell ref="D20:G20"/>
    <mergeCell ref="AA18:AB19"/>
    <mergeCell ref="W17:AF17"/>
    <mergeCell ref="AE20:AF20"/>
    <mergeCell ref="AA21:AB21"/>
    <mergeCell ref="AE21:AF21"/>
    <mergeCell ref="AC21:AD21"/>
    <mergeCell ref="AA20:AB20"/>
    <mergeCell ref="AC20:AD20"/>
    <mergeCell ref="D21:G21"/>
    <mergeCell ref="H21:Q21"/>
    <mergeCell ref="W20:X20"/>
    <mergeCell ref="AC23:AD23"/>
    <mergeCell ref="W22:X22"/>
    <mergeCell ref="D23:G23"/>
    <mergeCell ref="H23:Q23"/>
    <mergeCell ref="R23:V23"/>
    <mergeCell ref="W23:X23"/>
    <mergeCell ref="Y22:Z22"/>
    <mergeCell ref="AA22:AB22"/>
    <mergeCell ref="D22:G22"/>
    <mergeCell ref="H22:Q22"/>
    <mergeCell ref="AE23:AF23"/>
    <mergeCell ref="AE22:AF22"/>
    <mergeCell ref="J44:K46"/>
    <mergeCell ref="L44:U44"/>
    <mergeCell ref="V44:Z46"/>
    <mergeCell ref="P45:U45"/>
    <mergeCell ref="L45:M46"/>
    <mergeCell ref="AA24:AB24"/>
    <mergeCell ref="N45:O46"/>
    <mergeCell ref="Q30:T30"/>
    <mergeCell ref="R22:V22"/>
    <mergeCell ref="AC22:AD22"/>
    <mergeCell ref="AC24:AD24"/>
    <mergeCell ref="AE24:AF24"/>
    <mergeCell ref="O31:O32"/>
    <mergeCell ref="Q31:Q32"/>
    <mergeCell ref="R31:R32"/>
    <mergeCell ref="U30:X30"/>
    <mergeCell ref="S31:S32"/>
    <mergeCell ref="T31:T32"/>
    <mergeCell ref="P31:P32"/>
    <mergeCell ref="B30:L32"/>
    <mergeCell ref="M31:M32"/>
    <mergeCell ref="W25:X25"/>
    <mergeCell ref="F47:G47"/>
    <mergeCell ref="L47:M47"/>
    <mergeCell ref="D48:E48"/>
    <mergeCell ref="F48:G48"/>
    <mergeCell ref="R49:S49"/>
    <mergeCell ref="N48:O48"/>
    <mergeCell ref="H50:I50"/>
    <mergeCell ref="J50:K50"/>
    <mergeCell ref="L50:M50"/>
    <mergeCell ref="N50:O50"/>
    <mergeCell ref="P47:Q47"/>
    <mergeCell ref="N47:O47"/>
    <mergeCell ref="N49:O49"/>
    <mergeCell ref="H48:I48"/>
    <mergeCell ref="J48:K48"/>
    <mergeCell ref="P48:Q48"/>
    <mergeCell ref="R48:S48"/>
    <mergeCell ref="P50:Q50"/>
    <mergeCell ref="R50:S50"/>
    <mergeCell ref="L55:M55"/>
    <mergeCell ref="N55:O55"/>
    <mergeCell ref="J55:K55"/>
    <mergeCell ref="P55:Q55"/>
    <mergeCell ref="V50:Z50"/>
    <mergeCell ref="V48:Z48"/>
    <mergeCell ref="P46:Q46"/>
    <mergeCell ref="R46:S46"/>
    <mergeCell ref="V47:Z47"/>
    <mergeCell ref="T46:U46"/>
    <mergeCell ref="R47:S47"/>
    <mergeCell ref="T47:U47"/>
    <mergeCell ref="P49:Q49"/>
    <mergeCell ref="T48:U48"/>
    <mergeCell ref="T50:U50"/>
    <mergeCell ref="R52:S52"/>
    <mergeCell ref="R51:S51"/>
    <mergeCell ref="P51:Q51"/>
    <mergeCell ref="J52:K52"/>
    <mergeCell ref="L52:M52"/>
    <mergeCell ref="N52:O52"/>
    <mergeCell ref="P52:Q52"/>
    <mergeCell ref="AC60:AD60"/>
    <mergeCell ref="A65:J65"/>
    <mergeCell ref="AD65:AF65"/>
    <mergeCell ref="W60:AA60"/>
    <mergeCell ref="B61:G61"/>
    <mergeCell ref="AB61:AF61"/>
    <mergeCell ref="M60:Q60"/>
    <mergeCell ref="A60:G60"/>
    <mergeCell ref="AD1:AF1"/>
    <mergeCell ref="AD2:AF2"/>
    <mergeCell ref="T55:U55"/>
    <mergeCell ref="V55:Z55"/>
    <mergeCell ref="T53:U53"/>
    <mergeCell ref="V53:Z53"/>
    <mergeCell ref="T54:U54"/>
    <mergeCell ref="V54:Z54"/>
    <mergeCell ref="T49:U49"/>
    <mergeCell ref="V49:Z49"/>
    <mergeCell ref="T52:U52"/>
    <mergeCell ref="V52:Z52"/>
    <mergeCell ref="T51:U51"/>
    <mergeCell ref="V51:Z51"/>
    <mergeCell ref="R55:S55"/>
    <mergeCell ref="H55:I55"/>
  </mergeCells>
  <phoneticPr fontId="3" type="noConversion"/>
  <pageMargins left="0.59055118110236227" right="0.59055118110236227" top="0.78740157480314965" bottom="0.39370078740157483" header="0.31496062992125984" footer="0.31496062992125984"/>
  <pageSetup paperSize="9" scale="35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фінплан - зведені показники</vt:lpstr>
      <vt:lpstr>1. Фін результат</vt:lpstr>
      <vt:lpstr>2. Розрахунки з бюджетом</vt:lpstr>
      <vt:lpstr>3. Рух грошових коштів</vt:lpstr>
      <vt:lpstr>4. Кап. інвестиції</vt:lpstr>
      <vt:lpstr> 5. Коефіцієнти</vt:lpstr>
      <vt:lpstr>6.1. Інша інфо_1</vt:lpstr>
      <vt:lpstr>6.2. Інша інфо_2</vt:lpstr>
      <vt:lpstr>' 5. Коефіцієнти'!Заголовки_для_печати</vt:lpstr>
      <vt:lpstr>'1. Фін результат'!Заголовки_для_печати</vt:lpstr>
      <vt:lpstr>'2. Розрахунки з бюджетом'!Заголовки_для_печати</vt:lpstr>
      <vt:lpstr>'3. Рух грошових коштів'!Заголовки_для_печати</vt:lpstr>
      <vt:lpstr>'фінплан - зведені показники'!Заголовки_для_печати</vt:lpstr>
      <vt:lpstr>' 5. Коефіцієнти'!Область_печати</vt:lpstr>
      <vt:lpstr>'1. Фін результат'!Область_печати</vt:lpstr>
      <vt:lpstr>'2. Розрахунки з бюджетом'!Область_печати</vt:lpstr>
      <vt:lpstr>'3. Рух грошових коштів'!Область_печати</vt:lpstr>
      <vt:lpstr>'4. Кап. інвестиції'!Область_печати</vt:lpstr>
      <vt:lpstr>'6.1. Інша інфо_1'!Область_печати</vt:lpstr>
      <vt:lpstr>'6.2. Інша інфо_2'!Область_печати</vt:lpstr>
      <vt:lpstr>'фінплан - зведені показники'!Область_печати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2019-10-17T09:46:59Z</cp:lastPrinted>
  <dcterms:created xsi:type="dcterms:W3CDTF">2003-03-13T16:00:22Z</dcterms:created>
  <dcterms:modified xsi:type="dcterms:W3CDTF">2019-12-12T07:45:38Z</dcterms:modified>
</cp:coreProperties>
</file>