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70" windowWidth="14055" windowHeight="4050" firstSheet="4" activeTab="4"/>
  </bookViews>
  <sheets>
    <sheet name="Додаток 1 (форма плану)" sheetId="1" state="hidden" r:id="rId1"/>
    <sheet name="розрахунок доходів від НСЗУ" sheetId="2" state="hidden" r:id="rId2"/>
    <sheet name="Дані про персонал та зп" sheetId="3" state="hidden" r:id="rId3"/>
    <sheet name="МТО" sheetId="4" state="hidden" r:id="rId4"/>
    <sheet name="фін звіт" sheetId="5" r:id="rId5"/>
  </sheets>
  <calcPr calcId="145621"/>
</workbook>
</file>

<file path=xl/calcChain.xml><?xml version="1.0" encoding="utf-8"?>
<calcChain xmlns="http://schemas.openxmlformats.org/spreadsheetml/2006/main">
  <c r="C116" i="5" l="1"/>
  <c r="E116" i="5" s="1"/>
  <c r="F113" i="5"/>
  <c r="E113" i="5"/>
  <c r="D113" i="5"/>
  <c r="C113" i="5"/>
  <c r="D110" i="5"/>
  <c r="B94" i="5"/>
  <c r="B95" i="5" s="1"/>
  <c r="B96" i="5" s="1"/>
  <c r="D92" i="5"/>
  <c r="B92" i="5"/>
  <c r="B80" i="5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D78" i="5"/>
  <c r="B74" i="5"/>
  <c r="B75" i="5" s="1"/>
  <c r="B76" i="5" s="1"/>
  <c r="D72" i="5"/>
  <c r="B70" i="5"/>
  <c r="D68" i="5"/>
  <c r="B68" i="5"/>
  <c r="B78" i="5" s="1"/>
  <c r="B64" i="5"/>
  <c r="B65" i="5" s="1"/>
  <c r="B66" i="5" s="1"/>
  <c r="D62" i="5"/>
  <c r="B51" i="5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D49" i="5"/>
  <c r="D43" i="5"/>
  <c r="B40" i="5"/>
  <c r="B41" i="5" s="1"/>
  <c r="B42" i="5" s="1"/>
  <c r="D30" i="5"/>
  <c r="D29" i="5" s="1"/>
  <c r="D19" i="5"/>
  <c r="D16" i="5"/>
  <c r="D14" i="5"/>
  <c r="D13" i="5"/>
  <c r="D27" i="5" s="1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8" i="4"/>
  <c r="D47" i="4"/>
  <c r="D46" i="4"/>
  <c r="D45" i="4"/>
  <c r="D44" i="4"/>
  <c r="D43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I40" i="3"/>
  <c r="H40" i="3"/>
  <c r="F40" i="3"/>
  <c r="E40" i="3"/>
  <c r="C40" i="3"/>
  <c r="B40" i="3"/>
  <c r="I39" i="3"/>
  <c r="H39" i="3"/>
  <c r="F39" i="3"/>
  <c r="E39" i="3"/>
  <c r="C39" i="3"/>
  <c r="B39" i="3"/>
  <c r="I38" i="3"/>
  <c r="H38" i="3"/>
  <c r="F38" i="3"/>
  <c r="E38" i="3"/>
  <c r="C38" i="3"/>
  <c r="B38" i="3"/>
  <c r="I37" i="3"/>
  <c r="H37" i="3"/>
  <c r="F37" i="3"/>
  <c r="E37" i="3"/>
  <c r="C37" i="3"/>
  <c r="B37" i="3"/>
  <c r="I36" i="3"/>
  <c r="H36" i="3"/>
  <c r="F36" i="3"/>
  <c r="E36" i="3"/>
  <c r="C36" i="3"/>
  <c r="B36" i="3"/>
  <c r="I35" i="3"/>
  <c r="H35" i="3"/>
  <c r="G35" i="3"/>
  <c r="F35" i="3"/>
  <c r="E35" i="3"/>
  <c r="C35" i="3"/>
  <c r="B35" i="3"/>
  <c r="J33" i="3"/>
  <c r="G33" i="3"/>
  <c r="G40" i="3" s="1"/>
  <c r="D33" i="3"/>
  <c r="J32" i="3"/>
  <c r="J39" i="3" s="1"/>
  <c r="G32" i="3"/>
  <c r="D32" i="3"/>
  <c r="D39" i="3" s="1"/>
  <c r="J31" i="3"/>
  <c r="G31" i="3"/>
  <c r="G38" i="3" s="1"/>
  <c r="D31" i="3"/>
  <c r="J30" i="3"/>
  <c r="J37" i="3" s="1"/>
  <c r="G30" i="3"/>
  <c r="D30" i="3"/>
  <c r="D37" i="3" s="1"/>
  <c r="J29" i="3"/>
  <c r="G29" i="3"/>
  <c r="G36" i="3" s="1"/>
  <c r="D29" i="3"/>
  <c r="J28" i="3"/>
  <c r="J35" i="3" s="1"/>
  <c r="G28" i="3"/>
  <c r="D28" i="3"/>
  <c r="D35" i="3" s="1"/>
  <c r="I27" i="3"/>
  <c r="H27" i="3"/>
  <c r="F27" i="3"/>
  <c r="E27" i="3"/>
  <c r="C27" i="3"/>
  <c r="B27" i="3"/>
  <c r="J26" i="3"/>
  <c r="J40" i="3" s="1"/>
  <c r="G26" i="3"/>
  <c r="D26" i="3"/>
  <c r="D40" i="3" s="1"/>
  <c r="J25" i="3"/>
  <c r="G25" i="3"/>
  <c r="G39" i="3" s="1"/>
  <c r="D25" i="3"/>
  <c r="J24" i="3"/>
  <c r="J38" i="3" s="1"/>
  <c r="G24" i="3"/>
  <c r="D24" i="3"/>
  <c r="D38" i="3" s="1"/>
  <c r="J23" i="3"/>
  <c r="G23" i="3"/>
  <c r="G37" i="3" s="1"/>
  <c r="D23" i="3"/>
  <c r="J22" i="3"/>
  <c r="J36" i="3" s="1"/>
  <c r="G22" i="3"/>
  <c r="D22" i="3"/>
  <c r="D36" i="3" s="1"/>
  <c r="D21" i="3"/>
  <c r="J20" i="3"/>
  <c r="I20" i="3"/>
  <c r="H20" i="3"/>
  <c r="H34" i="3" s="1"/>
  <c r="F20" i="3"/>
  <c r="E20" i="3"/>
  <c r="C20" i="3"/>
  <c r="B20" i="3"/>
  <c r="B34" i="3" s="1"/>
  <c r="J19" i="3"/>
  <c r="G19" i="3"/>
  <c r="D19" i="3"/>
  <c r="J18" i="3"/>
  <c r="G18" i="3"/>
  <c r="D18" i="3"/>
  <c r="J17" i="3"/>
  <c r="G17" i="3"/>
  <c r="D17" i="3"/>
  <c r="J16" i="3"/>
  <c r="G16" i="3"/>
  <c r="D16" i="3"/>
  <c r="J15" i="3"/>
  <c r="G15" i="3"/>
  <c r="D15" i="3"/>
  <c r="D14" i="3"/>
  <c r="I13" i="3"/>
  <c r="H13" i="3"/>
  <c r="G13" i="3"/>
  <c r="F13" i="3"/>
  <c r="E13" i="3"/>
  <c r="C13" i="3"/>
  <c r="B13" i="3"/>
  <c r="J12" i="3"/>
  <c r="G12" i="3"/>
  <c r="D12" i="3"/>
  <c r="J11" i="3"/>
  <c r="G11" i="3"/>
  <c r="D11" i="3"/>
  <c r="J10" i="3"/>
  <c r="G10" i="3"/>
  <c r="D10" i="3"/>
  <c r="J9" i="3"/>
  <c r="J6" i="3" s="1"/>
  <c r="G9" i="3"/>
  <c r="D9" i="3"/>
  <c r="D8" i="3"/>
  <c r="D7" i="3"/>
  <c r="I6" i="3"/>
  <c r="H6" i="3"/>
  <c r="F6" i="3"/>
  <c r="E6" i="3"/>
  <c r="D6" i="3"/>
  <c r="C6" i="3"/>
  <c r="B6" i="3"/>
  <c r="C5" i="3"/>
  <c r="D5" i="3" s="1"/>
  <c r="E5" i="3" s="1"/>
  <c r="F5" i="3" s="1"/>
  <c r="G5" i="3" s="1"/>
  <c r="H5" i="3" s="1"/>
  <c r="I5" i="3" s="1"/>
  <c r="J5" i="3" s="1"/>
  <c r="G32" i="2"/>
  <c r="F32" i="2"/>
  <c r="E32" i="2"/>
  <c r="K32" i="2" s="1"/>
  <c r="H31" i="2"/>
  <c r="G31" i="2"/>
  <c r="F31" i="2"/>
  <c r="E31" i="2"/>
  <c r="K31" i="2" s="1"/>
  <c r="G30" i="2"/>
  <c r="F30" i="2"/>
  <c r="E30" i="2"/>
  <c r="K30" i="2" s="1"/>
  <c r="H29" i="2"/>
  <c r="G29" i="2"/>
  <c r="F29" i="2"/>
  <c r="E29" i="2"/>
  <c r="K29" i="2" s="1"/>
  <c r="G28" i="2"/>
  <c r="F28" i="2"/>
  <c r="E28" i="2"/>
  <c r="K28" i="2" s="1"/>
  <c r="G24" i="2"/>
  <c r="F24" i="2"/>
  <c r="E24" i="2"/>
  <c r="I24" i="2" s="1"/>
  <c r="G23" i="2"/>
  <c r="F23" i="2"/>
  <c r="E23" i="2"/>
  <c r="I22" i="2"/>
  <c r="G22" i="2"/>
  <c r="F22" i="2"/>
  <c r="E22" i="2"/>
  <c r="G21" i="2"/>
  <c r="F21" i="2"/>
  <c r="E21" i="2"/>
  <c r="G20" i="2"/>
  <c r="F20" i="2"/>
  <c r="E20" i="2"/>
  <c r="I20" i="2" s="1"/>
  <c r="H16" i="2"/>
  <c r="G16" i="2"/>
  <c r="F16" i="2"/>
  <c r="E16" i="2"/>
  <c r="K16" i="2" s="1"/>
  <c r="G15" i="2"/>
  <c r="F15" i="2"/>
  <c r="E15" i="2"/>
  <c r="K15" i="2" s="1"/>
  <c r="H14" i="2"/>
  <c r="G14" i="2"/>
  <c r="F14" i="2"/>
  <c r="E14" i="2"/>
  <c r="K14" i="2" s="1"/>
  <c r="G13" i="2"/>
  <c r="F13" i="2"/>
  <c r="E13" i="2"/>
  <c r="K13" i="2" s="1"/>
  <c r="H12" i="2"/>
  <c r="G12" i="2"/>
  <c r="F12" i="2"/>
  <c r="E12" i="2"/>
  <c r="K12" i="2" s="1"/>
  <c r="I8" i="2"/>
  <c r="G8" i="2"/>
  <c r="F8" i="2"/>
  <c r="E8" i="2"/>
  <c r="G7" i="2"/>
  <c r="F7" i="2"/>
  <c r="E7" i="2"/>
  <c r="G6" i="2"/>
  <c r="F6" i="2"/>
  <c r="E6" i="2"/>
  <c r="I6" i="2" s="1"/>
  <c r="G5" i="2"/>
  <c r="F5" i="2"/>
  <c r="E5" i="2"/>
  <c r="I4" i="2"/>
  <c r="G4" i="2"/>
  <c r="F4" i="2"/>
  <c r="E4" i="2"/>
  <c r="J124" i="1"/>
  <c r="J125" i="1" s="1"/>
  <c r="I124" i="1"/>
  <c r="I125" i="1" s="1"/>
  <c r="H124" i="1"/>
  <c r="H125" i="1" s="1"/>
  <c r="G124" i="1"/>
  <c r="G125" i="1" s="1"/>
  <c r="E124" i="1"/>
  <c r="E125" i="1" s="1"/>
  <c r="D124" i="1"/>
  <c r="D125" i="1" s="1"/>
  <c r="C124" i="1"/>
  <c r="C125" i="1" s="1"/>
  <c r="J122" i="1"/>
  <c r="E122" i="1"/>
  <c r="D122" i="1"/>
  <c r="F121" i="1"/>
  <c r="C109" i="5" s="1"/>
  <c r="I120" i="1"/>
  <c r="H120" i="1"/>
  <c r="G120" i="1"/>
  <c r="F120" i="1"/>
  <c r="C108" i="5" s="1"/>
  <c r="C120" i="1"/>
  <c r="I119" i="1"/>
  <c r="H119" i="1"/>
  <c r="G119" i="1"/>
  <c r="F119" i="1" s="1"/>
  <c r="C107" i="5" s="1"/>
  <c r="C119" i="1"/>
  <c r="F118" i="1"/>
  <c r="C106" i="5" s="1"/>
  <c r="I117" i="1"/>
  <c r="H117" i="1"/>
  <c r="G117" i="1"/>
  <c r="C117" i="1"/>
  <c r="C122" i="1" s="1"/>
  <c r="F116" i="1"/>
  <c r="C104" i="5" s="1"/>
  <c r="F109" i="1"/>
  <c r="C97" i="5" s="1"/>
  <c r="F108" i="1"/>
  <c r="C96" i="5" s="1"/>
  <c r="F107" i="1"/>
  <c r="C95" i="5" s="1"/>
  <c r="F106" i="1"/>
  <c r="C94" i="5" s="1"/>
  <c r="B106" i="1"/>
  <c r="B107" i="1" s="1"/>
  <c r="B108" i="1" s="1"/>
  <c r="F105" i="1"/>
  <c r="C93" i="5" s="1"/>
  <c r="J104" i="1"/>
  <c r="I104" i="1"/>
  <c r="H104" i="1"/>
  <c r="H89" i="1" s="1"/>
  <c r="H110" i="1" s="1"/>
  <c r="G104" i="1"/>
  <c r="F104" i="1"/>
  <c r="E104" i="1"/>
  <c r="D104" i="1"/>
  <c r="C104" i="1"/>
  <c r="B104" i="1"/>
  <c r="F103" i="1"/>
  <c r="C91" i="5" s="1"/>
  <c r="F102" i="1"/>
  <c r="C90" i="5" s="1"/>
  <c r="F101" i="1"/>
  <c r="C89" i="5" s="1"/>
  <c r="F100" i="1"/>
  <c r="C88" i="5" s="1"/>
  <c r="F99" i="1"/>
  <c r="C87" i="5" s="1"/>
  <c r="F98" i="1"/>
  <c r="C86" i="5" s="1"/>
  <c r="F97" i="1"/>
  <c r="C85" i="5" s="1"/>
  <c r="F96" i="1"/>
  <c r="C84" i="5" s="1"/>
  <c r="F95" i="1"/>
  <c r="C83" i="5" s="1"/>
  <c r="F94" i="1"/>
  <c r="C82" i="5" s="1"/>
  <c r="F93" i="1"/>
  <c r="C81" i="5" s="1"/>
  <c r="F92" i="1"/>
  <c r="C80" i="5" s="1"/>
  <c r="B92" i="1"/>
  <c r="B93" i="1" s="1"/>
  <c r="B94" i="1" s="1"/>
  <c r="B95" i="1" s="1"/>
  <c r="B96" i="1" s="1"/>
  <c r="B97" i="1" s="1"/>
  <c r="B98" i="1" s="1"/>
  <c r="B99" i="1" s="1"/>
  <c r="B100" i="1" s="1"/>
  <c r="B101" i="1" s="1"/>
  <c r="B103" i="1" s="1"/>
  <c r="F91" i="1"/>
  <c r="C79" i="5" s="1"/>
  <c r="J90" i="1"/>
  <c r="I90" i="1"/>
  <c r="I89" i="1" s="1"/>
  <c r="H90" i="1"/>
  <c r="G90" i="1"/>
  <c r="G89" i="1" s="1"/>
  <c r="E90" i="1"/>
  <c r="E89" i="1" s="1"/>
  <c r="D90" i="1"/>
  <c r="C90" i="1"/>
  <c r="C89" i="1" s="1"/>
  <c r="J89" i="1"/>
  <c r="D89" i="1"/>
  <c r="F88" i="1"/>
  <c r="C76" i="5" s="1"/>
  <c r="F87" i="1"/>
  <c r="C75" i="5" s="1"/>
  <c r="F86" i="1"/>
  <c r="C74" i="5" s="1"/>
  <c r="B86" i="1"/>
  <c r="B87" i="1" s="1"/>
  <c r="B88" i="1" s="1"/>
  <c r="F85" i="1"/>
  <c r="C73" i="5" s="1"/>
  <c r="J84" i="1"/>
  <c r="J79" i="1" s="1"/>
  <c r="I84" i="1"/>
  <c r="H84" i="1"/>
  <c r="G84" i="1"/>
  <c r="E84" i="1"/>
  <c r="D84" i="1"/>
  <c r="C84" i="1"/>
  <c r="F83" i="1"/>
  <c r="C71" i="5" s="1"/>
  <c r="F82" i="1"/>
  <c r="C70" i="5" s="1"/>
  <c r="B82" i="1"/>
  <c r="F81" i="1"/>
  <c r="C69" i="5" s="1"/>
  <c r="J80" i="1"/>
  <c r="I80" i="1"/>
  <c r="I79" i="1" s="1"/>
  <c r="H80" i="1"/>
  <c r="G80" i="1"/>
  <c r="G79" i="1" s="1"/>
  <c r="E80" i="1"/>
  <c r="D80" i="1"/>
  <c r="D79" i="1" s="1"/>
  <c r="C80" i="1"/>
  <c r="B80" i="1"/>
  <c r="B90" i="1" s="1"/>
  <c r="H79" i="1"/>
  <c r="F78" i="1"/>
  <c r="C66" i="5" s="1"/>
  <c r="F77" i="1"/>
  <c r="C65" i="5" s="1"/>
  <c r="F76" i="1"/>
  <c r="C64" i="5" s="1"/>
  <c r="B76" i="1"/>
  <c r="B77" i="1" s="1"/>
  <c r="B78" i="1" s="1"/>
  <c r="F75" i="1"/>
  <c r="C63" i="5" s="1"/>
  <c r="J74" i="1"/>
  <c r="I74" i="1"/>
  <c r="H74" i="1"/>
  <c r="G74" i="1"/>
  <c r="E74" i="1"/>
  <c r="D74" i="1"/>
  <c r="D60" i="1" s="1"/>
  <c r="C74" i="1"/>
  <c r="F73" i="1"/>
  <c r="C61" i="5" s="1"/>
  <c r="F72" i="1"/>
  <c r="C60" i="5" s="1"/>
  <c r="F71" i="1"/>
  <c r="C59" i="5" s="1"/>
  <c r="F70" i="1"/>
  <c r="C58" i="5" s="1"/>
  <c r="F69" i="1"/>
  <c r="C57" i="5" s="1"/>
  <c r="F68" i="1"/>
  <c r="C56" i="5" s="1"/>
  <c r="F67" i="1"/>
  <c r="C55" i="5" s="1"/>
  <c r="F66" i="1"/>
  <c r="C54" i="5" s="1"/>
  <c r="F65" i="1"/>
  <c r="C53" i="5" s="1"/>
  <c r="F64" i="1"/>
  <c r="C52" i="5" s="1"/>
  <c r="F63" i="1"/>
  <c r="C51" i="5" s="1"/>
  <c r="B63" i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F62" i="1"/>
  <c r="C50" i="5" s="1"/>
  <c r="J61" i="1"/>
  <c r="I61" i="1"/>
  <c r="H61" i="1"/>
  <c r="G61" i="1"/>
  <c r="E61" i="1"/>
  <c r="D61" i="1"/>
  <c r="C61" i="1"/>
  <c r="J60" i="1"/>
  <c r="H60" i="1"/>
  <c r="F59" i="1"/>
  <c r="C47" i="5" s="1"/>
  <c r="F58" i="1"/>
  <c r="C46" i="5" s="1"/>
  <c r="F57" i="1"/>
  <c r="C45" i="5" s="1"/>
  <c r="F56" i="1"/>
  <c r="C44" i="5" s="1"/>
  <c r="J55" i="1"/>
  <c r="J41" i="1" s="1"/>
  <c r="I55" i="1"/>
  <c r="H55" i="1"/>
  <c r="H41" i="1" s="1"/>
  <c r="G55" i="1"/>
  <c r="F55" i="1"/>
  <c r="E55" i="1"/>
  <c r="D55" i="1"/>
  <c r="C55" i="1"/>
  <c r="F54" i="1"/>
  <c r="C42" i="5" s="1"/>
  <c r="F53" i="1"/>
  <c r="C41" i="5" s="1"/>
  <c r="F52" i="1"/>
  <c r="C40" i="5" s="1"/>
  <c r="B52" i="1"/>
  <c r="B53" i="1" s="1"/>
  <c r="B54" i="1" s="1"/>
  <c r="F51" i="1"/>
  <c r="C39" i="5" s="1"/>
  <c r="F50" i="1"/>
  <c r="C38" i="5" s="1"/>
  <c r="F49" i="1"/>
  <c r="C37" i="5" s="1"/>
  <c r="F48" i="1"/>
  <c r="C36" i="5" s="1"/>
  <c r="F47" i="1"/>
  <c r="C35" i="5" s="1"/>
  <c r="F46" i="1"/>
  <c r="C34" i="5" s="1"/>
  <c r="F45" i="1"/>
  <c r="C33" i="5" s="1"/>
  <c r="F44" i="1"/>
  <c r="C32" i="5" s="1"/>
  <c r="F43" i="1"/>
  <c r="C31" i="5" s="1"/>
  <c r="J42" i="1"/>
  <c r="I42" i="1"/>
  <c r="H42" i="1"/>
  <c r="G42" i="1"/>
  <c r="G41" i="1" s="1"/>
  <c r="E42" i="1"/>
  <c r="D42" i="1"/>
  <c r="C42" i="1"/>
  <c r="I41" i="1"/>
  <c r="E41" i="1"/>
  <c r="C41" i="1"/>
  <c r="F38" i="1"/>
  <c r="C26" i="5" s="1"/>
  <c r="F37" i="1"/>
  <c r="C25" i="5" s="1"/>
  <c r="F36" i="1"/>
  <c r="C24" i="5" s="1"/>
  <c r="F35" i="1"/>
  <c r="C23" i="5" s="1"/>
  <c r="F34" i="1"/>
  <c r="C22" i="5" s="1"/>
  <c r="F33" i="1"/>
  <c r="C21" i="5" s="1"/>
  <c r="F32" i="1"/>
  <c r="C20" i="5" s="1"/>
  <c r="J31" i="1"/>
  <c r="I31" i="1"/>
  <c r="H31" i="1"/>
  <c r="G31" i="1"/>
  <c r="E31" i="1"/>
  <c r="D31" i="1"/>
  <c r="C31" i="1"/>
  <c r="F30" i="1"/>
  <c r="C18" i="5" s="1"/>
  <c r="F29" i="1"/>
  <c r="C17" i="5" s="1"/>
  <c r="J28" i="1"/>
  <c r="I28" i="1"/>
  <c r="H28" i="1"/>
  <c r="G28" i="1"/>
  <c r="E28" i="1"/>
  <c r="D28" i="1"/>
  <c r="C28" i="1"/>
  <c r="F27" i="1"/>
  <c r="C15" i="5" s="1"/>
  <c r="F26" i="1"/>
  <c r="C14" i="5" s="1"/>
  <c r="J25" i="1"/>
  <c r="I25" i="1"/>
  <c r="H25" i="1"/>
  <c r="G25" i="1"/>
  <c r="E25" i="1"/>
  <c r="E39" i="1" s="1"/>
  <c r="D25" i="1"/>
  <c r="D39" i="1" s="1"/>
  <c r="C25" i="1"/>
  <c r="C39" i="1" s="1"/>
  <c r="D41" i="1" l="1"/>
  <c r="I60" i="1"/>
  <c r="F25" i="1"/>
  <c r="F28" i="1"/>
  <c r="F31" i="1"/>
  <c r="F61" i="1"/>
  <c r="C60" i="1"/>
  <c r="E60" i="1"/>
  <c r="C79" i="1"/>
  <c r="E79" i="1"/>
  <c r="G122" i="1"/>
  <c r="I122" i="1"/>
  <c r="J12" i="2"/>
  <c r="H13" i="2"/>
  <c r="J14" i="2"/>
  <c r="H15" i="2"/>
  <c r="J16" i="2"/>
  <c r="H28" i="2"/>
  <c r="J29" i="2"/>
  <c r="H30" i="2"/>
  <c r="J31" i="2"/>
  <c r="H32" i="2"/>
  <c r="G6" i="3"/>
  <c r="D13" i="3"/>
  <c r="J13" i="3"/>
  <c r="D20" i="3"/>
  <c r="F34" i="3"/>
  <c r="E34" i="3"/>
  <c r="G27" i="3"/>
  <c r="I34" i="3"/>
  <c r="G60" i="1"/>
  <c r="H122" i="1"/>
  <c r="J13" i="2"/>
  <c r="J15" i="2"/>
  <c r="J28" i="2"/>
  <c r="J30" i="2"/>
  <c r="J32" i="2"/>
  <c r="C34" i="3"/>
  <c r="F14" i="5"/>
  <c r="F107" i="5"/>
  <c r="E107" i="5"/>
  <c r="C110" i="1"/>
  <c r="C112" i="1" s="1"/>
  <c r="C113" i="1" s="1"/>
  <c r="E110" i="1"/>
  <c r="E112" i="1"/>
  <c r="E113" i="1" s="1"/>
  <c r="D110" i="1"/>
  <c r="D112" i="1" s="1"/>
  <c r="D113" i="1" s="1"/>
  <c r="J110" i="1"/>
  <c r="G110" i="1"/>
  <c r="I110" i="1"/>
  <c r="E15" i="5"/>
  <c r="F15" i="5"/>
  <c r="E18" i="5"/>
  <c r="F18" i="5"/>
  <c r="E21" i="5"/>
  <c r="F21" i="5"/>
  <c r="E23" i="5"/>
  <c r="F23" i="5"/>
  <c r="E25" i="5"/>
  <c r="F25" i="5"/>
  <c r="E31" i="5"/>
  <c r="F31" i="5"/>
  <c r="C30" i="5"/>
  <c r="E33" i="5"/>
  <c r="F33" i="5"/>
  <c r="E35" i="5"/>
  <c r="F35" i="5"/>
  <c r="E37" i="5"/>
  <c r="F37" i="5"/>
  <c r="E39" i="5"/>
  <c r="F39" i="5"/>
  <c r="E40" i="5"/>
  <c r="F40" i="5"/>
  <c r="E41" i="5"/>
  <c r="F41" i="5"/>
  <c r="E42" i="5"/>
  <c r="F42" i="5"/>
  <c r="E45" i="5"/>
  <c r="F45" i="5"/>
  <c r="E47" i="5"/>
  <c r="F47" i="5"/>
  <c r="E63" i="5"/>
  <c r="F63" i="5"/>
  <c r="C62" i="5"/>
  <c r="E62" i="5" s="1"/>
  <c r="E64" i="5"/>
  <c r="F64" i="5"/>
  <c r="E65" i="5"/>
  <c r="F65" i="5"/>
  <c r="E66" i="5"/>
  <c r="F66" i="5"/>
  <c r="E69" i="5"/>
  <c r="F69" i="5"/>
  <c r="C68" i="5"/>
  <c r="E70" i="5"/>
  <c r="F70" i="5"/>
  <c r="E73" i="5"/>
  <c r="F73" i="5"/>
  <c r="C72" i="5"/>
  <c r="E72" i="5" s="1"/>
  <c r="E74" i="5"/>
  <c r="F74" i="5"/>
  <c r="E75" i="5"/>
  <c r="F75" i="5"/>
  <c r="E76" i="5"/>
  <c r="F76" i="5"/>
  <c r="E79" i="5"/>
  <c r="F79" i="5"/>
  <c r="C78" i="5"/>
  <c r="E80" i="5"/>
  <c r="F80" i="5"/>
  <c r="E81" i="5"/>
  <c r="F81" i="5"/>
  <c r="E82" i="5"/>
  <c r="F82" i="5"/>
  <c r="E83" i="5"/>
  <c r="F83" i="5"/>
  <c r="E84" i="5"/>
  <c r="F84" i="5"/>
  <c r="E85" i="5"/>
  <c r="F85" i="5"/>
  <c r="E86" i="5"/>
  <c r="F86" i="5"/>
  <c r="E87" i="5"/>
  <c r="F87" i="5"/>
  <c r="E88" i="5"/>
  <c r="F88" i="5"/>
  <c r="E89" i="5"/>
  <c r="F89" i="5"/>
  <c r="F97" i="5"/>
  <c r="E97" i="5"/>
  <c r="E108" i="5"/>
  <c r="F108" i="5"/>
  <c r="F109" i="5"/>
  <c r="E109" i="5"/>
  <c r="J5" i="2"/>
  <c r="H5" i="2"/>
  <c r="S5" i="2" s="1"/>
  <c r="C38" i="2" s="1"/>
  <c r="J7" i="2"/>
  <c r="H7" i="2"/>
  <c r="J21" i="2"/>
  <c r="H21" i="2"/>
  <c r="J23" i="2"/>
  <c r="H23" i="2"/>
  <c r="E14" i="5"/>
  <c r="C13" i="5"/>
  <c r="E13" i="5" s="1"/>
  <c r="F17" i="5"/>
  <c r="C16" i="5"/>
  <c r="E16" i="5" s="1"/>
  <c r="E17" i="5"/>
  <c r="F20" i="5"/>
  <c r="C19" i="5"/>
  <c r="E19" i="5" s="1"/>
  <c r="E20" i="5"/>
  <c r="F22" i="5"/>
  <c r="E22" i="5"/>
  <c r="F24" i="5"/>
  <c r="E24" i="5"/>
  <c r="F26" i="5"/>
  <c r="E26" i="5"/>
  <c r="F32" i="5"/>
  <c r="E32" i="5"/>
  <c r="F34" i="5"/>
  <c r="E34" i="5"/>
  <c r="F36" i="5"/>
  <c r="E36" i="5"/>
  <c r="F38" i="5"/>
  <c r="E38" i="5"/>
  <c r="F44" i="5"/>
  <c r="C43" i="5"/>
  <c r="E43" i="5" s="1"/>
  <c r="E44" i="5"/>
  <c r="F46" i="5"/>
  <c r="E46" i="5"/>
  <c r="F50" i="5"/>
  <c r="C49" i="5"/>
  <c r="E50" i="5"/>
  <c r="F51" i="5"/>
  <c r="E51" i="5"/>
  <c r="F52" i="5"/>
  <c r="E52" i="5"/>
  <c r="F53" i="5"/>
  <c r="E53" i="5"/>
  <c r="F54" i="5"/>
  <c r="E54" i="5"/>
  <c r="F55" i="5"/>
  <c r="E55" i="5"/>
  <c r="F56" i="5"/>
  <c r="E56" i="5"/>
  <c r="F57" i="5"/>
  <c r="E57" i="5"/>
  <c r="F58" i="5"/>
  <c r="E58" i="5"/>
  <c r="F59" i="5"/>
  <c r="E59" i="5"/>
  <c r="F60" i="5"/>
  <c r="E60" i="5"/>
  <c r="F61" i="5"/>
  <c r="E61" i="5"/>
  <c r="F71" i="5"/>
  <c r="E71" i="5"/>
  <c r="E90" i="5"/>
  <c r="F90" i="5"/>
  <c r="E91" i="5"/>
  <c r="F91" i="5"/>
  <c r="E93" i="5"/>
  <c r="F93" i="5"/>
  <c r="C92" i="5"/>
  <c r="E92" i="5" s="1"/>
  <c r="E94" i="5"/>
  <c r="F94" i="5"/>
  <c r="E95" i="5"/>
  <c r="F95" i="5"/>
  <c r="E96" i="5"/>
  <c r="F96" i="5"/>
  <c r="E104" i="5"/>
  <c r="F104" i="5"/>
  <c r="E106" i="5"/>
  <c r="F106" i="5"/>
  <c r="J4" i="2"/>
  <c r="H4" i="2"/>
  <c r="J6" i="2"/>
  <c r="H6" i="2"/>
  <c r="J8" i="2"/>
  <c r="H8" i="2"/>
  <c r="J20" i="2"/>
  <c r="H20" i="2"/>
  <c r="J22" i="2"/>
  <c r="H22" i="2"/>
  <c r="J24" i="2"/>
  <c r="H24" i="2"/>
  <c r="F124" i="1"/>
  <c r="F125" i="1" s="1"/>
  <c r="K5" i="2"/>
  <c r="K7" i="2"/>
  <c r="K21" i="2"/>
  <c r="K23" i="2"/>
  <c r="S32" i="2"/>
  <c r="M41" i="2" s="1"/>
  <c r="F19" i="5"/>
  <c r="F43" i="5"/>
  <c r="F72" i="5"/>
  <c r="F42" i="1"/>
  <c r="F41" i="1" s="1"/>
  <c r="F74" i="1"/>
  <c r="F60" i="1" s="1"/>
  <c r="F80" i="1"/>
  <c r="F79" i="1" s="1"/>
  <c r="F84" i="1"/>
  <c r="F90" i="1"/>
  <c r="F89" i="1" s="1"/>
  <c r="F110" i="1" s="1"/>
  <c r="F117" i="1"/>
  <c r="K4" i="2"/>
  <c r="I5" i="2"/>
  <c r="K6" i="2"/>
  <c r="I7" i="2"/>
  <c r="K8" i="2"/>
  <c r="K20" i="2"/>
  <c r="I21" i="2"/>
  <c r="K22" i="2"/>
  <c r="I23" i="2"/>
  <c r="K24" i="2"/>
  <c r="F16" i="5"/>
  <c r="F49" i="5"/>
  <c r="F62" i="5"/>
  <c r="F92" i="5"/>
  <c r="I12" i="2"/>
  <c r="S12" i="2" s="1"/>
  <c r="I13" i="2"/>
  <c r="S13" i="2" s="1"/>
  <c r="D38" i="2" s="1"/>
  <c r="I14" i="2"/>
  <c r="S14" i="2" s="1"/>
  <c r="D39" i="2" s="1"/>
  <c r="I15" i="2"/>
  <c r="S15" i="2" s="1"/>
  <c r="D40" i="2" s="1"/>
  <c r="I16" i="2"/>
  <c r="S16" i="2" s="1"/>
  <c r="D41" i="2" s="1"/>
  <c r="I28" i="2"/>
  <c r="S28" i="2" s="1"/>
  <c r="I29" i="2"/>
  <c r="S29" i="2" s="1"/>
  <c r="M38" i="2" s="1"/>
  <c r="I30" i="2"/>
  <c r="S30" i="2" s="1"/>
  <c r="M39" i="2" s="1"/>
  <c r="I31" i="2"/>
  <c r="S31" i="2" s="1"/>
  <c r="M40" i="2" s="1"/>
  <c r="I32" i="2"/>
  <c r="G20" i="3"/>
  <c r="G34" i="3" s="1"/>
  <c r="D27" i="3"/>
  <c r="D34" i="3" s="1"/>
  <c r="J27" i="3"/>
  <c r="J34" i="3" s="1"/>
  <c r="D48" i="5"/>
  <c r="D67" i="5"/>
  <c r="D77" i="5"/>
  <c r="F116" i="5"/>
  <c r="S23" i="2" l="1"/>
  <c r="L40" i="2" s="1"/>
  <c r="S21" i="2"/>
  <c r="L38" i="2" s="1"/>
  <c r="S7" i="2"/>
  <c r="C40" i="2" s="1"/>
  <c r="S24" i="2"/>
  <c r="L41" i="2" s="1"/>
  <c r="S22" i="2"/>
  <c r="L39" i="2" s="1"/>
  <c r="S20" i="2"/>
  <c r="S8" i="2"/>
  <c r="C41" i="2" s="1"/>
  <c r="S6" i="2"/>
  <c r="C39" i="2" s="1"/>
  <c r="S4" i="2"/>
  <c r="L37" i="2"/>
  <c r="S25" i="2"/>
  <c r="I24" i="1" s="1"/>
  <c r="I39" i="1" s="1"/>
  <c r="I112" i="1" s="1"/>
  <c r="I113" i="1" s="1"/>
  <c r="C37" i="2"/>
  <c r="S9" i="2"/>
  <c r="G24" i="1" s="1"/>
  <c r="D37" i="2"/>
  <c r="S17" i="2"/>
  <c r="H24" i="1" s="1"/>
  <c r="H39" i="1" s="1"/>
  <c r="H112" i="1" s="1"/>
  <c r="H113" i="1" s="1"/>
  <c r="N41" i="2"/>
  <c r="N39" i="2"/>
  <c r="N40" i="2"/>
  <c r="N38" i="2"/>
  <c r="M37" i="2"/>
  <c r="S33" i="2"/>
  <c r="J24" i="1" s="1"/>
  <c r="J39" i="1" s="1"/>
  <c r="J112" i="1" s="1"/>
  <c r="J113" i="1" s="1"/>
  <c r="C77" i="5"/>
  <c r="E78" i="5"/>
  <c r="C67" i="5"/>
  <c r="E67" i="5" s="1"/>
  <c r="E68" i="5"/>
  <c r="E30" i="5"/>
  <c r="C29" i="5"/>
  <c r="D98" i="5"/>
  <c r="C105" i="5"/>
  <c r="F122" i="1"/>
  <c r="E49" i="5"/>
  <c r="C48" i="5"/>
  <c r="E48" i="5" s="1"/>
  <c r="F67" i="5"/>
  <c r="F13" i="5"/>
  <c r="F48" i="5"/>
  <c r="F78" i="5"/>
  <c r="F68" i="5"/>
  <c r="F30" i="5"/>
  <c r="F105" i="5" l="1"/>
  <c r="E105" i="5"/>
  <c r="C110" i="5"/>
  <c r="D100" i="5"/>
  <c r="E77" i="5"/>
  <c r="C98" i="5"/>
  <c r="E98" i="5" s="1"/>
  <c r="E29" i="5"/>
  <c r="F29" i="5"/>
  <c r="G39" i="1"/>
  <c r="G112" i="1" s="1"/>
  <c r="G113" i="1" s="1"/>
  <c r="F24" i="1"/>
  <c r="N37" i="2"/>
  <c r="O37" i="2" s="1"/>
  <c r="F77" i="5"/>
  <c r="C12" i="5" l="1"/>
  <c r="F39" i="1"/>
  <c r="F112" i="1" s="1"/>
  <c r="F113" i="1" s="1"/>
  <c r="D101" i="5"/>
  <c r="E110" i="5"/>
  <c r="F110" i="5"/>
  <c r="F98" i="5"/>
  <c r="F12" i="5" l="1"/>
  <c r="C27" i="5"/>
  <c r="E12" i="5"/>
  <c r="C100" i="5" l="1"/>
  <c r="E27" i="5"/>
  <c r="E100" i="5" s="1"/>
  <c r="E101" i="5" s="1"/>
  <c r="F27" i="5"/>
  <c r="C101" i="5" l="1"/>
  <c r="F101" i="5" s="1"/>
  <c r="F100" i="5"/>
</calcChain>
</file>

<file path=xl/sharedStrings.xml><?xml version="1.0" encoding="utf-8"?>
<sst xmlns="http://schemas.openxmlformats.org/spreadsheetml/2006/main" count="540" uniqueCount="260">
  <si>
    <t>ПОГОДЖЕНО :</t>
  </si>
  <si>
    <t>ЗАТВЕРДЖЕНО :</t>
  </si>
  <si>
    <t>Заступник директора департаменту- начальник управління фінансово-економічного забезпечення- головний бухгалтер</t>
  </si>
  <si>
    <t>Заступник директора-начальник управління організації медичної допомоги департаменту охорони здоров'я населення Дніпровської міської ради</t>
  </si>
  <si>
    <t>(посада керівника органу управління підприємством)</t>
  </si>
  <si>
    <t>О.І.Воронько</t>
  </si>
  <si>
    <t xml:space="preserve"> </t>
  </si>
  <si>
    <t>Ю.І.Віклієнко</t>
  </si>
  <si>
    <t>М. П. (підпис, ініціал, прізвище)</t>
  </si>
  <si>
    <t>дата</t>
  </si>
  <si>
    <t>Проект</t>
  </si>
  <si>
    <t>Попередній</t>
  </si>
  <si>
    <t>Уточнений</t>
  </si>
  <si>
    <t>Х</t>
  </si>
  <si>
    <t>Зміни</t>
  </si>
  <si>
    <t>зробити позначку "Х"</t>
  </si>
  <si>
    <t>ФІНАНСОВИЙ ПЛАН КОМУНАЛЬНОГО НЕКОМЕРЦІЙНОГО ПІДПРИЄМСТВА</t>
  </si>
  <si>
    <t>КОМУНАЛЬНЕ НЕКОМЕРЦІЙНЕ ПІДПРИЄМСТВО "ДНІПРОВСЬКИЙ ЦЕНТР ПЕРВИННОЇ МЕДИКО-САНІТАРНОЇ ДОПОМОГИ №10"  ДНІПРОВСЬКОЇ МІСЬКОЇ РАДИ</t>
  </si>
  <si>
    <t>(назва підприємства)</t>
  </si>
  <si>
    <r>
      <t xml:space="preserve">на </t>
    </r>
    <r>
      <rPr>
        <u/>
        <sz val="13"/>
        <rFont val="Times New Roman"/>
      </rPr>
      <t xml:space="preserve">2019 </t>
    </r>
    <r>
      <rPr>
        <sz val="13"/>
        <rFont val="Times New Roman"/>
      </rPr>
      <t xml:space="preserve"> рік</t>
    </r>
  </si>
  <si>
    <t>грн.</t>
  </si>
  <si>
    <t>Показники </t>
  </si>
  <si>
    <t>Код рядка</t>
  </si>
  <si>
    <t>Факт минулого року</t>
  </si>
  <si>
    <t>Фінансовий план поточного року</t>
  </si>
  <si>
    <t>Прогноз на поточний рік</t>
  </si>
  <si>
    <t>Плановий рік, усього  </t>
  </si>
  <si>
    <t>У тому числі поквартально</t>
  </si>
  <si>
    <t>І</t>
  </si>
  <si>
    <t>ІІ</t>
  </si>
  <si>
    <t>ІІІ</t>
  </si>
  <si>
    <t>ІV</t>
  </si>
  <si>
    <t>1 </t>
  </si>
  <si>
    <t>2 </t>
  </si>
  <si>
    <r>
      <t>I. Надходження (доходи)</t>
    </r>
    <r>
      <rPr>
        <sz val="12"/>
        <rFont val="Times New Roman"/>
      </rPr>
      <t> </t>
    </r>
  </si>
  <si>
    <t>Надходження (доходи) відповідно до укладених договорів з Національною службою здоров'я України</t>
  </si>
  <si>
    <t>1100</t>
  </si>
  <si>
    <t>Надходження (доходи) за рахунок коштів бюджету міста, в тому числі:</t>
  </si>
  <si>
    <t>1200</t>
  </si>
  <si>
    <t xml:space="preserve">Поточні </t>
  </si>
  <si>
    <t>1210</t>
  </si>
  <si>
    <t>Капітальні</t>
  </si>
  <si>
    <t>1220</t>
  </si>
  <si>
    <t>Надходження (доходи) за рахунок інших коштів, (соц. економ розвиток кошти від депутатів):</t>
  </si>
  <si>
    <t>1300</t>
  </si>
  <si>
    <t>1310</t>
  </si>
  <si>
    <t>1320</t>
  </si>
  <si>
    <t>Інші надходження (доходи), в тому числі:</t>
  </si>
  <si>
    <t>1400</t>
  </si>
  <si>
    <t xml:space="preserve"> плата за послуги, що надаються згідно з основною діяльністю (платні послуги)</t>
  </si>
  <si>
    <t xml:space="preserve">   надходження від додаткової господарської діяльності (відсотки від розміщення депозиту)</t>
  </si>
  <si>
    <t xml:space="preserve">   плата за оренду майна </t>
  </si>
  <si>
    <t xml:space="preserve">   надходження від реалізації майна </t>
  </si>
  <si>
    <t xml:space="preserve">   благодійні внески, гранти та дарунки </t>
  </si>
  <si>
    <t>Надходження коштів як компенсація орендарем комунальних послуг</t>
  </si>
  <si>
    <t>надходження від централізованого постачання</t>
  </si>
  <si>
    <r>
      <t>Усього надходження (доходи)</t>
    </r>
    <r>
      <rPr>
        <sz val="12"/>
        <rFont val="Times New Roman"/>
      </rPr>
      <t> </t>
    </r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</si>
  <si>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</si>
  <si>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</si>
  <si>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</si>
  <si>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</si>
  <si>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</si>
  <si>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</si>
  <si>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</si>
  <si>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</si>
  <si>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</si>
  <si>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 xml:space="preserve">видатки на відрядження </t>
  </si>
  <si>
    <t>оплата комунальних послуг та енергоносіїв</t>
  </si>
  <si>
    <t xml:space="preserve">окремі заходи по реалізації державних (регіональних) програм, не віднесені до заходів розвитку </t>
  </si>
  <si>
    <t>виплата пенсій і допомоги</t>
  </si>
  <si>
    <t>інші виплати населенню</t>
  </si>
  <si>
    <t>інші поточні видатки</t>
  </si>
  <si>
    <t>капітальні видатки:</t>
  </si>
  <si>
    <t>придбання обладнання і предметів довгострокового користування</t>
  </si>
  <si>
    <t>капітальний ремонт</t>
  </si>
  <si>
    <t>реконструкція</t>
  </si>
  <si>
    <t>інше (розшифрувати)</t>
  </si>
  <si>
    <t>Видатки за рахунок коштів бюджету міста, в тому числі:</t>
  </si>
  <si>
    <t>Видатки за рахунок інших коштів, (соц. економ розвиток кошти від депутатів):</t>
  </si>
  <si>
    <t>Видатки за рахунок інших надходжень, в тому числі:</t>
  </si>
  <si>
    <t>централізоване постачання</t>
  </si>
  <si>
    <t>АМОРТИЗАЦІЯ</t>
  </si>
  <si>
    <t>УСЬОГО ВИДАТКИ</t>
  </si>
  <si>
    <r>
      <t>III. Фінансовий результат діяльності</t>
    </r>
    <r>
      <rPr>
        <sz val="12"/>
        <rFont val="Times New Roman"/>
      </rPr>
      <t> </t>
    </r>
  </si>
  <si>
    <t>Фінансовий результат, у тому числі:</t>
  </si>
  <si>
    <t xml:space="preserve">нерозподілені доходи </t>
  </si>
  <si>
    <t xml:space="preserve">резервний фонд </t>
  </si>
  <si>
    <t>ІV. Обов'язкові платежі до бюджету: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</si>
  <si>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</si>
  <si>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</si>
  <si>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</si>
  <si>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</si>
  <si>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 xml:space="preserve">єдиний внесок на загальнообов'язкове державне соціальне страхування               </t>
  </si>
  <si>
    <t>інші (екологічний податок)</t>
  </si>
  <si>
    <t>Усього податків, зборів та платежів</t>
  </si>
  <si>
    <t>V. Додаткова інформація</t>
  </si>
  <si>
    <t>Фонд заробітної плати</t>
  </si>
  <si>
    <t>Середня заробітна плата 1 працівника</t>
  </si>
  <si>
    <t>на 01.01.</t>
  </si>
  <si>
    <t>на 01.04</t>
  </si>
  <si>
    <t>на 01.07</t>
  </si>
  <si>
    <t>на 01.10</t>
  </si>
  <si>
    <t>Штатна чисельність працівників</t>
  </si>
  <si>
    <t>Первісна вартість основних фондів</t>
  </si>
  <si>
    <t>Генеральний директор</t>
  </si>
  <si>
    <t>В.В. Солнушко</t>
  </si>
  <si>
    <t>(підпис)</t>
  </si>
  <si>
    <t xml:space="preserve">                  (П.І.Б.)</t>
  </si>
  <si>
    <t>Розрахунок доходів від НСЗУ по КНП "ДЦПМСД №10" ДМР  2019 рік</t>
  </si>
  <si>
    <t>1КВАРТАЛ</t>
  </si>
  <si>
    <t>Вікова група,років</t>
  </si>
  <si>
    <t>Вікова група, коефіцієнт</t>
  </si>
  <si>
    <t>Загальний тариф за рік</t>
  </si>
  <si>
    <t>Тариф з урахуванням вікового коефіцієнту</t>
  </si>
  <si>
    <t>Тариф з урахуванням вікового коефіцієнту понижувальний від100%+1 до 110%</t>
  </si>
  <si>
    <t>Тариф з урахуванням вікового коефіцієнту понижувальний від 110% + 1 до  120%</t>
  </si>
  <si>
    <t>Тариф з урахуванням вікового коефіцієнту понижувальний від 120%+1 до 130%</t>
  </si>
  <si>
    <t>Тариф з урахуванням вікового коефіцієнту понижувальний від 130% +1 до 140%</t>
  </si>
  <si>
    <t xml:space="preserve">Тариф з урахуванням вікового коефіцієнту понижувальний від 140% +1 до 150% </t>
  </si>
  <si>
    <t xml:space="preserve">Тариф з урахуванням вікового коефіцієнту понижувальний понад 150% </t>
  </si>
  <si>
    <t>кількість пацієнтів відповідного віку, чол</t>
  </si>
  <si>
    <t>кількість пацієнтів відповідного віку,від100%+1 до 110%, чол</t>
  </si>
  <si>
    <t>кількість пацієнтів відповідного віку,від 110% + 1 до  120%, чол</t>
  </si>
  <si>
    <t>кількість пацієнтів відповідного віку,від 120%+1 до 130%, чол</t>
  </si>
  <si>
    <t>кількість пацієнтів відповідного віку, від 130% +1 до 140%, чол</t>
  </si>
  <si>
    <t>кількість пацієнтів відповідного віку,від 140% +1 до 150% , чол</t>
  </si>
  <si>
    <t>кількість пацієнтів відповідного віку,  понад 150% чол</t>
  </si>
  <si>
    <t>Сума фінансування від НСЗУ за квартал, грн</t>
  </si>
  <si>
    <t>0-5</t>
  </si>
  <si>
    <t>6-17</t>
  </si>
  <si>
    <t>18-39</t>
  </si>
  <si>
    <t>40-64</t>
  </si>
  <si>
    <t>понад 65</t>
  </si>
  <si>
    <t>2КВАРТАЛ</t>
  </si>
  <si>
    <t>3КВАРТАЛ</t>
  </si>
  <si>
    <t>4КВАРТАЛ</t>
  </si>
  <si>
    <t>РІК</t>
  </si>
  <si>
    <t>1 квартал</t>
  </si>
  <si>
    <t>2 квартал</t>
  </si>
  <si>
    <t>3 квартал</t>
  </si>
  <si>
    <t>4 квартал</t>
  </si>
  <si>
    <t>Дані про  персонал та витрати на оплату праці</t>
  </si>
  <si>
    <t>КНП "ДЦПМСД №10" ДМР</t>
  </si>
  <si>
    <t>на 2019 рік</t>
  </si>
  <si>
    <t>Найменування показника</t>
  </si>
  <si>
    <t>Дані минулого року</t>
  </si>
  <si>
    <t>Плановий рік</t>
  </si>
  <si>
    <t>на       початок   року</t>
  </si>
  <si>
    <t xml:space="preserve">на кінець  звітного  періоду </t>
  </si>
  <si>
    <t>середньорічна</t>
  </si>
  <si>
    <t>Штатна чисельність працівників (од.),  у тому числі:</t>
  </si>
  <si>
    <t>Адміністративно-управлінський персонал</t>
  </si>
  <si>
    <t>лікарі</t>
  </si>
  <si>
    <t>фахівці з базовою та неповною вищою медичною освітою</t>
  </si>
  <si>
    <t>молодший медичний персонал</t>
  </si>
  <si>
    <t>спеціалісти  (немедики)</t>
  </si>
  <si>
    <t>Допоміжний персонал</t>
  </si>
  <si>
    <t>Фактична чисельність працівників (од.), у тому числі:</t>
  </si>
  <si>
    <t>Фізичні особи, у тому числі:</t>
  </si>
  <si>
    <t>Фонд оплати праці, (грн.), у тому числі:</t>
  </si>
  <si>
    <t>Середньомісячні витрати на оплату праці одного працівника (грн.), усього, у тому числі:</t>
  </si>
  <si>
    <t>В. В. Солнушко</t>
  </si>
  <si>
    <t xml:space="preserve">              (П.І.Б.)</t>
  </si>
  <si>
    <t>Виконавець, тел. 767-50-62</t>
  </si>
  <si>
    <t>Яглова Н.І.</t>
  </si>
  <si>
    <t>МТО по КНП "ДЦПМСД №10" ДМР на 2019 рік</t>
  </si>
  <si>
    <t>Найменування обладнання</t>
  </si>
  <si>
    <t>Потреба в закупівлі, шт
Всього по всім структурним підрозділам</t>
  </si>
  <si>
    <t>Оціночна вартість за 1 штуку, грн</t>
  </si>
  <si>
    <t>Оціночна сума, грн</t>
  </si>
  <si>
    <t>І. Основний список</t>
  </si>
  <si>
    <t>Ваги для дітей</t>
  </si>
  <si>
    <t>Ваги для дорослих</t>
  </si>
  <si>
    <t>Ростомір</t>
  </si>
  <si>
    <t>Медична вимірювальна стрічка (рулетка)</t>
  </si>
  <si>
    <t>Стетофонендоскоп</t>
  </si>
  <si>
    <t>Термометр (для вимірювання температури тіла), в тому числі цифровий або інфрачервоний</t>
  </si>
  <si>
    <t>Тонометр з малими, середніми і великими манжетами</t>
  </si>
  <si>
    <t>Пульсоксиметр портативний</t>
  </si>
  <si>
    <t>Отоофтальмоскоп</t>
  </si>
  <si>
    <t>Медичний ліхтарик</t>
  </si>
  <si>
    <t>Електрокардіограф [2]</t>
  </si>
  <si>
    <t>Пікфлуометр [2]</t>
  </si>
  <si>
    <t>Молоточок неврологічний</t>
  </si>
  <si>
    <t>Таблиці для перевірки гостроти зору</t>
  </si>
  <si>
    <t>Апарат визначення рівня глюкози крові у комплекті (глюкометр, смужки, одноразові ланцети, одноразові рукавички) [2]</t>
  </si>
  <si>
    <t>Центрифуга [3]</t>
  </si>
  <si>
    <t>Набір лікарських засобів та медичних виробів для надання медичної допомоги при невідкладних станах</t>
  </si>
  <si>
    <t>Одноразові малі хірургічні набори та одноразові інструменти для огляду [4] / Багаторозові малі хірургінчі набори та інстументи для огляду за умови наявності стерилізатора</t>
  </si>
  <si>
    <t>Розхідні матеріали одноразового використання: шпателі, оглядові рукавички, рушники паперові, серветки (в тому числі вологі), одноразові простирадла для кушетки, шприці, катетери, вакуумні пробірки (вакутайнери), стерильний перев’язувальний матеріал тощо</t>
  </si>
  <si>
    <t>шпателі</t>
  </si>
  <si>
    <t>оглядові рукавички</t>
  </si>
  <si>
    <t>рушники паперові</t>
  </si>
  <si>
    <t>серветки (в тому числі вологі)</t>
  </si>
  <si>
    <t>одноразові простирадла для кушетки</t>
  </si>
  <si>
    <t>шприці</t>
  </si>
  <si>
    <t>катетери</t>
  </si>
  <si>
    <t>вакуумні пробірки (вакутайнери)</t>
  </si>
  <si>
    <t>стерильний перев’язувальний матеріал</t>
  </si>
  <si>
    <t>Контейнери: для інструментарію, витратних матеріалів тощо.</t>
  </si>
  <si>
    <t>Швидкі тести: вагітність, тропоніни, ВІЛ, вірусні гепатити тощо.</t>
  </si>
  <si>
    <t>Сумка лікаря/медсестри</t>
  </si>
  <si>
    <t>Сумка-холодильник з набором акумуляторів холоду</t>
  </si>
  <si>
    <t>Холодильник для зберігання лікарських засобів</t>
  </si>
  <si>
    <t>Кушетка, в тому числі кушетка-трансформер (гінекологічне крісло)</t>
  </si>
  <si>
    <t>Шафа для зберігання лікарських засобів та медичних виробів</t>
  </si>
  <si>
    <t>Сповивальний столик (для зали очікування)</t>
  </si>
  <si>
    <t>Офісні меблі: столи для персоналу, стільці та (або) крісла для кабінетів і зал очікувань, шафи для документів і одягу, сейфи тощо.</t>
  </si>
  <si>
    <t>столи для персоналу</t>
  </si>
  <si>
    <t>стільці та (або) крісла для кабінетів</t>
  </si>
  <si>
    <t>стільці та (або) крісла зал очікувань</t>
  </si>
  <si>
    <t>шафи для документів</t>
  </si>
  <si>
    <t>шафи для одягу</t>
  </si>
  <si>
    <t>сейфи</t>
  </si>
  <si>
    <t>Комп’ютерне обладнання: комп’ютер з операційною системою та доступом до мережі Інтернет, багатофункціональний пристрій (або принтер + сканер)</t>
  </si>
  <si>
    <t>комп’ютер з операційною системою</t>
  </si>
  <si>
    <t>багатофункціональний пристрій (або принтер + сканер)</t>
  </si>
  <si>
    <t>Спеціальне (прикладне) програмне забезпечення для ПМД</t>
  </si>
  <si>
    <t>Канцелярське приладдя, витратні матеріали для комп’ютерного обладнання (папір, картриджі тощо)</t>
  </si>
  <si>
    <t>Автомобіль легковий повнопривідний (підсилювач керма та гальм) або легковий (підсилювач керма та гальм) [5]</t>
  </si>
  <si>
    <t>Транспортний засіб (мотоцикл, квадроцикл, мотороллер) або велосипед [6]</t>
  </si>
  <si>
    <t>ІІ. Додатковий список (застосовується за умови комплектності основного списку та відповідно до наявних потреб)</t>
  </si>
  <si>
    <t>Спірометр</t>
  </si>
  <si>
    <t>Небулайзер</t>
  </si>
  <si>
    <t>Мікроскоп</t>
  </si>
  <si>
    <t>Гематологічний аналізатор</t>
  </si>
  <si>
    <t>Біохімічний аналізатор</t>
  </si>
  <si>
    <t>Лабораторний посуд, дозатори, витратні матеріали</t>
  </si>
  <si>
    <t>Освітлювач переносний безтіньовий</t>
  </si>
  <si>
    <t>Стіл для інструментів, мобільний</t>
  </si>
  <si>
    <t>Холодильник для зберігання вакцин</t>
  </si>
  <si>
    <t>Сповивальний столик</t>
  </si>
  <si>
    <t>Ширма</t>
  </si>
  <si>
    <t>Ноші медичні</t>
  </si>
  <si>
    <t>Крісло-каталка</t>
  </si>
  <si>
    <t>ІІІ. Обладнання для надання медичних послуг із застосуванням телемедицини</t>
  </si>
  <si>
    <t>Загальна оглядова цифрова камера (автофокус, цифровий зум, поляризаційний фільтр, автобаланс білого)</t>
  </si>
  <si>
    <t>Набір цифрових скопічних систем із генератором світла (дерматоскоп, офтальмоскоп, отоскоп, назо-фарингоскоп, сінускоп, кольпоскоп)</t>
  </si>
  <si>
    <t>Інтерактивний цифровий стетоскоп</t>
  </si>
  <si>
    <t>Монітор життєво-важливих показників із цифровим інтерфейсом (АТ, термометрія, пульсоксиметрія)</t>
  </si>
  <si>
    <t>12-канальний електрокардіограф з цифровим інтерфейсом</t>
  </si>
  <si>
    <t>Інше</t>
  </si>
  <si>
    <t>Аналізатор сечі</t>
  </si>
  <si>
    <t>Аналізатор глюкози</t>
  </si>
  <si>
    <t>Цифровий фотоелектроколориметр</t>
  </si>
  <si>
    <t>Котел газовий</t>
  </si>
  <si>
    <t xml:space="preserve">ЗВІТ ПРО ВИКОНАННЯ ФІНАНСОВОГО ПЛАНУ </t>
  </si>
  <si>
    <r>
      <t>на ____</t>
    </r>
    <r>
      <rPr>
        <u/>
        <sz val="14"/>
        <rFont val="Times New Roman"/>
      </rPr>
      <t>2019</t>
    </r>
    <r>
      <rPr>
        <sz val="14"/>
        <rFont val="Times New Roman"/>
      </rPr>
      <t>____ рік</t>
    </r>
  </si>
  <si>
    <t>Нарастаючим підсумком з початку року</t>
  </si>
  <si>
    <t>План</t>
  </si>
  <si>
    <t>Факт</t>
  </si>
  <si>
    <t>Відхилення</t>
  </si>
  <si>
    <t>Виконання</t>
  </si>
  <si>
    <r>
      <t>I. Надходження (доходи)</t>
    </r>
    <r>
      <rPr>
        <sz val="12"/>
        <rFont val="Times New Roman"/>
      </rPr>
      <t> </t>
    </r>
  </si>
  <si>
    <t>Надходження (доходи) за рахунок інших коштів,  соц. економ розвиток, кошти від депутатів):</t>
  </si>
  <si>
    <t xml:space="preserve">   плата за послуги, що надаються згідно з основною діяльністю (платні послуги)</t>
  </si>
  <si>
    <t>Надходження від централізованого постачання</t>
  </si>
  <si>
    <r>
      <t>Усього надходження (доходи)</t>
    </r>
    <r>
      <rPr>
        <sz val="12"/>
        <rFont val="Times New Roman"/>
      </rPr>
      <t> </t>
    </r>
  </si>
  <si>
    <r>
      <t>III. Фінансовий результат діяльності</t>
    </r>
    <r>
      <rPr>
        <sz val="12"/>
        <rFont val="Times New Roman"/>
      </rPr>
      <t> </t>
    </r>
  </si>
  <si>
    <t>інші (розшифрувати)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</si>
</sst>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0.000"/>
    <numFmt numFmtId="166" formatCode="_(* #,##0_);_(* \(#,##0\);_(* &quot;-&quot;??_);_(@_)"/>
    <numFmt numFmtId="167" formatCode="#,##0.0"/>
    <numFmt numFmtId="168" formatCode="_(* #,##0_);_(* \(#,##0\);_(* &quot;-&quot;_);_(@_)"/>
    <numFmt numFmtId="169" formatCode="_([$UAH]\ * #,##0.00_);_([$UAH]\ * \(#,##0.00\);_([$UAH]\ * &quot;-&quot;??_);_(@_)"/>
  </numFmts>
  <fonts count="30">
    <font>
      <sz val="11"/>
      <color rgb="FF000000"/>
      <name val="Calibri"/>
    </font>
    <font>
      <sz val="16"/>
      <name val="Times New Roman"/>
    </font>
    <font>
      <sz val="13"/>
      <color rgb="FF000000"/>
      <name val="Calibri"/>
    </font>
    <font>
      <sz val="11"/>
      <name val="Calibri"/>
    </font>
    <font>
      <sz val="14"/>
      <name val="Times New Roman"/>
    </font>
    <font>
      <sz val="13"/>
      <name val="Times New Roman"/>
    </font>
    <font>
      <sz val="13"/>
      <name val="Calibri"/>
    </font>
    <font>
      <sz val="8"/>
      <name val="Times New Roman"/>
    </font>
    <font>
      <b/>
      <sz val="14"/>
      <name val="Times New Roman"/>
    </font>
    <font>
      <u/>
      <sz val="14"/>
      <name val="Times New Roman"/>
    </font>
    <font>
      <sz val="10"/>
      <name val="Times New Roman"/>
    </font>
    <font>
      <sz val="13"/>
      <name val="Arimo"/>
    </font>
    <font>
      <sz val="12"/>
      <name val="Times New Roman"/>
    </font>
    <font>
      <sz val="11"/>
      <name val="Times New Roman"/>
    </font>
    <font>
      <b/>
      <sz val="12"/>
      <name val="Times New Roman"/>
    </font>
    <font>
      <sz val="13"/>
      <color rgb="FFFF0000"/>
      <name val="Calibri"/>
    </font>
    <font>
      <sz val="20"/>
      <color rgb="FF000000"/>
      <name val="Calibri"/>
    </font>
    <font>
      <b/>
      <sz val="11"/>
      <color rgb="FF000000"/>
      <name val="Calibri"/>
    </font>
    <font>
      <sz val="12"/>
      <color rgb="FF000000"/>
      <name val="Times New Roman"/>
    </font>
    <font>
      <sz val="10"/>
      <color rgb="FF000000"/>
      <name val="Times New Roman"/>
    </font>
    <font>
      <i/>
      <sz val="12"/>
      <name val="Times New Roman"/>
    </font>
    <font>
      <b/>
      <sz val="12"/>
      <color rgb="FF000000"/>
      <name val="Times New Roman"/>
    </font>
    <font>
      <b/>
      <sz val="16"/>
      <color rgb="FFFFFFFF"/>
      <name val="Times New Roman"/>
    </font>
    <font>
      <sz val="12"/>
      <color rgb="FFFFFFFF"/>
      <name val="Times New Roman"/>
    </font>
    <font>
      <b/>
      <sz val="12"/>
      <color rgb="FF0070C0"/>
      <name val="Times New Roman"/>
    </font>
    <font>
      <sz val="12"/>
      <color rgb="FF0070C0"/>
      <name val="Times New Roman"/>
    </font>
    <font>
      <b/>
      <sz val="12"/>
      <color rgb="FFFFFFFF"/>
      <name val="Times New Roman"/>
    </font>
    <font>
      <i/>
      <sz val="12"/>
      <color rgb="FF000000"/>
      <name val="Times New Roman"/>
    </font>
    <font>
      <sz val="10"/>
      <name val="Calibri"/>
    </font>
    <font>
      <u/>
      <sz val="13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4472C4"/>
        <bgColor rgb="FF4472C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ADADA"/>
      </left>
      <right style="dotted">
        <color rgb="FFDADADA"/>
      </right>
      <top style="thin">
        <color rgb="FFDADADA"/>
      </top>
      <bottom style="thin">
        <color rgb="FFDADADA"/>
      </bottom>
      <diagonal/>
    </border>
    <border>
      <left style="dotted">
        <color rgb="FFDADADA"/>
      </left>
      <right style="dotted">
        <color rgb="FFDADADA"/>
      </right>
      <top style="thin">
        <color rgb="FFDADADA"/>
      </top>
      <bottom style="thin">
        <color rgb="FFDADADA"/>
      </bottom>
      <diagonal/>
    </border>
    <border>
      <left style="thin">
        <color rgb="FFDADADA"/>
      </left>
      <right style="dotted">
        <color rgb="FFDADADA"/>
      </right>
      <top style="thin">
        <color rgb="FFDADADA"/>
      </top>
      <bottom/>
      <diagonal/>
    </border>
    <border>
      <left style="dotted">
        <color rgb="FFDADADA"/>
      </left>
      <right style="dotted">
        <color rgb="FFDADADA"/>
      </right>
      <top style="thin">
        <color rgb="FFDADADA"/>
      </top>
      <bottom/>
      <diagonal/>
    </border>
  </borders>
  <cellStyleXfs count="1">
    <xf numFmtId="0" fontId="0" fillId="0" borderId="0"/>
  </cellStyleXfs>
  <cellXfs count="18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2" borderId="10" xfId="0" applyFont="1" applyFill="1" applyBorder="1"/>
    <xf numFmtId="0" fontId="11" fillId="2" borderId="10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164" fontId="14" fillId="2" borderId="5" xfId="0" applyNumberFormat="1" applyFont="1" applyFill="1" applyBorder="1" applyAlignment="1">
      <alignment horizontal="center" vertical="center" wrapText="1"/>
    </xf>
    <xf numFmtId="164" fontId="14" fillId="2" borderId="15" xfId="0" applyNumberFormat="1" applyFont="1" applyFill="1" applyBorder="1" applyAlignment="1">
      <alignment horizontal="center" vertical="center" shrinkToFit="1"/>
    </xf>
    <xf numFmtId="164" fontId="14" fillId="2" borderId="5" xfId="0" applyNumberFormat="1" applyFont="1" applyFill="1" applyBorder="1" applyAlignment="1">
      <alignment horizontal="center" vertical="center" shrinkToFit="1"/>
    </xf>
    <xf numFmtId="164" fontId="14" fillId="0" borderId="5" xfId="0" applyNumberFormat="1" applyFont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left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shrinkToFit="1"/>
    </xf>
    <xf numFmtId="164" fontId="12" fillId="2" borderId="15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/>
    </xf>
    <xf numFmtId="0" fontId="15" fillId="0" borderId="0" xfId="0" applyFont="1"/>
    <xf numFmtId="0" fontId="14" fillId="2" borderId="18" xfId="0" applyFont="1" applyFill="1" applyBorder="1" applyAlignment="1">
      <alignment horizontal="left" vertical="center" wrapText="1"/>
    </xf>
    <xf numFmtId="49" fontId="12" fillId="2" borderId="18" xfId="0" applyNumberFormat="1" applyFont="1" applyFill="1" applyBorder="1" applyAlignment="1">
      <alignment horizontal="center" vertical="center" wrapText="1"/>
    </xf>
    <xf numFmtId="164" fontId="14" fillId="2" borderId="18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wrapText="1"/>
    </xf>
    <xf numFmtId="0" fontId="12" fillId="2" borderId="19" xfId="0" applyFont="1" applyFill="1" applyBorder="1" applyAlignment="1">
      <alignment horizontal="center" vertical="center" wrapText="1"/>
    </xf>
    <xf numFmtId="164" fontId="12" fillId="2" borderId="20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/>
    </xf>
    <xf numFmtId="0" fontId="12" fillId="0" borderId="11" xfId="0" applyFont="1" applyBorder="1"/>
    <xf numFmtId="0" fontId="12" fillId="2" borderId="22" xfId="0" applyFont="1" applyFill="1" applyBorder="1" applyAlignment="1">
      <alignment horizontal="center" vertical="center" wrapText="1"/>
    </xf>
    <xf numFmtId="164" fontId="12" fillId="2" borderId="18" xfId="0" applyNumberFormat="1" applyFont="1" applyFill="1" applyBorder="1" applyAlignment="1">
      <alignment horizontal="center" vertical="center" wrapText="1"/>
    </xf>
    <xf numFmtId="164" fontId="12" fillId="2" borderId="23" xfId="0" applyNumberFormat="1" applyFont="1" applyFill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left" vertical="center" wrapText="1"/>
    </xf>
    <xf numFmtId="0" fontId="14" fillId="2" borderId="20" xfId="0" applyFont="1" applyFill="1" applyBorder="1" applyAlignment="1">
      <alignment horizontal="center" vertical="center" wrapText="1"/>
    </xf>
    <xf numFmtId="164" fontId="14" fillId="2" borderId="20" xfId="0" applyNumberFormat="1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14" fillId="2" borderId="18" xfId="0" applyFont="1" applyFill="1" applyBorder="1" applyAlignment="1">
      <alignment horizontal="center" vertical="center" wrapText="1"/>
    </xf>
    <xf numFmtId="4" fontId="14" fillId="2" borderId="18" xfId="0" applyNumberFormat="1" applyFont="1" applyFill="1" applyBorder="1" applyAlignment="1">
      <alignment horizontal="center" vertical="center" wrapText="1"/>
    </xf>
    <xf numFmtId="4" fontId="12" fillId="2" borderId="5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left" vertical="center" wrapText="1"/>
    </xf>
    <xf numFmtId="3" fontId="12" fillId="2" borderId="20" xfId="0" applyNumberFormat="1" applyFont="1" applyFill="1" applyBorder="1" applyAlignment="1">
      <alignment horizontal="center" vertical="center" wrapText="1"/>
    </xf>
    <xf numFmtId="3" fontId="12" fillId="2" borderId="2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/>
    </xf>
    <xf numFmtId="0" fontId="14" fillId="2" borderId="10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0" fontId="0" fillId="0" borderId="0" xfId="0" applyFont="1"/>
    <xf numFmtId="0" fontId="0" fillId="0" borderId="5" xfId="0" applyFont="1" applyBorder="1" applyAlignment="1">
      <alignment wrapText="1"/>
    </xf>
    <xf numFmtId="0" fontId="0" fillId="0" borderId="5" xfId="0" applyFont="1" applyBorder="1"/>
    <xf numFmtId="1" fontId="0" fillId="0" borderId="5" xfId="0" applyNumberFormat="1" applyFont="1" applyBorder="1"/>
    <xf numFmtId="49" fontId="0" fillId="0" borderId="5" xfId="0" applyNumberFormat="1" applyFont="1" applyBorder="1"/>
    <xf numFmtId="0" fontId="0" fillId="0" borderId="27" xfId="0" applyFont="1" applyBorder="1"/>
    <xf numFmtId="165" fontId="0" fillId="3" borderId="28" xfId="0" applyNumberFormat="1" applyFont="1" applyFill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 applyFont="1"/>
    <xf numFmtId="0" fontId="14" fillId="2" borderId="10" xfId="0" applyFont="1" applyFill="1" applyBorder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18" fillId="2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" fontId="14" fillId="2" borderId="5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vertical="center" wrapText="1"/>
    </xf>
    <xf numFmtId="0" fontId="18" fillId="2" borderId="10" xfId="0" applyFont="1" applyFill="1" applyBorder="1" applyAlignment="1">
      <alignment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2" fillId="2" borderId="10" xfId="0" applyFont="1" applyFill="1" applyBorder="1"/>
    <xf numFmtId="0" fontId="12" fillId="2" borderId="24" xfId="0" applyFont="1" applyFill="1" applyBorder="1"/>
    <xf numFmtId="0" fontId="18" fillId="2" borderId="10" xfId="0" applyFont="1" applyFill="1" applyBorder="1"/>
    <xf numFmtId="0" fontId="12" fillId="0" borderId="0" xfId="0" applyFont="1"/>
    <xf numFmtId="0" fontId="22" fillId="4" borderId="32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166" fontId="12" fillId="0" borderId="5" xfId="0" applyNumberFormat="1" applyFont="1" applyBorder="1"/>
    <xf numFmtId="166" fontId="14" fillId="0" borderId="5" xfId="0" applyNumberFormat="1" applyFont="1" applyBorder="1" applyAlignment="1">
      <alignment horizontal="right"/>
    </xf>
    <xf numFmtId="167" fontId="24" fillId="0" borderId="5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168" fontId="18" fillId="3" borderId="5" xfId="0" applyNumberFormat="1" applyFont="1" applyFill="1" applyBorder="1" applyAlignment="1">
      <alignment horizontal="center" vertical="center" wrapText="1"/>
    </xf>
    <xf numFmtId="169" fontId="18" fillId="3" borderId="5" xfId="0" applyNumberFormat="1" applyFont="1" applyFill="1" applyBorder="1" applyAlignment="1">
      <alignment horizontal="center" vertical="center" wrapText="1"/>
    </xf>
    <xf numFmtId="167" fontId="25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right"/>
    </xf>
    <xf numFmtId="0" fontId="27" fillId="0" borderId="5" xfId="0" applyFont="1" applyBorder="1" applyAlignment="1">
      <alignment horizontal="left" vertical="center" wrapText="1"/>
    </xf>
    <xf numFmtId="168" fontId="12" fillId="0" borderId="5" xfId="0" applyNumberFormat="1" applyFont="1" applyBorder="1" applyAlignment="1">
      <alignment horizontal="center" vertical="center" wrapText="1"/>
    </xf>
    <xf numFmtId="166" fontId="14" fillId="0" borderId="5" xfId="0" applyNumberFormat="1" applyFont="1" applyBorder="1"/>
    <xf numFmtId="168" fontId="18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/>
    <xf numFmtId="0" fontId="26" fillId="0" borderId="5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164" fontId="14" fillId="0" borderId="5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/>
    </xf>
    <xf numFmtId="0" fontId="14" fillId="2" borderId="15" xfId="0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right" wrapText="1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/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5" fillId="2" borderId="25" xfId="0" applyFont="1" applyFill="1" applyBorder="1" applyAlignment="1">
      <alignment horizontal="center"/>
    </xf>
    <xf numFmtId="0" fontId="3" fillId="0" borderId="26" xfId="0" applyFont="1" applyBorder="1"/>
    <xf numFmtId="0" fontId="13" fillId="2" borderId="12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13" fillId="2" borderId="11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14" fillId="2" borderId="16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7" xfId="0" applyFont="1" applyBorder="1"/>
    <xf numFmtId="0" fontId="14" fillId="2" borderId="3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10" fillId="2" borderId="7" xfId="0" applyFont="1" applyFill="1" applyBorder="1" applyAlignment="1">
      <alignment horizontal="center"/>
    </xf>
    <xf numFmtId="0" fontId="3" fillId="0" borderId="9" xfId="0" applyFont="1" applyBorder="1"/>
    <xf numFmtId="0" fontId="7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 vertical="center" textRotation="255"/>
    </xf>
    <xf numFmtId="0" fontId="3" fillId="0" borderId="27" xfId="0" applyFont="1" applyBorder="1"/>
    <xf numFmtId="0" fontId="16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2" fillId="2" borderId="30" xfId="0" applyFont="1" applyFill="1" applyBorder="1" applyAlignment="1">
      <alignment horizontal="center" vertical="top" wrapText="1"/>
    </xf>
    <xf numFmtId="0" fontId="3" fillId="0" borderId="31" xfId="0" applyFont="1" applyBorder="1"/>
    <xf numFmtId="0" fontId="12" fillId="0" borderId="11" xfId="0" applyFont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18" fillId="2" borderId="25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workbookViewId="0"/>
  </sheetViews>
  <sheetFormatPr defaultColWidth="14.42578125" defaultRowHeight="15" customHeight="1"/>
  <cols>
    <col min="1" max="1" width="61.5703125" customWidth="1"/>
    <col min="2" max="2" width="9.28515625" customWidth="1"/>
    <col min="3" max="3" width="16.5703125" customWidth="1"/>
    <col min="4" max="4" width="17.7109375" customWidth="1"/>
    <col min="5" max="5" width="17.42578125" customWidth="1"/>
    <col min="6" max="6" width="18" customWidth="1"/>
    <col min="7" max="7" width="16.28515625" customWidth="1"/>
    <col min="8" max="8" width="17.5703125" customWidth="1"/>
    <col min="9" max="9" width="15.5703125" customWidth="1"/>
    <col min="10" max="10" width="16.85546875" customWidth="1"/>
    <col min="11" max="11" width="17.28515625" customWidth="1"/>
    <col min="12" max="14" width="9.140625" customWidth="1"/>
  </cols>
  <sheetData>
    <row r="1" spans="1:14" ht="18.75" customHeight="1">
      <c r="A1" s="1" t="s">
        <v>0</v>
      </c>
      <c r="B1" s="1"/>
      <c r="C1" s="1"/>
      <c r="D1" s="1"/>
      <c r="E1" s="1"/>
      <c r="F1" s="1"/>
      <c r="G1" s="1" t="s">
        <v>1</v>
      </c>
      <c r="H1" s="2"/>
      <c r="I1" s="1"/>
      <c r="J1" s="1"/>
      <c r="K1" s="3"/>
      <c r="L1" s="3"/>
      <c r="M1" s="3"/>
      <c r="N1" s="3"/>
    </row>
    <row r="2" spans="1:14" ht="84.75" customHeight="1">
      <c r="A2" s="4" t="s">
        <v>2</v>
      </c>
      <c r="B2" s="1"/>
      <c r="C2" s="1"/>
      <c r="D2" s="1"/>
      <c r="E2" s="1"/>
      <c r="F2" s="1"/>
      <c r="G2" s="144" t="s">
        <v>3</v>
      </c>
      <c r="H2" s="145"/>
      <c r="I2" s="145"/>
      <c r="J2" s="145"/>
      <c r="K2" s="3"/>
      <c r="L2" s="3"/>
      <c r="M2" s="3"/>
      <c r="N2" s="3"/>
    </row>
    <row r="3" spans="1:14" ht="43.5" customHeight="1">
      <c r="A3" s="5" t="s">
        <v>4</v>
      </c>
      <c r="B3" s="2"/>
      <c r="C3" s="2"/>
      <c r="D3" s="2"/>
      <c r="E3" s="2"/>
      <c r="F3" s="2"/>
      <c r="G3" s="142" t="s">
        <v>4</v>
      </c>
      <c r="H3" s="143"/>
      <c r="I3" s="143"/>
      <c r="J3" s="143"/>
      <c r="K3" s="3"/>
      <c r="L3" s="3"/>
      <c r="M3" s="3"/>
      <c r="N3" s="3"/>
    </row>
    <row r="4" spans="1:14" ht="30.75" customHeight="1">
      <c r="A4" s="6" t="s">
        <v>5</v>
      </c>
      <c r="B4" s="1" t="s">
        <v>6</v>
      </c>
      <c r="C4" s="1"/>
      <c r="D4" s="1"/>
      <c r="E4" s="1"/>
      <c r="F4" s="1"/>
      <c r="G4" s="146" t="s">
        <v>7</v>
      </c>
      <c r="H4" s="145"/>
      <c r="I4" s="145"/>
      <c r="J4" s="145"/>
      <c r="K4" s="3"/>
      <c r="L4" s="3"/>
      <c r="M4" s="3"/>
      <c r="N4" s="3"/>
    </row>
    <row r="5" spans="1:14" ht="18" customHeight="1">
      <c r="A5" s="7" t="s">
        <v>8</v>
      </c>
      <c r="B5" s="2"/>
      <c r="C5" s="2"/>
      <c r="D5" s="2"/>
      <c r="E5" s="2"/>
      <c r="F5" s="2"/>
      <c r="G5" s="2" t="s">
        <v>8</v>
      </c>
      <c r="H5" s="2"/>
      <c r="I5" s="2"/>
      <c r="J5" s="2"/>
      <c r="K5" s="3"/>
      <c r="L5" s="3"/>
      <c r="M5" s="3"/>
      <c r="N5" s="3"/>
    </row>
    <row r="6" spans="1:14" ht="18" customHeight="1">
      <c r="A6" s="1"/>
      <c r="B6" s="1"/>
      <c r="C6" s="1"/>
      <c r="D6" s="1"/>
      <c r="E6" s="1"/>
      <c r="F6" s="1"/>
      <c r="G6" s="8"/>
      <c r="H6" s="9"/>
      <c r="I6" s="8"/>
      <c r="J6" s="1"/>
      <c r="K6" s="3"/>
      <c r="L6" s="3"/>
      <c r="M6" s="3"/>
      <c r="N6" s="3"/>
    </row>
    <row r="7" spans="1:14" ht="18" customHeight="1">
      <c r="A7" s="10" t="s">
        <v>9</v>
      </c>
      <c r="B7" s="1"/>
      <c r="C7" s="1"/>
      <c r="D7" s="1"/>
      <c r="E7" s="1"/>
      <c r="F7" s="1"/>
      <c r="G7" s="169" t="s">
        <v>9</v>
      </c>
      <c r="H7" s="143"/>
      <c r="I7" s="143"/>
      <c r="J7" s="1"/>
      <c r="K7" s="3"/>
      <c r="L7" s="3"/>
      <c r="M7" s="3"/>
      <c r="N7" s="3"/>
    </row>
    <row r="8" spans="1:14" ht="18" customHeight="1">
      <c r="A8" s="11"/>
      <c r="B8" s="1"/>
      <c r="C8" s="1"/>
      <c r="D8" s="1"/>
      <c r="E8" s="1"/>
      <c r="F8" s="1"/>
      <c r="G8" s="11"/>
      <c r="H8" s="10"/>
      <c r="I8" s="10"/>
      <c r="J8" s="1"/>
      <c r="K8" s="3"/>
      <c r="L8" s="3"/>
      <c r="M8" s="3"/>
      <c r="N8" s="3"/>
    </row>
    <row r="9" spans="1:14" ht="18" customHeight="1">
      <c r="A9" s="12"/>
      <c r="B9" s="13"/>
      <c r="C9" s="13"/>
      <c r="D9" s="13"/>
      <c r="E9" s="13"/>
      <c r="F9" s="12"/>
      <c r="G9" s="12"/>
      <c r="H9" s="147" t="s">
        <v>10</v>
      </c>
      <c r="I9" s="148"/>
      <c r="J9" s="14"/>
      <c r="K9" s="3"/>
      <c r="L9" s="3"/>
      <c r="M9" s="3"/>
      <c r="N9" s="3"/>
    </row>
    <row r="10" spans="1:14" ht="18" customHeight="1">
      <c r="A10" s="12"/>
      <c r="B10" s="13"/>
      <c r="C10" s="13"/>
      <c r="D10" s="13"/>
      <c r="E10" s="13"/>
      <c r="F10" s="12"/>
      <c r="G10" s="12"/>
      <c r="H10" s="147" t="s">
        <v>11</v>
      </c>
      <c r="I10" s="148"/>
      <c r="J10" s="14"/>
      <c r="K10" s="3"/>
      <c r="L10" s="3"/>
      <c r="M10" s="3"/>
      <c r="N10" s="3"/>
    </row>
    <row r="11" spans="1:14" ht="18" customHeight="1">
      <c r="A11" s="12"/>
      <c r="B11" s="13"/>
      <c r="C11" s="13"/>
      <c r="D11" s="13"/>
      <c r="E11" s="13"/>
      <c r="F11" s="12"/>
      <c r="G11" s="12"/>
      <c r="H11" s="147" t="s">
        <v>12</v>
      </c>
      <c r="I11" s="148"/>
      <c r="J11" s="14" t="s">
        <v>13</v>
      </c>
      <c r="K11" s="3"/>
      <c r="L11" s="3"/>
      <c r="M11" s="3"/>
      <c r="N11" s="3"/>
    </row>
    <row r="12" spans="1:14" ht="18" customHeight="1">
      <c r="A12" s="12"/>
      <c r="B12" s="13"/>
      <c r="C12" s="13"/>
      <c r="D12" s="13"/>
      <c r="E12" s="13"/>
      <c r="F12" s="12"/>
      <c r="G12" s="12"/>
      <c r="H12" s="147" t="s">
        <v>14</v>
      </c>
      <c r="I12" s="148"/>
      <c r="J12" s="14"/>
      <c r="K12" s="3"/>
      <c r="L12" s="3"/>
      <c r="M12" s="3"/>
      <c r="N12" s="3"/>
    </row>
    <row r="13" spans="1:14" ht="18" customHeight="1">
      <c r="A13" s="12"/>
      <c r="B13" s="13"/>
      <c r="C13" s="13"/>
      <c r="D13" s="13"/>
      <c r="E13" s="13"/>
      <c r="F13" s="12"/>
      <c r="G13" s="12"/>
      <c r="H13" s="165" t="s">
        <v>15</v>
      </c>
      <c r="I13" s="161"/>
      <c r="J13" s="148"/>
      <c r="K13" s="3"/>
      <c r="L13" s="3"/>
      <c r="M13" s="3"/>
      <c r="N13" s="3"/>
    </row>
    <row r="14" spans="1:14" ht="13.5" customHeight="1">
      <c r="A14" s="15"/>
      <c r="B14" s="15"/>
      <c r="C14" s="16"/>
      <c r="D14" s="17"/>
      <c r="E14" s="164"/>
      <c r="F14" s="150"/>
      <c r="G14" s="150"/>
      <c r="H14" s="150"/>
      <c r="I14" s="150"/>
      <c r="J14" s="150"/>
      <c r="K14" s="3"/>
      <c r="L14" s="3"/>
      <c r="M14" s="3"/>
      <c r="N14" s="3"/>
    </row>
    <row r="15" spans="1:14" ht="33" customHeight="1">
      <c r="A15" s="168" t="s">
        <v>16</v>
      </c>
      <c r="B15" s="158"/>
      <c r="C15" s="158"/>
      <c r="D15" s="158"/>
      <c r="E15" s="158"/>
      <c r="F15" s="158"/>
      <c r="G15" s="158"/>
      <c r="H15" s="158"/>
      <c r="I15" s="158"/>
      <c r="J15" s="163"/>
      <c r="K15" s="3"/>
      <c r="L15" s="3"/>
      <c r="M15" s="3"/>
      <c r="N15" s="3"/>
    </row>
    <row r="16" spans="1:14" ht="20.25" customHeight="1">
      <c r="A16" s="167" t="s">
        <v>17</v>
      </c>
      <c r="B16" s="158"/>
      <c r="C16" s="158"/>
      <c r="D16" s="158"/>
      <c r="E16" s="158"/>
      <c r="F16" s="158"/>
      <c r="G16" s="158"/>
      <c r="H16" s="158"/>
      <c r="I16" s="158"/>
      <c r="J16" s="163"/>
      <c r="K16" s="3"/>
      <c r="L16" s="3"/>
      <c r="M16" s="3"/>
      <c r="N16" s="3"/>
    </row>
    <row r="17" spans="1:14" ht="12.75" customHeight="1">
      <c r="A17" s="162" t="s">
        <v>18</v>
      </c>
      <c r="B17" s="158"/>
      <c r="C17" s="158"/>
      <c r="D17" s="158"/>
      <c r="E17" s="158"/>
      <c r="F17" s="158"/>
      <c r="G17" s="158"/>
      <c r="H17" s="158"/>
      <c r="I17" s="158"/>
      <c r="J17" s="163"/>
      <c r="K17" s="3"/>
      <c r="L17" s="3"/>
      <c r="M17" s="3"/>
      <c r="N17" s="3"/>
    </row>
    <row r="18" spans="1:14" ht="17.25" customHeight="1">
      <c r="A18" s="170" t="s">
        <v>19</v>
      </c>
      <c r="B18" s="158"/>
      <c r="C18" s="158"/>
      <c r="D18" s="158"/>
      <c r="E18" s="158"/>
      <c r="F18" s="158"/>
      <c r="G18" s="158"/>
      <c r="H18" s="158"/>
      <c r="I18" s="158"/>
      <c r="J18" s="163"/>
      <c r="K18" s="3"/>
      <c r="L18" s="3"/>
      <c r="M18" s="3"/>
      <c r="N18" s="3"/>
    </row>
    <row r="19" spans="1:14" ht="11.25" customHeight="1">
      <c r="A19" s="18"/>
      <c r="B19" s="19"/>
      <c r="C19" s="19"/>
      <c r="D19" s="19"/>
      <c r="E19" s="19"/>
      <c r="F19" s="19"/>
      <c r="G19" s="17"/>
      <c r="H19" s="17"/>
      <c r="I19" s="20" t="s">
        <v>20</v>
      </c>
      <c r="J19" s="17"/>
      <c r="K19" s="3"/>
      <c r="L19" s="3"/>
      <c r="M19" s="3"/>
      <c r="N19" s="3"/>
    </row>
    <row r="20" spans="1:14" ht="24" customHeight="1">
      <c r="A20" s="155" t="s">
        <v>21</v>
      </c>
      <c r="B20" s="155" t="s">
        <v>22</v>
      </c>
      <c r="C20" s="155" t="s">
        <v>23</v>
      </c>
      <c r="D20" s="155" t="s">
        <v>24</v>
      </c>
      <c r="E20" s="155" t="s">
        <v>25</v>
      </c>
      <c r="F20" s="153" t="s">
        <v>26</v>
      </c>
      <c r="G20" s="166" t="s">
        <v>27</v>
      </c>
      <c r="H20" s="161"/>
      <c r="I20" s="161"/>
      <c r="J20" s="148"/>
      <c r="K20" s="3"/>
      <c r="L20" s="3"/>
      <c r="M20" s="3"/>
      <c r="N20" s="3"/>
    </row>
    <row r="21" spans="1:14" ht="21" customHeight="1">
      <c r="A21" s="156"/>
      <c r="B21" s="156"/>
      <c r="C21" s="156"/>
      <c r="D21" s="156"/>
      <c r="E21" s="156"/>
      <c r="F21" s="154"/>
      <c r="G21" s="21" t="s">
        <v>28</v>
      </c>
      <c r="H21" s="22" t="s">
        <v>29</v>
      </c>
      <c r="I21" s="22" t="s">
        <v>30</v>
      </c>
      <c r="J21" s="22" t="s">
        <v>31</v>
      </c>
      <c r="K21" s="3"/>
      <c r="L21" s="3"/>
      <c r="M21" s="3"/>
      <c r="N21" s="3"/>
    </row>
    <row r="22" spans="1:14" ht="15" customHeight="1">
      <c r="A22" s="23" t="s">
        <v>32</v>
      </c>
      <c r="B22" s="23" t="s">
        <v>33</v>
      </c>
      <c r="C22" s="23">
        <v>3</v>
      </c>
      <c r="D22" s="23">
        <v>4</v>
      </c>
      <c r="E22" s="23">
        <v>5</v>
      </c>
      <c r="F22" s="24">
        <v>6</v>
      </c>
      <c r="G22" s="23">
        <v>7</v>
      </c>
      <c r="H22" s="25">
        <v>8</v>
      </c>
      <c r="I22" s="25">
        <v>9</v>
      </c>
      <c r="J22" s="25">
        <v>10</v>
      </c>
      <c r="K22" s="3"/>
      <c r="L22" s="3"/>
      <c r="M22" s="3"/>
      <c r="N22" s="3"/>
    </row>
    <row r="23" spans="1:14" ht="18" customHeight="1">
      <c r="A23" s="157" t="s">
        <v>34</v>
      </c>
      <c r="B23" s="158"/>
      <c r="C23" s="158"/>
      <c r="D23" s="158"/>
      <c r="E23" s="158"/>
      <c r="F23" s="158"/>
      <c r="G23" s="158"/>
      <c r="H23" s="158"/>
      <c r="I23" s="158"/>
      <c r="J23" s="159"/>
      <c r="K23" s="3"/>
      <c r="L23" s="3"/>
      <c r="M23" s="3"/>
      <c r="N23" s="3"/>
    </row>
    <row r="24" spans="1:14" ht="18" customHeight="1">
      <c r="A24" s="26" t="s">
        <v>35</v>
      </c>
      <c r="B24" s="27" t="s">
        <v>36</v>
      </c>
      <c r="C24" s="28">
        <v>0</v>
      </c>
      <c r="D24" s="29">
        <v>31982251</v>
      </c>
      <c r="E24" s="29">
        <v>31982251</v>
      </c>
      <c r="F24" s="29">
        <f>G24+H24+I24+J24</f>
        <v>31982250.999642499</v>
      </c>
      <c r="G24" s="30">
        <f>'розрахунок доходів від НСЗУ'!S9</f>
        <v>8098494.99988</v>
      </c>
      <c r="H24" s="31">
        <f>'розрахунок доходів від НСЗУ'!S17</f>
        <v>7844318.9998166673</v>
      </c>
      <c r="I24" s="31">
        <f>'розрахунок доходів від НСЗУ'!S25</f>
        <v>7986067.0003583329</v>
      </c>
      <c r="J24" s="31">
        <f>'розрахунок доходів від НСЗУ'!S33</f>
        <v>8053369.9995875005</v>
      </c>
      <c r="K24" s="3"/>
      <c r="L24" s="3"/>
      <c r="M24" s="3"/>
      <c r="N24" s="3"/>
    </row>
    <row r="25" spans="1:14" ht="18" customHeight="1">
      <c r="A25" s="26" t="s">
        <v>37</v>
      </c>
      <c r="B25" s="27" t="s">
        <v>38</v>
      </c>
      <c r="C25" s="28">
        <f t="shared" ref="C25:J25" si="0">C26+C27</f>
        <v>0</v>
      </c>
      <c r="D25" s="28">
        <f t="shared" si="0"/>
        <v>9598063</v>
      </c>
      <c r="E25" s="28">
        <f t="shared" si="0"/>
        <v>9598063</v>
      </c>
      <c r="F25" s="30">
        <f t="shared" si="0"/>
        <v>9598063</v>
      </c>
      <c r="G25" s="30">
        <f t="shared" si="0"/>
        <v>3745041</v>
      </c>
      <c r="H25" s="30">
        <f t="shared" si="0"/>
        <v>1939373</v>
      </c>
      <c r="I25" s="30">
        <f t="shared" si="0"/>
        <v>2413615</v>
      </c>
      <c r="J25" s="30">
        <f t="shared" si="0"/>
        <v>1500034</v>
      </c>
      <c r="K25" s="3"/>
      <c r="L25" s="3"/>
      <c r="M25" s="3"/>
      <c r="N25" s="3"/>
    </row>
    <row r="26" spans="1:14" ht="18" customHeight="1">
      <c r="A26" s="32" t="s">
        <v>39</v>
      </c>
      <c r="B26" s="27" t="s">
        <v>40</v>
      </c>
      <c r="C26" s="33">
        <v>0</v>
      </c>
      <c r="D26" s="33">
        <v>9578664</v>
      </c>
      <c r="E26" s="33">
        <v>9578664</v>
      </c>
      <c r="F26" s="34">
        <f t="shared" ref="F26:F27" si="1">G26+H26+I26+J26</f>
        <v>9578664</v>
      </c>
      <c r="G26" s="35">
        <v>3745041</v>
      </c>
      <c r="H26" s="36">
        <v>1939373</v>
      </c>
      <c r="I26" s="36">
        <v>2413615</v>
      </c>
      <c r="J26" s="36">
        <v>1480635</v>
      </c>
      <c r="K26" s="3"/>
      <c r="L26" s="3"/>
      <c r="M26" s="3"/>
      <c r="N26" s="3"/>
    </row>
    <row r="27" spans="1:14" ht="18" customHeight="1">
      <c r="A27" s="32" t="s">
        <v>41</v>
      </c>
      <c r="B27" s="27" t="s">
        <v>42</v>
      </c>
      <c r="C27" s="33">
        <v>0</v>
      </c>
      <c r="D27" s="33">
        <v>19399</v>
      </c>
      <c r="E27" s="33">
        <v>19399</v>
      </c>
      <c r="F27" s="34">
        <f t="shared" si="1"/>
        <v>19399</v>
      </c>
      <c r="G27" s="35">
        <v>0</v>
      </c>
      <c r="H27" s="36">
        <v>0</v>
      </c>
      <c r="I27" s="36">
        <v>0</v>
      </c>
      <c r="J27" s="36">
        <v>19399</v>
      </c>
      <c r="K27" s="3"/>
      <c r="L27" s="3"/>
      <c r="M27" s="3"/>
      <c r="N27" s="3"/>
    </row>
    <row r="28" spans="1:14" ht="18" customHeight="1">
      <c r="A28" s="26" t="s">
        <v>43</v>
      </c>
      <c r="B28" s="27" t="s">
        <v>44</v>
      </c>
      <c r="C28" s="28">
        <f t="shared" ref="C28:J28" si="2">C29+C30</f>
        <v>0</v>
      </c>
      <c r="D28" s="28">
        <f t="shared" si="2"/>
        <v>75662</v>
      </c>
      <c r="E28" s="28">
        <f t="shared" si="2"/>
        <v>75662</v>
      </c>
      <c r="F28" s="28">
        <f t="shared" si="2"/>
        <v>75662</v>
      </c>
      <c r="G28" s="28">
        <f t="shared" si="2"/>
        <v>0</v>
      </c>
      <c r="H28" s="28">
        <f t="shared" si="2"/>
        <v>69183</v>
      </c>
      <c r="I28" s="28">
        <f t="shared" si="2"/>
        <v>0</v>
      </c>
      <c r="J28" s="28">
        <f t="shared" si="2"/>
        <v>6479</v>
      </c>
      <c r="K28" s="3"/>
      <c r="L28" s="37"/>
      <c r="M28" s="3"/>
      <c r="N28" s="3"/>
    </row>
    <row r="29" spans="1:14" ht="18" customHeight="1">
      <c r="A29" s="32" t="s">
        <v>39</v>
      </c>
      <c r="B29" s="27" t="s">
        <v>45</v>
      </c>
      <c r="C29" s="33">
        <v>0</v>
      </c>
      <c r="D29" s="33">
        <v>69183</v>
      </c>
      <c r="E29" s="33">
        <v>69183</v>
      </c>
      <c r="F29" s="33">
        <f t="shared" ref="F29:F30" si="3">G29+H29+I29+J29</f>
        <v>69183</v>
      </c>
      <c r="G29" s="35">
        <v>0</v>
      </c>
      <c r="H29" s="36">
        <v>69183</v>
      </c>
      <c r="I29" s="36">
        <v>0</v>
      </c>
      <c r="J29" s="36">
        <v>0</v>
      </c>
      <c r="K29" s="3"/>
      <c r="L29" s="3"/>
      <c r="M29" s="3"/>
      <c r="N29" s="3"/>
    </row>
    <row r="30" spans="1:14" ht="18" customHeight="1">
      <c r="A30" s="32" t="s">
        <v>41</v>
      </c>
      <c r="B30" s="27" t="s">
        <v>46</v>
      </c>
      <c r="C30" s="33">
        <v>0</v>
      </c>
      <c r="D30" s="33">
        <v>6479</v>
      </c>
      <c r="E30" s="33">
        <v>6479</v>
      </c>
      <c r="F30" s="33">
        <f t="shared" si="3"/>
        <v>6479</v>
      </c>
      <c r="G30" s="35">
        <v>0</v>
      </c>
      <c r="H30" s="36">
        <v>0</v>
      </c>
      <c r="I30" s="36">
        <v>0</v>
      </c>
      <c r="J30" s="36">
        <v>6479</v>
      </c>
      <c r="K30" s="3"/>
      <c r="L30" s="3"/>
      <c r="M30" s="3"/>
      <c r="N30" s="3"/>
    </row>
    <row r="31" spans="1:14" ht="19.5" customHeight="1">
      <c r="A31" s="38" t="s">
        <v>47</v>
      </c>
      <c r="B31" s="39" t="s">
        <v>48</v>
      </c>
      <c r="C31" s="40">
        <f t="shared" ref="C31:F31" si="4">C32+C33+C34+C35+C36+C37+C38</f>
        <v>0</v>
      </c>
      <c r="D31" s="40">
        <f t="shared" si="4"/>
        <v>2618231</v>
      </c>
      <c r="E31" s="40">
        <f t="shared" si="4"/>
        <v>2618231</v>
      </c>
      <c r="F31" s="40">
        <f t="shared" si="4"/>
        <v>2618231</v>
      </c>
      <c r="G31" s="40">
        <f t="shared" ref="G31:J31" si="5">G32+G33+G34+G35+G36+G37</f>
        <v>117051</v>
      </c>
      <c r="H31" s="40">
        <f t="shared" si="5"/>
        <v>106799</v>
      </c>
      <c r="I31" s="40">
        <f t="shared" si="5"/>
        <v>621591</v>
      </c>
      <c r="J31" s="40">
        <f t="shared" si="5"/>
        <v>648392</v>
      </c>
      <c r="K31" s="3"/>
      <c r="L31" s="3"/>
      <c r="M31" s="3"/>
      <c r="N31" s="3"/>
    </row>
    <row r="32" spans="1:14" ht="18" customHeight="1">
      <c r="A32" s="32" t="s">
        <v>49</v>
      </c>
      <c r="B32" s="23">
        <v>1410</v>
      </c>
      <c r="C32" s="33">
        <v>0</v>
      </c>
      <c r="D32" s="33">
        <v>185954</v>
      </c>
      <c r="E32" s="33">
        <v>185954</v>
      </c>
      <c r="F32" s="33">
        <f t="shared" ref="F32:F38" si="6">G32+H32+I32+J32</f>
        <v>185954</v>
      </c>
      <c r="G32" s="33">
        <v>86036</v>
      </c>
      <c r="H32" s="41">
        <v>31649</v>
      </c>
      <c r="I32" s="41">
        <v>31245</v>
      </c>
      <c r="J32" s="41">
        <v>37024</v>
      </c>
      <c r="K32" s="3"/>
      <c r="L32" s="37"/>
      <c r="M32" s="3"/>
      <c r="N32" s="3"/>
    </row>
    <row r="33" spans="1:14" ht="18" customHeight="1">
      <c r="A33" s="42" t="s">
        <v>50</v>
      </c>
      <c r="B33" s="43">
        <v>1420</v>
      </c>
      <c r="C33" s="44">
        <v>0</v>
      </c>
      <c r="D33" s="44">
        <v>124989</v>
      </c>
      <c r="E33" s="44">
        <v>124989</v>
      </c>
      <c r="F33" s="44">
        <f t="shared" si="6"/>
        <v>124989</v>
      </c>
      <c r="G33" s="45">
        <v>99</v>
      </c>
      <c r="H33" s="46">
        <v>23776</v>
      </c>
      <c r="I33" s="46">
        <v>55804</v>
      </c>
      <c r="J33" s="46">
        <v>45310</v>
      </c>
      <c r="K33" s="3"/>
      <c r="L33" s="37"/>
      <c r="M33" s="3"/>
      <c r="N33" s="3"/>
    </row>
    <row r="34" spans="1:14" ht="18" customHeight="1">
      <c r="A34" s="47" t="s">
        <v>51</v>
      </c>
      <c r="B34" s="48">
        <v>1430</v>
      </c>
      <c r="C34" s="49">
        <v>0</v>
      </c>
      <c r="D34" s="49">
        <v>30388</v>
      </c>
      <c r="E34" s="49">
        <v>30388</v>
      </c>
      <c r="F34" s="49">
        <f t="shared" si="6"/>
        <v>30388</v>
      </c>
      <c r="G34" s="50">
        <v>8280</v>
      </c>
      <c r="H34" s="51">
        <v>5169</v>
      </c>
      <c r="I34" s="51">
        <v>8449</v>
      </c>
      <c r="J34" s="51">
        <v>8490</v>
      </c>
      <c r="K34" s="3"/>
      <c r="L34" s="3"/>
      <c r="M34" s="3"/>
      <c r="N34" s="3"/>
    </row>
    <row r="35" spans="1:14" ht="18" customHeight="1">
      <c r="A35" s="52" t="s">
        <v>52</v>
      </c>
      <c r="B35" s="23">
        <v>1440</v>
      </c>
      <c r="C35" s="33">
        <v>0</v>
      </c>
      <c r="D35" s="33">
        <v>0</v>
      </c>
      <c r="E35" s="33">
        <v>0</v>
      </c>
      <c r="F35" s="33">
        <f t="shared" si="6"/>
        <v>0</v>
      </c>
      <c r="G35" s="33">
        <v>0</v>
      </c>
      <c r="H35" s="41">
        <v>0</v>
      </c>
      <c r="I35" s="41">
        <v>0</v>
      </c>
      <c r="J35" s="41">
        <v>0</v>
      </c>
      <c r="K35" s="3"/>
      <c r="L35" s="37"/>
      <c r="M35" s="3"/>
      <c r="N35" s="3"/>
    </row>
    <row r="36" spans="1:14" ht="18" customHeight="1">
      <c r="A36" s="52" t="s">
        <v>53</v>
      </c>
      <c r="B36" s="23">
        <v>1450</v>
      </c>
      <c r="C36" s="33">
        <v>0</v>
      </c>
      <c r="D36" s="33">
        <v>153645</v>
      </c>
      <c r="E36" s="33">
        <v>153645</v>
      </c>
      <c r="F36" s="33">
        <f t="shared" si="6"/>
        <v>153645</v>
      </c>
      <c r="G36" s="33">
        <v>0</v>
      </c>
      <c r="H36" s="41">
        <v>0</v>
      </c>
      <c r="I36" s="41">
        <v>0</v>
      </c>
      <c r="J36" s="41">
        <v>153645</v>
      </c>
      <c r="K36" s="3"/>
      <c r="L36" s="3"/>
      <c r="M36" s="3"/>
      <c r="N36" s="3"/>
    </row>
    <row r="37" spans="1:14" ht="18" customHeight="1">
      <c r="A37" s="53" t="s">
        <v>54</v>
      </c>
      <c r="B37" s="23">
        <v>1470</v>
      </c>
      <c r="C37" s="33">
        <v>0</v>
      </c>
      <c r="D37" s="33">
        <v>998857</v>
      </c>
      <c r="E37" s="33">
        <v>998857</v>
      </c>
      <c r="F37" s="33">
        <f t="shared" si="6"/>
        <v>998857</v>
      </c>
      <c r="G37" s="35">
        <v>22636</v>
      </c>
      <c r="H37" s="41">
        <v>46205</v>
      </c>
      <c r="I37" s="41">
        <v>526093</v>
      </c>
      <c r="J37" s="41">
        <v>403923</v>
      </c>
      <c r="K37" s="3"/>
      <c r="L37" s="3"/>
      <c r="M37" s="3"/>
      <c r="N37" s="3"/>
    </row>
    <row r="38" spans="1:14" ht="18" customHeight="1">
      <c r="A38" s="53" t="s">
        <v>55</v>
      </c>
      <c r="B38" s="23">
        <v>1480</v>
      </c>
      <c r="C38" s="33">
        <v>0</v>
      </c>
      <c r="D38" s="33">
        <v>1124398</v>
      </c>
      <c r="E38" s="33">
        <v>1124398</v>
      </c>
      <c r="F38" s="33">
        <f t="shared" si="6"/>
        <v>1124398</v>
      </c>
      <c r="G38" s="35">
        <v>0</v>
      </c>
      <c r="H38" s="41">
        <v>0</v>
      </c>
      <c r="I38" s="41">
        <v>0</v>
      </c>
      <c r="J38" s="41">
        <v>1124398</v>
      </c>
      <c r="K38" s="3"/>
      <c r="L38" s="3"/>
      <c r="M38" s="3"/>
      <c r="N38" s="3"/>
    </row>
    <row r="39" spans="1:14" ht="18" customHeight="1">
      <c r="A39" s="26" t="s">
        <v>56</v>
      </c>
      <c r="B39" s="54">
        <v>1500</v>
      </c>
      <c r="C39" s="28">
        <f t="shared" ref="C39:J39" si="7">C24+C25+C28+C31</f>
        <v>0</v>
      </c>
      <c r="D39" s="28">
        <f t="shared" si="7"/>
        <v>44274207</v>
      </c>
      <c r="E39" s="28">
        <f t="shared" si="7"/>
        <v>44274207</v>
      </c>
      <c r="F39" s="28">
        <f t="shared" si="7"/>
        <v>44274206.999642499</v>
      </c>
      <c r="G39" s="28">
        <f t="shared" si="7"/>
        <v>11960586.999880001</v>
      </c>
      <c r="H39" s="28">
        <f t="shared" si="7"/>
        <v>9959673.9998166673</v>
      </c>
      <c r="I39" s="28">
        <f t="shared" si="7"/>
        <v>11021273.000358332</v>
      </c>
      <c r="J39" s="28">
        <f t="shared" si="7"/>
        <v>10208274.9995875</v>
      </c>
      <c r="K39" s="3"/>
      <c r="L39" s="3"/>
      <c r="M39" s="3"/>
      <c r="N39" s="3"/>
    </row>
    <row r="40" spans="1:14" ht="18" customHeight="1">
      <c r="A40" s="160" t="s">
        <v>57</v>
      </c>
      <c r="B40" s="161"/>
      <c r="C40" s="161"/>
      <c r="D40" s="161"/>
      <c r="E40" s="161"/>
      <c r="F40" s="161"/>
      <c r="G40" s="161"/>
      <c r="H40" s="161"/>
      <c r="I40" s="161"/>
      <c r="J40" s="148"/>
      <c r="K40" s="3"/>
      <c r="L40" s="3"/>
      <c r="M40" s="3"/>
      <c r="N40" s="3"/>
    </row>
    <row r="41" spans="1:14" ht="46.5" customHeight="1">
      <c r="A41" s="55" t="s">
        <v>58</v>
      </c>
      <c r="B41" s="56">
        <v>2100</v>
      </c>
      <c r="C41" s="57">
        <f t="shared" ref="C41:J41" si="8">C42+C55</f>
        <v>0</v>
      </c>
      <c r="D41" s="57">
        <f t="shared" si="8"/>
        <v>30231792</v>
      </c>
      <c r="E41" s="57">
        <f t="shared" si="8"/>
        <v>30231792</v>
      </c>
      <c r="F41" s="57">
        <f t="shared" si="8"/>
        <v>30231792</v>
      </c>
      <c r="G41" s="57">
        <f t="shared" si="8"/>
        <v>6105453.1299999999</v>
      </c>
      <c r="H41" s="57">
        <f t="shared" si="8"/>
        <v>8031434.2199999997</v>
      </c>
      <c r="I41" s="57">
        <f t="shared" si="8"/>
        <v>7415562.9299999997</v>
      </c>
      <c r="J41" s="57">
        <f t="shared" si="8"/>
        <v>8679341.7199999988</v>
      </c>
      <c r="K41" s="3"/>
      <c r="L41" s="3"/>
      <c r="M41" s="3"/>
      <c r="N41" s="3"/>
    </row>
    <row r="42" spans="1:14" ht="18" customHeight="1">
      <c r="A42" s="55" t="s">
        <v>59</v>
      </c>
      <c r="B42" s="56">
        <v>2110</v>
      </c>
      <c r="C42" s="57">
        <f t="shared" ref="C42:J42" si="9">C43+C44+C45+C46+C47+C48+C49+C50+C51+C52+C53+C54</f>
        <v>0</v>
      </c>
      <c r="D42" s="57">
        <f t="shared" si="9"/>
        <v>29843885</v>
      </c>
      <c r="E42" s="57">
        <f t="shared" si="9"/>
        <v>29843885</v>
      </c>
      <c r="F42" s="57">
        <f t="shared" si="9"/>
        <v>29843885</v>
      </c>
      <c r="G42" s="57">
        <f t="shared" si="9"/>
        <v>6105453.1299999999</v>
      </c>
      <c r="H42" s="57">
        <f t="shared" si="9"/>
        <v>8031434.2199999997</v>
      </c>
      <c r="I42" s="57">
        <f t="shared" si="9"/>
        <v>7415562.9299999997</v>
      </c>
      <c r="J42" s="57">
        <f t="shared" si="9"/>
        <v>8291434.7199999997</v>
      </c>
      <c r="K42" s="3"/>
      <c r="L42" s="3"/>
      <c r="M42" s="3"/>
      <c r="N42" s="3"/>
    </row>
    <row r="43" spans="1:14" ht="18" customHeight="1">
      <c r="A43" s="32" t="s">
        <v>60</v>
      </c>
      <c r="B43" s="58">
        <v>2111</v>
      </c>
      <c r="C43" s="44">
        <v>0</v>
      </c>
      <c r="D43" s="44">
        <v>23318039</v>
      </c>
      <c r="E43" s="44">
        <v>23318039</v>
      </c>
      <c r="F43" s="44">
        <f t="shared" ref="F43:F54" si="10">G43+H43+I43+J43</f>
        <v>23318039</v>
      </c>
      <c r="G43" s="33">
        <v>4770042</v>
      </c>
      <c r="H43" s="36">
        <v>6202095</v>
      </c>
      <c r="I43" s="36">
        <v>5709235</v>
      </c>
      <c r="J43" s="36">
        <v>6636667</v>
      </c>
      <c r="K43" s="3"/>
      <c r="L43" s="3"/>
      <c r="M43" s="3"/>
      <c r="N43" s="3"/>
    </row>
    <row r="44" spans="1:14" ht="19.5" customHeight="1">
      <c r="A44" s="32" t="s">
        <v>61</v>
      </c>
      <c r="B44" s="23">
        <v>2112</v>
      </c>
      <c r="C44" s="33">
        <v>0</v>
      </c>
      <c r="D44" s="33">
        <v>4940690</v>
      </c>
      <c r="E44" s="33">
        <v>4940690</v>
      </c>
      <c r="F44" s="44">
        <f t="shared" si="10"/>
        <v>4940690</v>
      </c>
      <c r="G44" s="35">
        <v>1039196.2</v>
      </c>
      <c r="H44" s="35">
        <v>1350816.29</v>
      </c>
      <c r="I44" s="35">
        <v>1243471</v>
      </c>
      <c r="J44" s="35">
        <v>1307206.51</v>
      </c>
      <c r="K44" s="3"/>
      <c r="L44" s="3"/>
      <c r="M44" s="3"/>
      <c r="N44" s="3"/>
    </row>
    <row r="45" spans="1:14" ht="18" customHeight="1">
      <c r="A45" s="32" t="s">
        <v>62</v>
      </c>
      <c r="B45" s="23">
        <v>2113</v>
      </c>
      <c r="C45" s="33">
        <v>0</v>
      </c>
      <c r="D45" s="33">
        <v>155261</v>
      </c>
      <c r="E45" s="33">
        <v>155261</v>
      </c>
      <c r="F45" s="44">
        <f t="shared" si="10"/>
        <v>155261</v>
      </c>
      <c r="G45" s="35">
        <v>38815.18</v>
      </c>
      <c r="H45" s="35">
        <v>38815.18</v>
      </c>
      <c r="I45" s="35">
        <v>38815.18</v>
      </c>
      <c r="J45" s="35">
        <v>38815.46</v>
      </c>
      <c r="K45" s="3"/>
      <c r="L45" s="3"/>
      <c r="M45" s="3"/>
      <c r="N45" s="3"/>
    </row>
    <row r="46" spans="1:14" ht="18" customHeight="1">
      <c r="A46" s="32" t="s">
        <v>63</v>
      </c>
      <c r="B46" s="23">
        <v>2114</v>
      </c>
      <c r="C46" s="33">
        <v>0</v>
      </c>
      <c r="D46" s="33">
        <v>465201</v>
      </c>
      <c r="E46" s="33">
        <v>465201</v>
      </c>
      <c r="F46" s="44">
        <f t="shared" si="10"/>
        <v>465201</v>
      </c>
      <c r="G46" s="35">
        <v>121998.75</v>
      </c>
      <c r="H46" s="35">
        <v>121998.75</v>
      </c>
      <c r="I46" s="35">
        <v>121998.75</v>
      </c>
      <c r="J46" s="35">
        <v>99204.75</v>
      </c>
      <c r="K46" s="3"/>
      <c r="L46" s="3"/>
      <c r="M46" s="3"/>
      <c r="N46" s="3"/>
    </row>
    <row r="47" spans="1:14" ht="18" customHeight="1">
      <c r="A47" s="32" t="s">
        <v>64</v>
      </c>
      <c r="B47" s="23">
        <v>2114</v>
      </c>
      <c r="C47" s="33">
        <v>0</v>
      </c>
      <c r="D47" s="33">
        <v>0</v>
      </c>
      <c r="E47" s="33">
        <v>0</v>
      </c>
      <c r="F47" s="44">
        <f t="shared" si="10"/>
        <v>0</v>
      </c>
      <c r="G47" s="35">
        <v>0</v>
      </c>
      <c r="H47" s="36">
        <v>0</v>
      </c>
      <c r="I47" s="36">
        <v>0</v>
      </c>
      <c r="J47" s="36">
        <v>0</v>
      </c>
      <c r="K47" s="3"/>
      <c r="L47" s="3"/>
      <c r="M47" s="3"/>
      <c r="N47" s="3"/>
    </row>
    <row r="48" spans="1:14" ht="18" customHeight="1">
      <c r="A48" s="32" t="s">
        <v>65</v>
      </c>
      <c r="B48" s="23">
        <v>2115</v>
      </c>
      <c r="C48" s="33">
        <v>0</v>
      </c>
      <c r="D48" s="33">
        <v>950877</v>
      </c>
      <c r="E48" s="33">
        <v>950877</v>
      </c>
      <c r="F48" s="44">
        <f t="shared" si="10"/>
        <v>950877</v>
      </c>
      <c r="G48" s="35">
        <v>131401</v>
      </c>
      <c r="H48" s="36">
        <v>315209</v>
      </c>
      <c r="I48" s="36">
        <v>300201</v>
      </c>
      <c r="J48" s="36">
        <v>204066</v>
      </c>
      <c r="K48" s="3"/>
      <c r="L48" s="3"/>
      <c r="M48" s="3"/>
      <c r="N48" s="3"/>
    </row>
    <row r="49" spans="1:14" ht="18" customHeight="1">
      <c r="A49" s="32" t="s">
        <v>66</v>
      </c>
      <c r="B49" s="23">
        <v>2116</v>
      </c>
      <c r="C49" s="33">
        <v>0</v>
      </c>
      <c r="D49" s="33">
        <v>1875</v>
      </c>
      <c r="E49" s="33">
        <v>1875</v>
      </c>
      <c r="F49" s="44">
        <f t="shared" si="10"/>
        <v>1875</v>
      </c>
      <c r="G49" s="35">
        <v>0</v>
      </c>
      <c r="H49" s="36">
        <v>0</v>
      </c>
      <c r="I49" s="36">
        <v>0</v>
      </c>
      <c r="J49" s="36">
        <v>1875</v>
      </c>
      <c r="K49" s="3"/>
      <c r="L49" s="3"/>
      <c r="M49" s="3"/>
      <c r="N49" s="3"/>
    </row>
    <row r="50" spans="1:14" ht="18" customHeight="1">
      <c r="A50" s="32" t="s">
        <v>67</v>
      </c>
      <c r="B50" s="23">
        <v>2117</v>
      </c>
      <c r="C50" s="33">
        <v>0</v>
      </c>
      <c r="D50" s="33">
        <v>0</v>
      </c>
      <c r="E50" s="33">
        <v>0</v>
      </c>
      <c r="F50" s="44">
        <f t="shared" si="10"/>
        <v>0</v>
      </c>
      <c r="G50" s="35">
        <v>0</v>
      </c>
      <c r="H50" s="36">
        <v>0</v>
      </c>
      <c r="I50" s="36">
        <v>0</v>
      </c>
      <c r="J50" s="36">
        <v>0</v>
      </c>
      <c r="K50" s="3"/>
      <c r="L50" s="3"/>
      <c r="M50" s="3"/>
      <c r="N50" s="3"/>
    </row>
    <row r="51" spans="1:14" ht="18" customHeight="1">
      <c r="A51" s="32" t="s">
        <v>68</v>
      </c>
      <c r="B51" s="23">
        <v>2118</v>
      </c>
      <c r="C51" s="33">
        <v>0</v>
      </c>
      <c r="D51" s="33">
        <v>3600</v>
      </c>
      <c r="E51" s="33">
        <v>3600</v>
      </c>
      <c r="F51" s="44">
        <f t="shared" si="10"/>
        <v>3600</v>
      </c>
      <c r="G51" s="35">
        <v>0</v>
      </c>
      <c r="H51" s="41">
        <v>0</v>
      </c>
      <c r="I51" s="41">
        <v>0</v>
      </c>
      <c r="J51" s="36">
        <v>3600</v>
      </c>
      <c r="K51" s="3"/>
      <c r="L51" s="3"/>
      <c r="M51" s="3"/>
      <c r="N51" s="3"/>
    </row>
    <row r="52" spans="1:14" ht="18" customHeight="1">
      <c r="A52" s="32" t="s">
        <v>69</v>
      </c>
      <c r="B52" s="23">
        <f t="shared" ref="B52:B54" si="11">B51+1</f>
        <v>2119</v>
      </c>
      <c r="C52" s="33">
        <v>0</v>
      </c>
      <c r="D52" s="33">
        <v>0</v>
      </c>
      <c r="E52" s="33">
        <v>0</v>
      </c>
      <c r="F52" s="44">
        <f t="shared" si="10"/>
        <v>0</v>
      </c>
      <c r="G52" s="35">
        <v>0</v>
      </c>
      <c r="H52" s="36">
        <v>0</v>
      </c>
      <c r="I52" s="36">
        <v>0</v>
      </c>
      <c r="J52" s="36">
        <v>0</v>
      </c>
      <c r="K52" s="3"/>
      <c r="L52" s="3"/>
      <c r="M52" s="3"/>
      <c r="N52" s="3"/>
    </row>
    <row r="53" spans="1:14" ht="18" customHeight="1">
      <c r="A53" s="32" t="s">
        <v>70</v>
      </c>
      <c r="B53" s="23">
        <f t="shared" si="11"/>
        <v>2120</v>
      </c>
      <c r="C53" s="33">
        <v>0</v>
      </c>
      <c r="D53" s="33">
        <v>0</v>
      </c>
      <c r="E53" s="33">
        <v>0</v>
      </c>
      <c r="F53" s="44">
        <f t="shared" si="10"/>
        <v>0</v>
      </c>
      <c r="G53" s="35">
        <v>0</v>
      </c>
      <c r="H53" s="36">
        <v>0</v>
      </c>
      <c r="I53" s="36">
        <v>0</v>
      </c>
      <c r="J53" s="36">
        <v>0</v>
      </c>
      <c r="K53" s="3"/>
      <c r="L53" s="3"/>
      <c r="M53" s="3"/>
      <c r="N53" s="3"/>
    </row>
    <row r="54" spans="1:14" ht="18" customHeight="1">
      <c r="A54" s="32" t="s">
        <v>71</v>
      </c>
      <c r="B54" s="23">
        <f t="shared" si="11"/>
        <v>2121</v>
      </c>
      <c r="C54" s="33">
        <v>0</v>
      </c>
      <c r="D54" s="33">
        <v>8342</v>
      </c>
      <c r="E54" s="33">
        <v>8342</v>
      </c>
      <c r="F54" s="44">
        <f t="shared" si="10"/>
        <v>8342</v>
      </c>
      <c r="G54" s="35">
        <v>4000</v>
      </c>
      <c r="H54" s="36">
        <v>2500</v>
      </c>
      <c r="I54" s="36">
        <v>1842</v>
      </c>
      <c r="J54" s="36">
        <v>0</v>
      </c>
      <c r="K54" s="3"/>
      <c r="L54" s="3"/>
      <c r="M54" s="3"/>
      <c r="N54" s="3"/>
    </row>
    <row r="55" spans="1:14" ht="18" customHeight="1">
      <c r="A55" s="26" t="s">
        <v>72</v>
      </c>
      <c r="B55" s="54">
        <v>2130</v>
      </c>
      <c r="C55" s="28">
        <f t="shared" ref="C55:J55" si="12">C56+C57+C58+C59</f>
        <v>0</v>
      </c>
      <c r="D55" s="28">
        <f t="shared" si="12"/>
        <v>387907</v>
      </c>
      <c r="E55" s="28">
        <f t="shared" si="12"/>
        <v>387907</v>
      </c>
      <c r="F55" s="28">
        <f t="shared" si="12"/>
        <v>387907</v>
      </c>
      <c r="G55" s="28">
        <f t="shared" si="12"/>
        <v>0</v>
      </c>
      <c r="H55" s="28">
        <f t="shared" si="12"/>
        <v>0</v>
      </c>
      <c r="I55" s="28">
        <f t="shared" si="12"/>
        <v>0</v>
      </c>
      <c r="J55" s="28">
        <f t="shared" si="12"/>
        <v>387907</v>
      </c>
      <c r="K55" s="3"/>
      <c r="L55" s="3"/>
      <c r="M55" s="3"/>
      <c r="N55" s="3"/>
    </row>
    <row r="56" spans="1:14" ht="18" customHeight="1">
      <c r="A56" s="32" t="s">
        <v>73</v>
      </c>
      <c r="B56" s="23">
        <v>2131</v>
      </c>
      <c r="C56" s="33">
        <v>0</v>
      </c>
      <c r="D56" s="33">
        <v>387907</v>
      </c>
      <c r="E56" s="33">
        <v>387907</v>
      </c>
      <c r="F56" s="33">
        <f t="shared" ref="F56:F59" si="13">G56+H56+I56+J56</f>
        <v>387907</v>
      </c>
      <c r="G56" s="35">
        <v>0</v>
      </c>
      <c r="H56" s="41">
        <v>0</v>
      </c>
      <c r="I56" s="41">
        <v>0</v>
      </c>
      <c r="J56" s="41">
        <v>387907</v>
      </c>
      <c r="K56" s="3"/>
      <c r="L56" s="3"/>
      <c r="M56" s="3"/>
      <c r="N56" s="3"/>
    </row>
    <row r="57" spans="1:14" ht="18" customHeight="1">
      <c r="A57" s="32" t="s">
        <v>74</v>
      </c>
      <c r="B57" s="23">
        <v>2132</v>
      </c>
      <c r="C57" s="33">
        <v>0</v>
      </c>
      <c r="D57" s="33">
        <v>0</v>
      </c>
      <c r="E57" s="33">
        <v>0</v>
      </c>
      <c r="F57" s="33">
        <f t="shared" si="13"/>
        <v>0</v>
      </c>
      <c r="G57" s="35">
        <v>0</v>
      </c>
      <c r="H57" s="35">
        <v>0</v>
      </c>
      <c r="I57" s="35">
        <v>0</v>
      </c>
      <c r="J57" s="35">
        <v>0</v>
      </c>
      <c r="K57" s="3"/>
      <c r="L57" s="3"/>
      <c r="M57" s="3"/>
      <c r="N57" s="3"/>
    </row>
    <row r="58" spans="1:14" ht="18" customHeight="1">
      <c r="A58" s="32" t="s">
        <v>75</v>
      </c>
      <c r="B58" s="23">
        <v>2133</v>
      </c>
      <c r="C58" s="33">
        <v>0</v>
      </c>
      <c r="D58" s="33">
        <v>0</v>
      </c>
      <c r="E58" s="33">
        <v>0</v>
      </c>
      <c r="F58" s="33">
        <f t="shared" si="13"/>
        <v>0</v>
      </c>
      <c r="G58" s="35">
        <v>0</v>
      </c>
      <c r="H58" s="35">
        <v>0</v>
      </c>
      <c r="I58" s="35">
        <v>0</v>
      </c>
      <c r="J58" s="35">
        <v>0</v>
      </c>
      <c r="K58" s="3"/>
      <c r="L58" s="3"/>
      <c r="M58" s="3"/>
      <c r="N58" s="3"/>
    </row>
    <row r="59" spans="1:14" ht="18" customHeight="1">
      <c r="A59" s="32" t="s">
        <v>76</v>
      </c>
      <c r="B59" s="23">
        <v>2134</v>
      </c>
      <c r="C59" s="33">
        <v>0</v>
      </c>
      <c r="D59" s="33">
        <v>0</v>
      </c>
      <c r="E59" s="33">
        <v>0</v>
      </c>
      <c r="F59" s="33">
        <f t="shared" si="13"/>
        <v>0</v>
      </c>
      <c r="G59" s="35">
        <v>0</v>
      </c>
      <c r="H59" s="35">
        <v>0</v>
      </c>
      <c r="I59" s="35">
        <v>0</v>
      </c>
      <c r="J59" s="35">
        <v>0</v>
      </c>
      <c r="K59" s="3"/>
      <c r="L59" s="3"/>
      <c r="M59" s="3"/>
      <c r="N59" s="3"/>
    </row>
    <row r="60" spans="1:14" ht="30" customHeight="1">
      <c r="A60" s="26" t="s">
        <v>77</v>
      </c>
      <c r="B60" s="54">
        <v>2200</v>
      </c>
      <c r="C60" s="28">
        <f t="shared" ref="C60:J60" si="14">C61+C74</f>
        <v>0</v>
      </c>
      <c r="D60" s="28">
        <f t="shared" si="14"/>
        <v>11241654</v>
      </c>
      <c r="E60" s="28">
        <f t="shared" si="14"/>
        <v>11241654</v>
      </c>
      <c r="F60" s="28">
        <f t="shared" si="14"/>
        <v>11241654</v>
      </c>
      <c r="G60" s="28">
        <f t="shared" si="14"/>
        <v>3991415.83</v>
      </c>
      <c r="H60" s="28">
        <f t="shared" si="14"/>
        <v>2157673.8200000003</v>
      </c>
      <c r="I60" s="28">
        <f t="shared" si="14"/>
        <v>2432713.8200000003</v>
      </c>
      <c r="J60" s="28">
        <f t="shared" si="14"/>
        <v>2659850.5300000003</v>
      </c>
      <c r="K60" s="3"/>
      <c r="L60" s="3"/>
      <c r="M60" s="3"/>
      <c r="N60" s="3"/>
    </row>
    <row r="61" spans="1:14" ht="18" customHeight="1">
      <c r="A61" s="55" t="s">
        <v>59</v>
      </c>
      <c r="B61" s="54">
        <v>2210</v>
      </c>
      <c r="C61" s="28">
        <f t="shared" ref="C61:J61" si="15">C62+C63+C64+C65+C66+C67+C68+C69+C70+C71+C72+C73</f>
        <v>0</v>
      </c>
      <c r="D61" s="28">
        <f t="shared" si="15"/>
        <v>11222256</v>
      </c>
      <c r="E61" s="28">
        <f t="shared" si="15"/>
        <v>11222256</v>
      </c>
      <c r="F61" s="28">
        <f t="shared" si="15"/>
        <v>11222256</v>
      </c>
      <c r="G61" s="28">
        <f t="shared" si="15"/>
        <v>3991415.83</v>
      </c>
      <c r="H61" s="28">
        <f t="shared" si="15"/>
        <v>2157673.8200000003</v>
      </c>
      <c r="I61" s="28">
        <f t="shared" si="15"/>
        <v>2432713.8200000003</v>
      </c>
      <c r="J61" s="28">
        <f t="shared" si="15"/>
        <v>2640452.5300000003</v>
      </c>
      <c r="K61" s="59"/>
      <c r="L61" s="3"/>
      <c r="M61" s="3"/>
      <c r="N61" s="3"/>
    </row>
    <row r="62" spans="1:14" ht="18" customHeight="1">
      <c r="A62" s="32" t="s">
        <v>60</v>
      </c>
      <c r="B62" s="58">
        <v>2211</v>
      </c>
      <c r="C62" s="33">
        <v>0</v>
      </c>
      <c r="D62" s="33">
        <v>612195</v>
      </c>
      <c r="E62" s="33">
        <v>612195</v>
      </c>
      <c r="F62" s="33">
        <f t="shared" ref="F62:F73" si="16">G62+H62+I62+J62</f>
        <v>612195</v>
      </c>
      <c r="G62" s="35">
        <v>225131</v>
      </c>
      <c r="H62" s="36">
        <v>322898</v>
      </c>
      <c r="I62" s="36">
        <v>35033</v>
      </c>
      <c r="J62" s="36">
        <v>29133</v>
      </c>
      <c r="K62" s="3"/>
      <c r="L62" s="3"/>
      <c r="M62" s="3"/>
      <c r="N62" s="3"/>
    </row>
    <row r="63" spans="1:14" ht="18" customHeight="1">
      <c r="A63" s="32" t="s">
        <v>61</v>
      </c>
      <c r="B63" s="23">
        <f t="shared" ref="B63:B73" si="17">B62+1</f>
        <v>2212</v>
      </c>
      <c r="C63" s="33">
        <v>0</v>
      </c>
      <c r="D63" s="33">
        <v>130800</v>
      </c>
      <c r="E63" s="33">
        <v>130800</v>
      </c>
      <c r="F63" s="33">
        <f t="shared" si="16"/>
        <v>130800</v>
      </c>
      <c r="G63" s="35">
        <v>49528</v>
      </c>
      <c r="H63" s="36">
        <v>71036</v>
      </c>
      <c r="I63" s="36">
        <v>7707</v>
      </c>
      <c r="J63" s="36">
        <v>2529</v>
      </c>
      <c r="K63" s="3"/>
      <c r="L63" s="3"/>
      <c r="M63" s="3"/>
      <c r="N63" s="3"/>
    </row>
    <row r="64" spans="1:14" ht="18" customHeight="1">
      <c r="A64" s="32" t="s">
        <v>62</v>
      </c>
      <c r="B64" s="23">
        <f t="shared" si="17"/>
        <v>2213</v>
      </c>
      <c r="C64" s="33">
        <v>0</v>
      </c>
      <c r="D64" s="33">
        <v>511958</v>
      </c>
      <c r="E64" s="33">
        <v>511958</v>
      </c>
      <c r="F64" s="33">
        <f t="shared" si="16"/>
        <v>511958</v>
      </c>
      <c r="G64" s="35">
        <v>270016</v>
      </c>
      <c r="H64" s="35">
        <v>241942</v>
      </c>
      <c r="I64" s="35">
        <v>0</v>
      </c>
      <c r="J64" s="35">
        <v>0</v>
      </c>
      <c r="K64" s="3"/>
      <c r="L64" s="3"/>
      <c r="M64" s="3"/>
      <c r="N64" s="3"/>
    </row>
    <row r="65" spans="1:14" ht="18" customHeight="1">
      <c r="A65" s="32" t="s">
        <v>63</v>
      </c>
      <c r="B65" s="23">
        <f t="shared" si="17"/>
        <v>2214</v>
      </c>
      <c r="C65" s="33">
        <v>0</v>
      </c>
      <c r="D65" s="33">
        <v>2031293</v>
      </c>
      <c r="E65" s="33">
        <v>2031293</v>
      </c>
      <c r="F65" s="33">
        <f t="shared" si="16"/>
        <v>2031293</v>
      </c>
      <c r="G65" s="35">
        <v>455258.25</v>
      </c>
      <c r="H65" s="35">
        <v>455258.25</v>
      </c>
      <c r="I65" s="35">
        <v>455258.25</v>
      </c>
      <c r="J65" s="35">
        <v>665518.25</v>
      </c>
      <c r="K65" s="3"/>
      <c r="L65" s="3"/>
      <c r="M65" s="3"/>
      <c r="N65" s="3"/>
    </row>
    <row r="66" spans="1:14" ht="18" customHeight="1">
      <c r="A66" s="32" t="s">
        <v>64</v>
      </c>
      <c r="B66" s="23">
        <f t="shared" si="17"/>
        <v>2215</v>
      </c>
      <c r="C66" s="33">
        <v>0</v>
      </c>
      <c r="D66" s="33">
        <v>549534</v>
      </c>
      <c r="E66" s="33">
        <v>549534</v>
      </c>
      <c r="F66" s="33">
        <f t="shared" si="16"/>
        <v>549534</v>
      </c>
      <c r="G66" s="35">
        <v>132352.57999999999</v>
      </c>
      <c r="H66" s="35">
        <v>132352.57</v>
      </c>
      <c r="I66" s="35">
        <v>132352.57</v>
      </c>
      <c r="J66" s="35">
        <v>152476.28</v>
      </c>
      <c r="K66" s="3"/>
      <c r="L66" s="3"/>
      <c r="M66" s="3"/>
      <c r="N66" s="3"/>
    </row>
    <row r="67" spans="1:14" ht="18" customHeight="1">
      <c r="A67" s="32" t="s">
        <v>65</v>
      </c>
      <c r="B67" s="23">
        <f t="shared" si="17"/>
        <v>2216</v>
      </c>
      <c r="C67" s="33">
        <v>0</v>
      </c>
      <c r="D67" s="33">
        <v>2227523</v>
      </c>
      <c r="E67" s="33">
        <v>2227523</v>
      </c>
      <c r="F67" s="33">
        <f t="shared" si="16"/>
        <v>2227523</v>
      </c>
      <c r="G67" s="35">
        <v>540000</v>
      </c>
      <c r="H67" s="36">
        <v>425528</v>
      </c>
      <c r="I67" s="36">
        <v>632000</v>
      </c>
      <c r="J67" s="36">
        <v>629995</v>
      </c>
      <c r="K67" s="3"/>
      <c r="L67" s="3"/>
      <c r="M67" s="3"/>
      <c r="N67" s="3"/>
    </row>
    <row r="68" spans="1:14" ht="18" customHeight="1">
      <c r="A68" s="32" t="s">
        <v>66</v>
      </c>
      <c r="B68" s="23">
        <f t="shared" si="17"/>
        <v>2217</v>
      </c>
      <c r="C68" s="33">
        <v>0</v>
      </c>
      <c r="D68" s="33">
        <v>0</v>
      </c>
      <c r="E68" s="33">
        <v>0</v>
      </c>
      <c r="F68" s="33">
        <f t="shared" si="16"/>
        <v>0</v>
      </c>
      <c r="G68" s="35">
        <v>0</v>
      </c>
      <c r="H68" s="36">
        <v>0</v>
      </c>
      <c r="I68" s="36">
        <v>0</v>
      </c>
      <c r="J68" s="36">
        <v>0</v>
      </c>
      <c r="K68" s="3"/>
      <c r="L68" s="3"/>
      <c r="M68" s="3"/>
      <c r="N68" s="3"/>
    </row>
    <row r="69" spans="1:14" ht="18" customHeight="1">
      <c r="A69" s="32" t="s">
        <v>67</v>
      </c>
      <c r="B69" s="23">
        <f t="shared" si="17"/>
        <v>2218</v>
      </c>
      <c r="C69" s="33">
        <v>0</v>
      </c>
      <c r="D69" s="33">
        <v>2226323</v>
      </c>
      <c r="E69" s="33">
        <v>2226323</v>
      </c>
      <c r="F69" s="33">
        <f t="shared" si="16"/>
        <v>2226323</v>
      </c>
      <c r="G69" s="35">
        <v>1592477</v>
      </c>
      <c r="H69" s="36">
        <v>140001</v>
      </c>
      <c r="I69" s="36">
        <v>110758</v>
      </c>
      <c r="J69" s="36">
        <v>383087</v>
      </c>
      <c r="K69" s="3"/>
      <c r="L69" s="3"/>
      <c r="M69" s="3"/>
      <c r="N69" s="3"/>
    </row>
    <row r="70" spans="1:14" ht="18" customHeight="1">
      <c r="A70" s="32" t="s">
        <v>68</v>
      </c>
      <c r="B70" s="23">
        <f t="shared" si="17"/>
        <v>2219</v>
      </c>
      <c r="C70" s="33">
        <v>0</v>
      </c>
      <c r="D70" s="33">
        <v>17470</v>
      </c>
      <c r="E70" s="33">
        <v>17470</v>
      </c>
      <c r="F70" s="33">
        <f t="shared" si="16"/>
        <v>17470</v>
      </c>
      <c r="G70" s="35">
        <v>0</v>
      </c>
      <c r="H70" s="41">
        <v>8200</v>
      </c>
      <c r="I70" s="41">
        <v>9270</v>
      </c>
      <c r="J70" s="41">
        <v>0</v>
      </c>
      <c r="K70" s="3"/>
      <c r="L70" s="3"/>
      <c r="M70" s="3"/>
      <c r="N70" s="3"/>
    </row>
    <row r="71" spans="1:14" ht="18" customHeight="1">
      <c r="A71" s="32" t="s">
        <v>69</v>
      </c>
      <c r="B71" s="23">
        <f t="shared" si="17"/>
        <v>2220</v>
      </c>
      <c r="C71" s="33">
        <v>0</v>
      </c>
      <c r="D71" s="33">
        <v>12017</v>
      </c>
      <c r="E71" s="33">
        <v>12017</v>
      </c>
      <c r="F71" s="33">
        <f t="shared" si="16"/>
        <v>12017</v>
      </c>
      <c r="G71" s="35">
        <v>0</v>
      </c>
      <c r="H71" s="36">
        <v>0</v>
      </c>
      <c r="I71" s="36">
        <v>0</v>
      </c>
      <c r="J71" s="36">
        <v>12017</v>
      </c>
      <c r="K71" s="3"/>
      <c r="L71" s="3"/>
      <c r="M71" s="3"/>
      <c r="N71" s="3"/>
    </row>
    <row r="72" spans="1:14" ht="18" customHeight="1">
      <c r="A72" s="32" t="s">
        <v>70</v>
      </c>
      <c r="B72" s="23">
        <f t="shared" si="17"/>
        <v>2221</v>
      </c>
      <c r="C72" s="33">
        <v>0</v>
      </c>
      <c r="D72" s="33">
        <v>2903143</v>
      </c>
      <c r="E72" s="33">
        <v>2903143</v>
      </c>
      <c r="F72" s="33">
        <f t="shared" si="16"/>
        <v>2903143</v>
      </c>
      <c r="G72" s="35">
        <v>726653</v>
      </c>
      <c r="H72" s="36">
        <v>360458</v>
      </c>
      <c r="I72" s="36">
        <v>1050335</v>
      </c>
      <c r="J72" s="36">
        <v>765697</v>
      </c>
      <c r="K72" s="3"/>
      <c r="L72" s="3"/>
      <c r="M72" s="3"/>
      <c r="N72" s="3"/>
    </row>
    <row r="73" spans="1:14" ht="18" customHeight="1">
      <c r="A73" s="32" t="s">
        <v>71</v>
      </c>
      <c r="B73" s="23">
        <f t="shared" si="17"/>
        <v>2222</v>
      </c>
      <c r="C73" s="33">
        <v>0</v>
      </c>
      <c r="D73" s="33">
        <v>0</v>
      </c>
      <c r="E73" s="33">
        <v>0</v>
      </c>
      <c r="F73" s="33">
        <f t="shared" si="16"/>
        <v>0</v>
      </c>
      <c r="G73" s="35">
        <v>0</v>
      </c>
      <c r="H73" s="36">
        <v>0</v>
      </c>
      <c r="I73" s="36">
        <v>0</v>
      </c>
      <c r="J73" s="36">
        <v>0</v>
      </c>
      <c r="K73" s="3"/>
      <c r="L73" s="3"/>
      <c r="M73" s="3"/>
      <c r="N73" s="3"/>
    </row>
    <row r="74" spans="1:14" ht="24" customHeight="1">
      <c r="A74" s="26" t="s">
        <v>72</v>
      </c>
      <c r="B74" s="54">
        <v>2230</v>
      </c>
      <c r="C74" s="28">
        <f t="shared" ref="C74:J74" si="18">C75+C76+C77+C78</f>
        <v>0</v>
      </c>
      <c r="D74" s="28">
        <f t="shared" si="18"/>
        <v>19398</v>
      </c>
      <c r="E74" s="28">
        <f t="shared" si="18"/>
        <v>19398</v>
      </c>
      <c r="F74" s="28">
        <f t="shared" si="18"/>
        <v>19398</v>
      </c>
      <c r="G74" s="28">
        <f t="shared" si="18"/>
        <v>0</v>
      </c>
      <c r="H74" s="28">
        <f t="shared" si="18"/>
        <v>0</v>
      </c>
      <c r="I74" s="28">
        <f t="shared" si="18"/>
        <v>0</v>
      </c>
      <c r="J74" s="28">
        <f t="shared" si="18"/>
        <v>19398</v>
      </c>
      <c r="K74" s="3"/>
      <c r="L74" s="3"/>
      <c r="M74" s="3"/>
      <c r="N74" s="3"/>
    </row>
    <row r="75" spans="1:14" ht="18" customHeight="1">
      <c r="A75" s="32" t="s">
        <v>73</v>
      </c>
      <c r="B75" s="23">
        <v>2231</v>
      </c>
      <c r="C75" s="33">
        <v>0</v>
      </c>
      <c r="D75" s="33">
        <v>19398</v>
      </c>
      <c r="E75" s="33">
        <v>19398</v>
      </c>
      <c r="F75" s="33">
        <f t="shared" ref="F75:F78" si="19">G75+H75+I75+J75</f>
        <v>19398</v>
      </c>
      <c r="G75" s="35">
        <v>0</v>
      </c>
      <c r="H75" s="41">
        <v>0</v>
      </c>
      <c r="I75" s="41">
        <v>0</v>
      </c>
      <c r="J75" s="41">
        <v>19398</v>
      </c>
      <c r="K75" s="3"/>
      <c r="L75" s="3"/>
      <c r="M75" s="3"/>
      <c r="N75" s="3"/>
    </row>
    <row r="76" spans="1:14" ht="18" customHeight="1">
      <c r="A76" s="32" t="s">
        <v>74</v>
      </c>
      <c r="B76" s="23">
        <f t="shared" ref="B76:B78" si="20">B75+1</f>
        <v>2232</v>
      </c>
      <c r="C76" s="33">
        <v>0</v>
      </c>
      <c r="D76" s="33">
        <v>0</v>
      </c>
      <c r="E76" s="33">
        <v>0</v>
      </c>
      <c r="F76" s="33">
        <f t="shared" si="19"/>
        <v>0</v>
      </c>
      <c r="G76" s="35">
        <v>0</v>
      </c>
      <c r="H76" s="41">
        <v>0</v>
      </c>
      <c r="I76" s="41">
        <v>0</v>
      </c>
      <c r="J76" s="41">
        <v>0</v>
      </c>
      <c r="K76" s="3"/>
      <c r="L76" s="3"/>
      <c r="M76" s="3"/>
      <c r="N76" s="3"/>
    </row>
    <row r="77" spans="1:14" ht="17.25" customHeight="1">
      <c r="A77" s="32" t="s">
        <v>75</v>
      </c>
      <c r="B77" s="23">
        <f t="shared" si="20"/>
        <v>2233</v>
      </c>
      <c r="C77" s="33">
        <v>0</v>
      </c>
      <c r="D77" s="33">
        <v>0</v>
      </c>
      <c r="E77" s="33">
        <v>0</v>
      </c>
      <c r="F77" s="33">
        <f t="shared" si="19"/>
        <v>0</v>
      </c>
      <c r="G77" s="35">
        <v>0</v>
      </c>
      <c r="H77" s="41">
        <v>0</v>
      </c>
      <c r="I77" s="41">
        <v>0</v>
      </c>
      <c r="J77" s="41">
        <v>0</v>
      </c>
      <c r="K77" s="3"/>
      <c r="L77" s="3"/>
      <c r="M77" s="3"/>
      <c r="N77" s="3"/>
    </row>
    <row r="78" spans="1:14" ht="17.25" customHeight="1">
      <c r="A78" s="32" t="s">
        <v>76</v>
      </c>
      <c r="B78" s="23">
        <f t="shared" si="20"/>
        <v>2234</v>
      </c>
      <c r="C78" s="33">
        <v>0</v>
      </c>
      <c r="D78" s="33">
        <v>0</v>
      </c>
      <c r="E78" s="33">
        <v>0</v>
      </c>
      <c r="F78" s="33">
        <f t="shared" si="19"/>
        <v>0</v>
      </c>
      <c r="G78" s="35">
        <v>0</v>
      </c>
      <c r="H78" s="41">
        <v>0</v>
      </c>
      <c r="I78" s="41">
        <v>0</v>
      </c>
      <c r="J78" s="41">
        <v>0</v>
      </c>
      <c r="K78" s="3"/>
      <c r="L78" s="3"/>
      <c r="M78" s="3"/>
      <c r="N78" s="3"/>
    </row>
    <row r="79" spans="1:14" ht="18" customHeight="1">
      <c r="A79" s="26" t="s">
        <v>78</v>
      </c>
      <c r="B79" s="54">
        <v>2300</v>
      </c>
      <c r="C79" s="28">
        <f t="shared" ref="C79:J79" si="21">C80+C84</f>
        <v>0</v>
      </c>
      <c r="D79" s="28">
        <f t="shared" si="21"/>
        <v>75662</v>
      </c>
      <c r="E79" s="28">
        <f t="shared" si="21"/>
        <v>75662</v>
      </c>
      <c r="F79" s="28">
        <f t="shared" si="21"/>
        <v>75662</v>
      </c>
      <c r="G79" s="28">
        <f t="shared" si="21"/>
        <v>0</v>
      </c>
      <c r="H79" s="28">
        <f t="shared" si="21"/>
        <v>69183</v>
      </c>
      <c r="I79" s="28">
        <f t="shared" si="21"/>
        <v>0</v>
      </c>
      <c r="J79" s="28">
        <f t="shared" si="21"/>
        <v>6479</v>
      </c>
      <c r="K79" s="3"/>
      <c r="L79" s="3"/>
      <c r="M79" s="3"/>
      <c r="N79" s="3"/>
    </row>
    <row r="80" spans="1:14" ht="16.5" customHeight="1">
      <c r="A80" s="55" t="s">
        <v>59</v>
      </c>
      <c r="B80" s="54">
        <f>B61+100</f>
        <v>2310</v>
      </c>
      <c r="C80" s="28">
        <f t="shared" ref="C80:J80" si="22">C81+C82+C83</f>
        <v>0</v>
      </c>
      <c r="D80" s="28">
        <f t="shared" si="22"/>
        <v>69183</v>
      </c>
      <c r="E80" s="28">
        <f t="shared" si="22"/>
        <v>69183</v>
      </c>
      <c r="F80" s="28">
        <f t="shared" si="22"/>
        <v>69183</v>
      </c>
      <c r="G80" s="28">
        <f t="shared" si="22"/>
        <v>0</v>
      </c>
      <c r="H80" s="28">
        <f t="shared" si="22"/>
        <v>69183</v>
      </c>
      <c r="I80" s="28">
        <f t="shared" si="22"/>
        <v>0</v>
      </c>
      <c r="J80" s="28">
        <f t="shared" si="22"/>
        <v>0</v>
      </c>
      <c r="K80" s="3"/>
      <c r="L80" s="3"/>
      <c r="M80" s="3"/>
      <c r="N80" s="3"/>
    </row>
    <row r="81" spans="1:14" ht="16.5" customHeight="1">
      <c r="A81" s="32" t="s">
        <v>62</v>
      </c>
      <c r="B81" s="23">
        <v>2311</v>
      </c>
      <c r="C81" s="33">
        <v>0</v>
      </c>
      <c r="D81" s="33">
        <v>0</v>
      </c>
      <c r="E81" s="33">
        <v>0</v>
      </c>
      <c r="F81" s="33">
        <f t="shared" ref="F81:F83" si="23">G81+H81+I81+J81</f>
        <v>0</v>
      </c>
      <c r="G81" s="35">
        <v>0</v>
      </c>
      <c r="H81" s="36">
        <v>0</v>
      </c>
      <c r="I81" s="36">
        <v>0</v>
      </c>
      <c r="J81" s="36">
        <v>0</v>
      </c>
      <c r="K81" s="3"/>
      <c r="L81" s="3"/>
      <c r="M81" s="3"/>
      <c r="N81" s="3"/>
    </row>
    <row r="82" spans="1:14" ht="16.5" customHeight="1">
      <c r="A82" s="32" t="s">
        <v>63</v>
      </c>
      <c r="B82" s="23">
        <f>B81+1</f>
        <v>2312</v>
      </c>
      <c r="C82" s="33">
        <v>0</v>
      </c>
      <c r="D82" s="33">
        <v>0</v>
      </c>
      <c r="E82" s="33">
        <v>0</v>
      </c>
      <c r="F82" s="33">
        <f t="shared" si="23"/>
        <v>0</v>
      </c>
      <c r="G82" s="35">
        <v>0</v>
      </c>
      <c r="H82" s="36">
        <v>0</v>
      </c>
      <c r="I82" s="36">
        <v>0</v>
      </c>
      <c r="J82" s="36">
        <v>0</v>
      </c>
      <c r="K82" s="3"/>
      <c r="L82" s="3"/>
      <c r="M82" s="3"/>
      <c r="N82" s="3"/>
    </row>
    <row r="83" spans="1:14" ht="18" customHeight="1">
      <c r="A83" s="32" t="s">
        <v>65</v>
      </c>
      <c r="B83" s="23">
        <v>2313</v>
      </c>
      <c r="C83" s="33">
        <v>0</v>
      </c>
      <c r="D83" s="33">
        <v>69183</v>
      </c>
      <c r="E83" s="33">
        <v>69183</v>
      </c>
      <c r="F83" s="33">
        <f t="shared" si="23"/>
        <v>69183</v>
      </c>
      <c r="G83" s="35">
        <v>0</v>
      </c>
      <c r="H83" s="36">
        <v>69183</v>
      </c>
      <c r="I83" s="36">
        <v>0</v>
      </c>
      <c r="J83" s="36">
        <v>0</v>
      </c>
      <c r="K83" s="3"/>
      <c r="L83" s="3"/>
      <c r="M83" s="3"/>
      <c r="N83" s="3"/>
    </row>
    <row r="84" spans="1:14" ht="16.5" customHeight="1">
      <c r="A84" s="26" t="s">
        <v>72</v>
      </c>
      <c r="B84" s="54">
        <v>2330</v>
      </c>
      <c r="C84" s="28">
        <f t="shared" ref="C84:J84" si="24">C85+C86+C87+C88</f>
        <v>0</v>
      </c>
      <c r="D84" s="28">
        <f t="shared" si="24"/>
        <v>6479</v>
      </c>
      <c r="E84" s="28">
        <f t="shared" si="24"/>
        <v>6479</v>
      </c>
      <c r="F84" s="28">
        <f t="shared" si="24"/>
        <v>6479</v>
      </c>
      <c r="G84" s="28">
        <f t="shared" si="24"/>
        <v>0</v>
      </c>
      <c r="H84" s="28">
        <f t="shared" si="24"/>
        <v>0</v>
      </c>
      <c r="I84" s="28">
        <f t="shared" si="24"/>
        <v>0</v>
      </c>
      <c r="J84" s="28">
        <f t="shared" si="24"/>
        <v>6479</v>
      </c>
      <c r="K84" s="3"/>
      <c r="L84" s="3"/>
      <c r="M84" s="3"/>
      <c r="N84" s="3"/>
    </row>
    <row r="85" spans="1:14" ht="18" customHeight="1">
      <c r="A85" s="32" t="s">
        <v>73</v>
      </c>
      <c r="B85" s="23">
        <v>2331</v>
      </c>
      <c r="C85" s="33">
        <v>0</v>
      </c>
      <c r="D85" s="33">
        <v>6479</v>
      </c>
      <c r="E85" s="33">
        <v>6479</v>
      </c>
      <c r="F85" s="33">
        <f t="shared" ref="F85:F88" si="25">G85+H85+I85+J85</f>
        <v>6479</v>
      </c>
      <c r="G85" s="35">
        <v>0</v>
      </c>
      <c r="H85" s="41">
        <v>0</v>
      </c>
      <c r="I85" s="41">
        <v>0</v>
      </c>
      <c r="J85" s="41">
        <v>6479</v>
      </c>
      <c r="K85" s="3"/>
      <c r="L85" s="3"/>
      <c r="M85" s="3"/>
      <c r="N85" s="3"/>
    </row>
    <row r="86" spans="1:14" ht="18.75" customHeight="1">
      <c r="A86" s="32" t="s">
        <v>74</v>
      </c>
      <c r="B86" s="23">
        <f t="shared" ref="B86:B88" si="26">B85+1</f>
        <v>2332</v>
      </c>
      <c r="C86" s="33">
        <v>0</v>
      </c>
      <c r="D86" s="33">
        <v>0</v>
      </c>
      <c r="E86" s="33">
        <v>0</v>
      </c>
      <c r="F86" s="33">
        <f t="shared" si="25"/>
        <v>0</v>
      </c>
      <c r="G86" s="35">
        <v>0</v>
      </c>
      <c r="H86" s="41">
        <v>0</v>
      </c>
      <c r="I86" s="41">
        <v>0</v>
      </c>
      <c r="J86" s="41">
        <v>0</v>
      </c>
      <c r="K86" s="3"/>
      <c r="L86" s="3"/>
      <c r="M86" s="3"/>
      <c r="N86" s="3"/>
    </row>
    <row r="87" spans="1:14" ht="18.75" customHeight="1">
      <c r="A87" s="32" t="s">
        <v>75</v>
      </c>
      <c r="B87" s="23">
        <f t="shared" si="26"/>
        <v>2333</v>
      </c>
      <c r="C87" s="33">
        <v>0</v>
      </c>
      <c r="D87" s="33">
        <v>0</v>
      </c>
      <c r="E87" s="33">
        <v>0</v>
      </c>
      <c r="F87" s="33">
        <f t="shared" si="25"/>
        <v>0</v>
      </c>
      <c r="G87" s="35">
        <v>0</v>
      </c>
      <c r="H87" s="41">
        <v>0</v>
      </c>
      <c r="I87" s="41">
        <v>0</v>
      </c>
      <c r="J87" s="41">
        <v>0</v>
      </c>
      <c r="K87" s="3"/>
      <c r="L87" s="3"/>
      <c r="M87" s="3"/>
      <c r="N87" s="3"/>
    </row>
    <row r="88" spans="1:14" ht="16.5" customHeight="1">
      <c r="A88" s="32" t="s">
        <v>76</v>
      </c>
      <c r="B88" s="23">
        <f t="shared" si="26"/>
        <v>2334</v>
      </c>
      <c r="C88" s="33">
        <v>0</v>
      </c>
      <c r="D88" s="33">
        <v>0</v>
      </c>
      <c r="E88" s="33">
        <v>0</v>
      </c>
      <c r="F88" s="33">
        <f t="shared" si="25"/>
        <v>0</v>
      </c>
      <c r="G88" s="35">
        <v>0</v>
      </c>
      <c r="H88" s="41">
        <v>0</v>
      </c>
      <c r="I88" s="41">
        <v>0</v>
      </c>
      <c r="J88" s="41">
        <v>0</v>
      </c>
      <c r="K88" s="3"/>
      <c r="L88" s="3"/>
      <c r="M88" s="3"/>
      <c r="N88" s="3"/>
    </row>
    <row r="89" spans="1:14" ht="18" customHeight="1">
      <c r="A89" s="26" t="s">
        <v>79</v>
      </c>
      <c r="B89" s="54">
        <v>2400</v>
      </c>
      <c r="C89" s="28">
        <f t="shared" ref="C89:J89" si="27">C90+C104</f>
        <v>0</v>
      </c>
      <c r="D89" s="28">
        <f t="shared" si="27"/>
        <v>2831970</v>
      </c>
      <c r="E89" s="28">
        <f t="shared" si="27"/>
        <v>2831970</v>
      </c>
      <c r="F89" s="28">
        <f t="shared" si="27"/>
        <v>2831970</v>
      </c>
      <c r="G89" s="28">
        <f t="shared" si="27"/>
        <v>65643.925000000003</v>
      </c>
      <c r="H89" s="28">
        <f t="shared" si="27"/>
        <v>63658.714999999997</v>
      </c>
      <c r="I89" s="28">
        <f t="shared" si="27"/>
        <v>170704.435</v>
      </c>
      <c r="J89" s="28">
        <f t="shared" si="27"/>
        <v>1402902.9249999998</v>
      </c>
      <c r="K89" s="3"/>
      <c r="L89" s="3"/>
      <c r="M89" s="3"/>
      <c r="N89" s="3"/>
    </row>
    <row r="90" spans="1:14" ht="16.5" customHeight="1">
      <c r="A90" s="55" t="s">
        <v>59</v>
      </c>
      <c r="B90" s="54">
        <f>B80+100</f>
        <v>2410</v>
      </c>
      <c r="C90" s="28">
        <f t="shared" ref="C90:F90" si="28">C91+C92+C93+C94+C95+C96+C97+C98+C99+C100+C101+C103+C102</f>
        <v>0</v>
      </c>
      <c r="D90" s="28">
        <f t="shared" si="28"/>
        <v>2831970</v>
      </c>
      <c r="E90" s="28">
        <f t="shared" si="28"/>
        <v>2831970</v>
      </c>
      <c r="F90" s="28">
        <f t="shared" si="28"/>
        <v>2831970</v>
      </c>
      <c r="G90" s="28">
        <f t="shared" ref="G90:J90" si="29">G91+G92+G93+G94+G95+G96+G97+G98+G99+G100+G101+G103</f>
        <v>65643.925000000003</v>
      </c>
      <c r="H90" s="28">
        <f t="shared" si="29"/>
        <v>63658.714999999997</v>
      </c>
      <c r="I90" s="28">
        <f t="shared" si="29"/>
        <v>170704.435</v>
      </c>
      <c r="J90" s="28">
        <f t="shared" si="29"/>
        <v>1402902.9249999998</v>
      </c>
      <c r="K90" s="3"/>
      <c r="L90" s="3"/>
      <c r="M90" s="3"/>
      <c r="N90" s="3"/>
    </row>
    <row r="91" spans="1:14" ht="16.5" customHeight="1">
      <c r="A91" s="32" t="s">
        <v>60</v>
      </c>
      <c r="B91" s="58">
        <v>2411</v>
      </c>
      <c r="C91" s="33">
        <v>0</v>
      </c>
      <c r="D91" s="33">
        <v>150480</v>
      </c>
      <c r="E91" s="33">
        <v>150480</v>
      </c>
      <c r="F91" s="33">
        <f t="shared" ref="F91:F103" si="30">G91+H91+I91+J91</f>
        <v>150480</v>
      </c>
      <c r="G91" s="35">
        <v>39460</v>
      </c>
      <c r="H91" s="36">
        <v>39460</v>
      </c>
      <c r="I91" s="36">
        <v>39460</v>
      </c>
      <c r="J91" s="36">
        <v>32100</v>
      </c>
      <c r="K91" s="3"/>
      <c r="L91" s="3"/>
      <c r="M91" s="3"/>
      <c r="N91" s="3"/>
    </row>
    <row r="92" spans="1:14" ht="16.5" customHeight="1">
      <c r="A92" s="32" t="s">
        <v>61</v>
      </c>
      <c r="B92" s="23">
        <f t="shared" ref="B92:B101" si="31">B91+1</f>
        <v>2412</v>
      </c>
      <c r="C92" s="33">
        <v>0</v>
      </c>
      <c r="D92" s="33">
        <v>33148</v>
      </c>
      <c r="E92" s="33">
        <v>33148</v>
      </c>
      <c r="F92" s="33">
        <f t="shared" si="30"/>
        <v>33148</v>
      </c>
      <c r="G92" s="35">
        <v>8740.75</v>
      </c>
      <c r="H92" s="35">
        <v>8740.75</v>
      </c>
      <c r="I92" s="35">
        <v>8740.75</v>
      </c>
      <c r="J92" s="35">
        <v>6925.75</v>
      </c>
      <c r="K92" s="3"/>
      <c r="L92" s="3"/>
      <c r="M92" s="3"/>
      <c r="N92" s="3"/>
    </row>
    <row r="93" spans="1:14" ht="16.5" customHeight="1">
      <c r="A93" s="32" t="s">
        <v>62</v>
      </c>
      <c r="B93" s="23">
        <f t="shared" si="31"/>
        <v>2413</v>
      </c>
      <c r="C93" s="33">
        <v>0</v>
      </c>
      <c r="D93" s="33">
        <v>13135</v>
      </c>
      <c r="E93" s="33">
        <v>13135</v>
      </c>
      <c r="F93" s="33">
        <f t="shared" si="30"/>
        <v>13135</v>
      </c>
      <c r="G93" s="35">
        <v>4217.0450000000001</v>
      </c>
      <c r="H93" s="35">
        <v>4217.0450000000001</v>
      </c>
      <c r="I93" s="35">
        <v>4217.0450000000001</v>
      </c>
      <c r="J93" s="35">
        <v>483.86500000000001</v>
      </c>
      <c r="K93" s="3"/>
      <c r="L93" s="3"/>
      <c r="M93" s="3"/>
      <c r="N93" s="3"/>
    </row>
    <row r="94" spans="1:14" ht="16.5" customHeight="1">
      <c r="A94" s="32" t="s">
        <v>63</v>
      </c>
      <c r="B94" s="23">
        <f t="shared" si="31"/>
        <v>2414</v>
      </c>
      <c r="C94" s="33">
        <v>0</v>
      </c>
      <c r="D94" s="33">
        <v>1053685</v>
      </c>
      <c r="E94" s="33">
        <v>1053685</v>
      </c>
      <c r="F94" s="33">
        <f t="shared" si="30"/>
        <v>1053685</v>
      </c>
      <c r="G94" s="45">
        <v>1920</v>
      </c>
      <c r="H94" s="46">
        <v>1920</v>
      </c>
      <c r="I94" s="46">
        <v>1920</v>
      </c>
      <c r="J94" s="46">
        <v>1047925</v>
      </c>
      <c r="K94" s="3"/>
      <c r="L94" s="3"/>
      <c r="M94" s="3"/>
      <c r="N94" s="3"/>
    </row>
    <row r="95" spans="1:14" ht="16.5" customHeight="1">
      <c r="A95" s="32" t="s">
        <v>64</v>
      </c>
      <c r="B95" s="23">
        <f t="shared" si="31"/>
        <v>2415</v>
      </c>
      <c r="C95" s="33">
        <v>0</v>
      </c>
      <c r="D95" s="33">
        <v>0</v>
      </c>
      <c r="E95" s="33">
        <v>0</v>
      </c>
      <c r="F95" s="33">
        <f t="shared" si="30"/>
        <v>0</v>
      </c>
      <c r="G95" s="35">
        <v>0</v>
      </c>
      <c r="H95" s="36">
        <v>0</v>
      </c>
      <c r="I95" s="36">
        <v>0</v>
      </c>
      <c r="J95" s="36">
        <v>0</v>
      </c>
      <c r="K95" s="3"/>
      <c r="L95" s="3"/>
      <c r="M95" s="3"/>
      <c r="N95" s="3"/>
    </row>
    <row r="96" spans="1:14" ht="16.5" customHeight="1">
      <c r="A96" s="32" t="s">
        <v>65</v>
      </c>
      <c r="B96" s="23">
        <f t="shared" si="31"/>
        <v>2416</v>
      </c>
      <c r="C96" s="33">
        <v>0</v>
      </c>
      <c r="D96" s="33">
        <v>28508</v>
      </c>
      <c r="E96" s="33">
        <v>28508</v>
      </c>
      <c r="F96" s="33">
        <f t="shared" si="30"/>
        <v>28507.999999999996</v>
      </c>
      <c r="G96" s="35">
        <v>9037.81</v>
      </c>
      <c r="H96" s="35">
        <v>7689.5</v>
      </c>
      <c r="I96" s="35">
        <v>6685</v>
      </c>
      <c r="J96" s="35">
        <v>5095.6899999999996</v>
      </c>
      <c r="K96" s="3"/>
      <c r="L96" s="3"/>
      <c r="M96" s="3"/>
      <c r="N96" s="3"/>
    </row>
    <row r="97" spans="1:14" ht="16.5" customHeight="1">
      <c r="A97" s="32" t="s">
        <v>66</v>
      </c>
      <c r="B97" s="23">
        <f t="shared" si="31"/>
        <v>2417</v>
      </c>
      <c r="C97" s="33">
        <v>0</v>
      </c>
      <c r="D97" s="33">
        <v>0</v>
      </c>
      <c r="E97" s="33">
        <v>0</v>
      </c>
      <c r="F97" s="33">
        <f t="shared" si="30"/>
        <v>0</v>
      </c>
      <c r="G97" s="35">
        <v>0</v>
      </c>
      <c r="H97" s="36">
        <v>0</v>
      </c>
      <c r="I97" s="36">
        <v>0</v>
      </c>
      <c r="J97" s="36">
        <v>0</v>
      </c>
      <c r="K97" s="3"/>
      <c r="L97" s="3"/>
      <c r="M97" s="3"/>
      <c r="N97" s="3"/>
    </row>
    <row r="98" spans="1:14" ht="16.5" customHeight="1">
      <c r="A98" s="32" t="s">
        <v>67</v>
      </c>
      <c r="B98" s="23">
        <f t="shared" si="31"/>
        <v>2418</v>
      </c>
      <c r="C98" s="33">
        <v>0</v>
      </c>
      <c r="D98" s="33">
        <v>412713</v>
      </c>
      <c r="E98" s="33">
        <v>412713</v>
      </c>
      <c r="F98" s="33">
        <f t="shared" si="30"/>
        <v>412713</v>
      </c>
      <c r="G98" s="35">
        <v>1178.5</v>
      </c>
      <c r="H98" s="41">
        <v>0</v>
      </c>
      <c r="I98" s="41">
        <v>108606.05</v>
      </c>
      <c r="J98" s="41">
        <v>302928.45</v>
      </c>
      <c r="K98" s="3"/>
      <c r="L98" s="3"/>
      <c r="M98" s="3"/>
      <c r="N98" s="3"/>
    </row>
    <row r="99" spans="1:14" ht="18" customHeight="1">
      <c r="A99" s="32" t="s">
        <v>68</v>
      </c>
      <c r="B99" s="23">
        <f t="shared" si="31"/>
        <v>2419</v>
      </c>
      <c r="C99" s="33">
        <v>0</v>
      </c>
      <c r="D99" s="33">
        <v>0</v>
      </c>
      <c r="E99" s="33">
        <v>0</v>
      </c>
      <c r="F99" s="33">
        <f t="shared" si="30"/>
        <v>0</v>
      </c>
      <c r="G99" s="35">
        <v>0</v>
      </c>
      <c r="H99" s="41">
        <v>0</v>
      </c>
      <c r="I99" s="41">
        <v>0</v>
      </c>
      <c r="J99" s="41">
        <v>0</v>
      </c>
      <c r="K99" s="3"/>
      <c r="L99" s="3"/>
      <c r="M99" s="3"/>
      <c r="N99" s="3"/>
    </row>
    <row r="100" spans="1:14" ht="16.5" customHeight="1">
      <c r="A100" s="32" t="s">
        <v>69</v>
      </c>
      <c r="B100" s="23">
        <f t="shared" si="31"/>
        <v>2420</v>
      </c>
      <c r="C100" s="33">
        <v>0</v>
      </c>
      <c r="D100" s="33">
        <v>0</v>
      </c>
      <c r="E100" s="33">
        <v>0</v>
      </c>
      <c r="F100" s="33">
        <f t="shared" si="30"/>
        <v>0</v>
      </c>
      <c r="G100" s="35">
        <v>0</v>
      </c>
      <c r="H100" s="41">
        <v>0</v>
      </c>
      <c r="I100" s="41">
        <v>0</v>
      </c>
      <c r="J100" s="41">
        <v>0</v>
      </c>
      <c r="K100" s="3"/>
      <c r="L100" s="3"/>
      <c r="M100" s="3"/>
      <c r="N100" s="3"/>
    </row>
    <row r="101" spans="1:14" ht="16.5" customHeight="1">
      <c r="A101" s="32" t="s">
        <v>70</v>
      </c>
      <c r="B101" s="23">
        <f t="shared" si="31"/>
        <v>2421</v>
      </c>
      <c r="C101" s="33">
        <v>0</v>
      </c>
      <c r="D101" s="33">
        <v>0</v>
      </c>
      <c r="E101" s="33">
        <v>0</v>
      </c>
      <c r="F101" s="33">
        <f t="shared" si="30"/>
        <v>0</v>
      </c>
      <c r="G101" s="35">
        <v>0</v>
      </c>
      <c r="H101" s="41">
        <v>0</v>
      </c>
      <c r="I101" s="41">
        <v>0</v>
      </c>
      <c r="J101" s="41">
        <v>0</v>
      </c>
      <c r="K101" s="3"/>
      <c r="L101" s="3"/>
      <c r="M101" s="3"/>
      <c r="N101" s="3"/>
    </row>
    <row r="102" spans="1:14" ht="16.5" customHeight="1">
      <c r="A102" s="32" t="s">
        <v>80</v>
      </c>
      <c r="B102" s="23">
        <v>2422</v>
      </c>
      <c r="C102" s="33">
        <v>0</v>
      </c>
      <c r="D102" s="33">
        <v>1129060</v>
      </c>
      <c r="E102" s="33">
        <v>1129060</v>
      </c>
      <c r="F102" s="33">
        <f t="shared" si="30"/>
        <v>1129060</v>
      </c>
      <c r="G102" s="35">
        <v>0</v>
      </c>
      <c r="H102" s="41">
        <v>0</v>
      </c>
      <c r="I102" s="41">
        <v>0</v>
      </c>
      <c r="J102" s="41">
        <v>1129060</v>
      </c>
      <c r="K102" s="3"/>
      <c r="L102" s="3"/>
      <c r="M102" s="3"/>
      <c r="N102" s="3"/>
    </row>
    <row r="103" spans="1:14" ht="16.5" customHeight="1">
      <c r="A103" s="32" t="s">
        <v>71</v>
      </c>
      <c r="B103" s="23">
        <f>B101+2</f>
        <v>2423</v>
      </c>
      <c r="C103" s="33">
        <v>0</v>
      </c>
      <c r="D103" s="33">
        <v>11241</v>
      </c>
      <c r="E103" s="33">
        <v>11241</v>
      </c>
      <c r="F103" s="33">
        <f t="shared" si="30"/>
        <v>11241</v>
      </c>
      <c r="G103" s="35">
        <v>1089.82</v>
      </c>
      <c r="H103" s="36">
        <v>1631.42</v>
      </c>
      <c r="I103" s="36">
        <v>1075.5899999999999</v>
      </c>
      <c r="J103" s="36">
        <v>7444.17</v>
      </c>
      <c r="K103" s="3"/>
      <c r="L103" s="3"/>
      <c r="M103" s="3"/>
      <c r="N103" s="3"/>
    </row>
    <row r="104" spans="1:14" ht="16.5" customHeight="1">
      <c r="A104" s="26" t="s">
        <v>72</v>
      </c>
      <c r="B104" s="54">
        <f>B84+100</f>
        <v>2430</v>
      </c>
      <c r="C104" s="28">
        <f t="shared" ref="C104:J104" si="32">C105+C106+C107+C108</f>
        <v>0</v>
      </c>
      <c r="D104" s="28">
        <f t="shared" si="32"/>
        <v>0</v>
      </c>
      <c r="E104" s="28">
        <f t="shared" si="32"/>
        <v>0</v>
      </c>
      <c r="F104" s="28">
        <f t="shared" si="32"/>
        <v>0</v>
      </c>
      <c r="G104" s="28">
        <f t="shared" si="32"/>
        <v>0</v>
      </c>
      <c r="H104" s="28">
        <f t="shared" si="32"/>
        <v>0</v>
      </c>
      <c r="I104" s="28">
        <f t="shared" si="32"/>
        <v>0</v>
      </c>
      <c r="J104" s="28">
        <f t="shared" si="32"/>
        <v>0</v>
      </c>
      <c r="K104" s="3"/>
      <c r="L104" s="3"/>
      <c r="M104" s="3"/>
      <c r="N104" s="3"/>
    </row>
    <row r="105" spans="1:14" ht="18" customHeight="1">
      <c r="A105" s="32" t="s">
        <v>73</v>
      </c>
      <c r="B105" s="23">
        <v>2431</v>
      </c>
      <c r="C105" s="33">
        <v>0</v>
      </c>
      <c r="D105" s="33">
        <v>0</v>
      </c>
      <c r="E105" s="33">
        <v>0</v>
      </c>
      <c r="F105" s="33">
        <f t="shared" ref="F105:F109" si="33">G105+H105+I105+J105</f>
        <v>0</v>
      </c>
      <c r="G105" s="35">
        <v>0</v>
      </c>
      <c r="H105" s="36">
        <v>0</v>
      </c>
      <c r="I105" s="36">
        <v>0</v>
      </c>
      <c r="J105" s="36">
        <v>0</v>
      </c>
      <c r="K105" s="3"/>
      <c r="L105" s="3"/>
      <c r="M105" s="3"/>
      <c r="N105" s="3"/>
    </row>
    <row r="106" spans="1:14" ht="16.5" customHeight="1">
      <c r="A106" s="32" t="s">
        <v>74</v>
      </c>
      <c r="B106" s="23">
        <f t="shared" ref="B106:B108" si="34">B105+1</f>
        <v>2432</v>
      </c>
      <c r="C106" s="33">
        <v>0</v>
      </c>
      <c r="D106" s="33">
        <v>0</v>
      </c>
      <c r="E106" s="33">
        <v>0</v>
      </c>
      <c r="F106" s="33">
        <f t="shared" si="33"/>
        <v>0</v>
      </c>
      <c r="G106" s="35">
        <v>0</v>
      </c>
      <c r="H106" s="36">
        <v>0</v>
      </c>
      <c r="I106" s="36">
        <v>0</v>
      </c>
      <c r="J106" s="36">
        <v>0</v>
      </c>
      <c r="K106" s="3"/>
      <c r="L106" s="3"/>
      <c r="M106" s="3"/>
      <c r="N106" s="3"/>
    </row>
    <row r="107" spans="1:14" ht="16.5" customHeight="1">
      <c r="A107" s="32" t="s">
        <v>75</v>
      </c>
      <c r="B107" s="23">
        <f t="shared" si="34"/>
        <v>2433</v>
      </c>
      <c r="C107" s="33">
        <v>0</v>
      </c>
      <c r="D107" s="33">
        <v>0</v>
      </c>
      <c r="E107" s="33">
        <v>0</v>
      </c>
      <c r="F107" s="33">
        <f t="shared" si="33"/>
        <v>0</v>
      </c>
      <c r="G107" s="35">
        <v>0</v>
      </c>
      <c r="H107" s="36">
        <v>0</v>
      </c>
      <c r="I107" s="36">
        <v>0</v>
      </c>
      <c r="J107" s="36">
        <v>0</v>
      </c>
      <c r="K107" s="3"/>
      <c r="L107" s="3"/>
      <c r="M107" s="3"/>
      <c r="N107" s="3"/>
    </row>
    <row r="108" spans="1:14" ht="16.5" customHeight="1">
      <c r="A108" s="32" t="s">
        <v>76</v>
      </c>
      <c r="B108" s="23">
        <f t="shared" si="34"/>
        <v>2434</v>
      </c>
      <c r="C108" s="33">
        <v>0</v>
      </c>
      <c r="D108" s="33">
        <v>0</v>
      </c>
      <c r="E108" s="33">
        <v>0</v>
      </c>
      <c r="F108" s="33">
        <f t="shared" si="33"/>
        <v>0</v>
      </c>
      <c r="G108" s="35">
        <v>0</v>
      </c>
      <c r="H108" s="36">
        <v>0</v>
      </c>
      <c r="I108" s="36">
        <v>0</v>
      </c>
      <c r="J108" s="36">
        <v>0</v>
      </c>
      <c r="K108" s="3"/>
      <c r="L108" s="3"/>
      <c r="M108" s="3"/>
      <c r="N108" s="3"/>
    </row>
    <row r="109" spans="1:14" ht="16.5" customHeight="1">
      <c r="A109" s="26" t="s">
        <v>81</v>
      </c>
      <c r="B109" s="54">
        <v>2440</v>
      </c>
      <c r="C109" s="33">
        <v>0</v>
      </c>
      <c r="D109" s="28">
        <v>1002629</v>
      </c>
      <c r="E109" s="28">
        <v>1002629</v>
      </c>
      <c r="F109" s="28">
        <f t="shared" si="33"/>
        <v>1002629</v>
      </c>
      <c r="G109" s="28">
        <v>440135.56</v>
      </c>
      <c r="H109" s="28">
        <v>440135.56</v>
      </c>
      <c r="I109" s="28">
        <v>122357.88</v>
      </c>
      <c r="J109" s="28">
        <v>0</v>
      </c>
      <c r="K109" s="3"/>
      <c r="L109" s="3"/>
      <c r="M109" s="3"/>
      <c r="N109" s="3"/>
    </row>
    <row r="110" spans="1:14" ht="16.5" customHeight="1">
      <c r="A110" s="26" t="s">
        <v>82</v>
      </c>
      <c r="B110" s="54">
        <v>2500</v>
      </c>
      <c r="C110" s="28">
        <f t="shared" ref="C110:J110" si="35">C89+C79+C60+C41+C109</f>
        <v>0</v>
      </c>
      <c r="D110" s="28">
        <f t="shared" si="35"/>
        <v>45383707</v>
      </c>
      <c r="E110" s="28">
        <f t="shared" si="35"/>
        <v>45383707</v>
      </c>
      <c r="F110" s="28">
        <f t="shared" si="35"/>
        <v>45383707</v>
      </c>
      <c r="G110" s="28">
        <f t="shared" si="35"/>
        <v>10602648.445</v>
      </c>
      <c r="H110" s="28">
        <f t="shared" si="35"/>
        <v>10762085.314999999</v>
      </c>
      <c r="I110" s="28">
        <f t="shared" si="35"/>
        <v>10141339.065000001</v>
      </c>
      <c r="J110" s="28">
        <f t="shared" si="35"/>
        <v>12748574.174999999</v>
      </c>
      <c r="K110" s="3"/>
      <c r="L110" s="3"/>
      <c r="M110" s="3"/>
      <c r="N110" s="3"/>
    </row>
    <row r="111" spans="1:14" ht="15" customHeight="1">
      <c r="A111" s="157" t="s">
        <v>83</v>
      </c>
      <c r="B111" s="158"/>
      <c r="C111" s="158"/>
      <c r="D111" s="158"/>
      <c r="E111" s="158"/>
      <c r="F111" s="158"/>
      <c r="G111" s="158"/>
      <c r="H111" s="158"/>
      <c r="I111" s="158"/>
      <c r="J111" s="159"/>
      <c r="K111" s="3"/>
      <c r="L111" s="3"/>
      <c r="M111" s="3"/>
      <c r="N111" s="3"/>
    </row>
    <row r="112" spans="1:14" ht="23.25" customHeight="1">
      <c r="A112" s="26" t="s">
        <v>84</v>
      </c>
      <c r="B112" s="60">
        <v>3000</v>
      </c>
      <c r="C112" s="40">
        <f t="shared" ref="C112:J112" si="36">C39-C110</f>
        <v>0</v>
      </c>
      <c r="D112" s="40">
        <f t="shared" si="36"/>
        <v>-1109500</v>
      </c>
      <c r="E112" s="40">
        <f t="shared" si="36"/>
        <v>-1109500</v>
      </c>
      <c r="F112" s="40">
        <f t="shared" si="36"/>
        <v>-1109500.0003575012</v>
      </c>
      <c r="G112" s="40">
        <f t="shared" si="36"/>
        <v>1357938.5548800007</v>
      </c>
      <c r="H112" s="40">
        <f t="shared" si="36"/>
        <v>-802411.31518333219</v>
      </c>
      <c r="I112" s="40">
        <f t="shared" si="36"/>
        <v>879933.93535833061</v>
      </c>
      <c r="J112" s="61">
        <f t="shared" si="36"/>
        <v>-2540299.1754124984</v>
      </c>
      <c r="K112" s="37"/>
      <c r="L112" s="3"/>
      <c r="M112" s="3"/>
      <c r="N112" s="3"/>
    </row>
    <row r="113" spans="1:14" ht="17.25" customHeight="1">
      <c r="A113" s="32" t="s">
        <v>85</v>
      </c>
      <c r="B113" s="23">
        <v>3100</v>
      </c>
      <c r="C113" s="33">
        <f t="shared" ref="C113:J113" si="37">C112-C114</f>
        <v>0</v>
      </c>
      <c r="D113" s="33">
        <f t="shared" si="37"/>
        <v>-1109500</v>
      </c>
      <c r="E113" s="33">
        <f t="shared" si="37"/>
        <v>-1109500</v>
      </c>
      <c r="F113" s="33">
        <f t="shared" si="37"/>
        <v>-1109500.0003575012</v>
      </c>
      <c r="G113" s="33">
        <f t="shared" si="37"/>
        <v>1357938.5548800007</v>
      </c>
      <c r="H113" s="33">
        <f t="shared" si="37"/>
        <v>-802411.31518333219</v>
      </c>
      <c r="I113" s="33">
        <f t="shared" si="37"/>
        <v>879933.93535833061</v>
      </c>
      <c r="J113" s="62">
        <f t="shared" si="37"/>
        <v>-2540299.1754124984</v>
      </c>
      <c r="K113" s="3"/>
      <c r="L113" s="3"/>
      <c r="M113" s="3"/>
      <c r="N113" s="3"/>
    </row>
    <row r="114" spans="1:14" ht="15.75" customHeight="1">
      <c r="A114" s="63" t="s">
        <v>86</v>
      </c>
      <c r="B114" s="23">
        <v>3200</v>
      </c>
      <c r="C114" s="33"/>
      <c r="D114" s="33"/>
      <c r="E114" s="33"/>
      <c r="F114" s="33"/>
      <c r="G114" s="35"/>
      <c r="H114" s="36"/>
      <c r="I114" s="36"/>
      <c r="J114" s="36"/>
      <c r="K114" s="3"/>
      <c r="L114" s="3"/>
      <c r="M114" s="3"/>
      <c r="N114" s="3"/>
    </row>
    <row r="115" spans="1:14" ht="16.5" customHeight="1">
      <c r="A115" s="157" t="s">
        <v>87</v>
      </c>
      <c r="B115" s="158"/>
      <c r="C115" s="158"/>
      <c r="D115" s="158"/>
      <c r="E115" s="158"/>
      <c r="F115" s="158"/>
      <c r="G115" s="158"/>
      <c r="H115" s="158"/>
      <c r="I115" s="158"/>
      <c r="J115" s="159"/>
      <c r="K115" s="3"/>
      <c r="L115" s="3"/>
      <c r="M115" s="3"/>
      <c r="N115" s="3"/>
    </row>
    <row r="116" spans="1:14" ht="16.5" customHeight="1">
      <c r="A116" s="64" t="s">
        <v>88</v>
      </c>
      <c r="B116" s="23">
        <v>4110</v>
      </c>
      <c r="C116" s="33">
        <v>0</v>
      </c>
      <c r="D116" s="33">
        <v>5407.67</v>
      </c>
      <c r="E116" s="33">
        <v>5407.67</v>
      </c>
      <c r="F116" s="33">
        <f t="shared" ref="F116:F121" si="38">G116+H116+I116+J116</f>
        <v>5407.67</v>
      </c>
      <c r="G116" s="35">
        <v>0</v>
      </c>
      <c r="H116" s="36">
        <v>0</v>
      </c>
      <c r="I116" s="36">
        <v>0</v>
      </c>
      <c r="J116" s="36">
        <v>5407.67</v>
      </c>
      <c r="K116" s="3"/>
      <c r="L116" s="3"/>
      <c r="M116" s="3"/>
      <c r="N116" s="3"/>
    </row>
    <row r="117" spans="1:14" ht="18" customHeight="1">
      <c r="A117" s="64" t="s">
        <v>89</v>
      </c>
      <c r="B117" s="23">
        <v>4120</v>
      </c>
      <c r="C117" s="35">
        <f>(C43+C62+C91)*0.015</f>
        <v>0</v>
      </c>
      <c r="D117" s="33">
        <v>366306</v>
      </c>
      <c r="E117" s="33">
        <v>366306</v>
      </c>
      <c r="F117" s="33">
        <f t="shared" si="38"/>
        <v>366305.99999999994</v>
      </c>
      <c r="G117" s="35">
        <f t="shared" ref="G117:I117" si="39">(G43+G62+G91)*0.015</f>
        <v>75519.494999999995</v>
      </c>
      <c r="H117" s="35">
        <f t="shared" si="39"/>
        <v>98466.794999999998</v>
      </c>
      <c r="I117" s="35">
        <f t="shared" si="39"/>
        <v>86755.92</v>
      </c>
      <c r="J117" s="35">
        <v>105563.79</v>
      </c>
      <c r="K117" s="3"/>
      <c r="L117" s="3"/>
      <c r="M117" s="3"/>
      <c r="N117" s="3"/>
    </row>
    <row r="118" spans="1:14" ht="18" customHeight="1">
      <c r="A118" s="64" t="s">
        <v>90</v>
      </c>
      <c r="B118" s="23">
        <v>4130</v>
      </c>
      <c r="C118" s="33">
        <v>0</v>
      </c>
      <c r="D118" s="33">
        <v>4904.75</v>
      </c>
      <c r="E118" s="33">
        <v>4904.75</v>
      </c>
      <c r="F118" s="33">
        <f t="shared" si="38"/>
        <v>4904.75</v>
      </c>
      <c r="G118" s="35">
        <v>1020.06</v>
      </c>
      <c r="H118" s="36">
        <v>1075.5899999999999</v>
      </c>
      <c r="I118" s="36">
        <v>1075.5899999999999</v>
      </c>
      <c r="J118" s="36">
        <v>1733.51</v>
      </c>
      <c r="K118" s="3"/>
      <c r="L118" s="3"/>
      <c r="M118" s="3"/>
      <c r="N118" s="3"/>
    </row>
    <row r="119" spans="1:14" ht="18" customHeight="1">
      <c r="A119" s="64" t="s">
        <v>91</v>
      </c>
      <c r="B119" s="23">
        <v>4140</v>
      </c>
      <c r="C119" s="35">
        <f>(C43+C62+C91)*0.18</f>
        <v>0</v>
      </c>
      <c r="D119" s="33">
        <v>4179148.02</v>
      </c>
      <c r="E119" s="33">
        <v>4179148.02</v>
      </c>
      <c r="F119" s="33">
        <f t="shared" si="38"/>
        <v>4394464</v>
      </c>
      <c r="G119" s="35">
        <f t="shared" ref="G119:I119" si="40">(G43+G62+G91)*0.18</f>
        <v>906233.94</v>
      </c>
      <c r="H119" s="35">
        <f t="shared" si="40"/>
        <v>1181601.54</v>
      </c>
      <c r="I119" s="35">
        <f t="shared" si="40"/>
        <v>1041071.0399999999</v>
      </c>
      <c r="J119" s="35">
        <v>1265557.48</v>
      </c>
      <c r="K119" s="3"/>
      <c r="L119" s="3"/>
      <c r="M119" s="3"/>
      <c r="N119" s="3"/>
    </row>
    <row r="120" spans="1:14" ht="18" customHeight="1">
      <c r="A120" s="32" t="s">
        <v>92</v>
      </c>
      <c r="B120" s="23">
        <v>4150</v>
      </c>
      <c r="C120" s="33">
        <f>C44+C63+C92</f>
        <v>0</v>
      </c>
      <c r="D120" s="33">
        <v>5055173.49</v>
      </c>
      <c r="E120" s="33">
        <v>5055173.49</v>
      </c>
      <c r="F120" s="33">
        <f t="shared" si="38"/>
        <v>5106052</v>
      </c>
      <c r="G120" s="35">
        <f t="shared" ref="G120:I120" si="41">G44+G63+G92</f>
        <v>1097464.95</v>
      </c>
      <c r="H120" s="35">
        <f t="shared" si="41"/>
        <v>1430593.04</v>
      </c>
      <c r="I120" s="35">
        <f t="shared" si="41"/>
        <v>1259918.75</v>
      </c>
      <c r="J120" s="35">
        <v>1318075.26</v>
      </c>
      <c r="K120" s="3"/>
      <c r="L120" s="3"/>
      <c r="M120" s="3"/>
      <c r="N120" s="3"/>
    </row>
    <row r="121" spans="1:14" ht="18" customHeight="1">
      <c r="A121" s="64" t="s">
        <v>93</v>
      </c>
      <c r="B121" s="23">
        <v>4160</v>
      </c>
      <c r="C121" s="33">
        <v>0</v>
      </c>
      <c r="D121" s="33">
        <v>376.64</v>
      </c>
      <c r="E121" s="33">
        <v>376.64</v>
      </c>
      <c r="F121" s="33">
        <f t="shared" si="38"/>
        <v>376.64</v>
      </c>
      <c r="G121" s="35">
        <v>69.760000000000005</v>
      </c>
      <c r="H121" s="36">
        <v>306.88</v>
      </c>
      <c r="I121" s="36">
        <v>0</v>
      </c>
      <c r="J121" s="36">
        <v>0</v>
      </c>
      <c r="K121" s="3"/>
      <c r="L121" s="3"/>
      <c r="M121" s="3"/>
      <c r="N121" s="3"/>
    </row>
    <row r="122" spans="1:14" ht="24" customHeight="1">
      <c r="A122" s="65" t="s">
        <v>94</v>
      </c>
      <c r="B122" s="54">
        <v>4200</v>
      </c>
      <c r="C122" s="28">
        <f t="shared" ref="C122:J122" si="42">SUM(C116:C121)</f>
        <v>0</v>
      </c>
      <c r="D122" s="28">
        <f t="shared" si="42"/>
        <v>9611316.5700000003</v>
      </c>
      <c r="E122" s="28">
        <f t="shared" si="42"/>
        <v>9611316.5700000003</v>
      </c>
      <c r="F122" s="28">
        <f t="shared" si="42"/>
        <v>9877511.0600000005</v>
      </c>
      <c r="G122" s="28">
        <f t="shared" si="42"/>
        <v>2080308.2049999998</v>
      </c>
      <c r="H122" s="28">
        <f t="shared" si="42"/>
        <v>2712043.8449999997</v>
      </c>
      <c r="I122" s="28">
        <f t="shared" si="42"/>
        <v>2388821.2999999998</v>
      </c>
      <c r="J122" s="28">
        <f t="shared" si="42"/>
        <v>2696337.71</v>
      </c>
      <c r="K122" s="3"/>
      <c r="L122" s="3"/>
      <c r="M122" s="3"/>
      <c r="N122" s="3"/>
    </row>
    <row r="123" spans="1:14" ht="16.5" customHeight="1">
      <c r="A123" s="157" t="s">
        <v>95</v>
      </c>
      <c r="B123" s="158"/>
      <c r="C123" s="158"/>
      <c r="D123" s="158"/>
      <c r="E123" s="158"/>
      <c r="F123" s="158"/>
      <c r="G123" s="158"/>
      <c r="H123" s="158"/>
      <c r="I123" s="158"/>
      <c r="J123" s="159"/>
      <c r="K123" s="3"/>
      <c r="L123" s="3"/>
      <c r="M123" s="3"/>
      <c r="N123" s="3"/>
    </row>
    <row r="124" spans="1:14" ht="16.5" customHeight="1">
      <c r="A124" s="63" t="s">
        <v>96</v>
      </c>
      <c r="B124" s="23">
        <v>5110</v>
      </c>
      <c r="C124" s="28">
        <f t="shared" ref="C124:J124" si="43">C91+C62+C43</f>
        <v>0</v>
      </c>
      <c r="D124" s="28">
        <f t="shared" si="43"/>
        <v>24080714</v>
      </c>
      <c r="E124" s="28">
        <f t="shared" si="43"/>
        <v>24080714</v>
      </c>
      <c r="F124" s="28">
        <f t="shared" si="43"/>
        <v>24080714</v>
      </c>
      <c r="G124" s="28">
        <f t="shared" si="43"/>
        <v>5034633</v>
      </c>
      <c r="H124" s="28">
        <f t="shared" si="43"/>
        <v>6564453</v>
      </c>
      <c r="I124" s="28">
        <f t="shared" si="43"/>
        <v>5783728</v>
      </c>
      <c r="J124" s="28">
        <f t="shared" si="43"/>
        <v>6697900</v>
      </c>
      <c r="K124" s="3"/>
      <c r="L124" s="3"/>
      <c r="M124" s="3"/>
      <c r="N124" s="3"/>
    </row>
    <row r="125" spans="1:14" ht="16.5" customHeight="1">
      <c r="A125" s="66" t="s">
        <v>97</v>
      </c>
      <c r="B125" s="67">
        <v>5120</v>
      </c>
      <c r="C125" s="49">
        <f t="shared" ref="C125:F125" si="44">C124/C127/12</f>
        <v>0</v>
      </c>
      <c r="D125" s="49">
        <f t="shared" si="44"/>
        <v>7565.4143889412508</v>
      </c>
      <c r="E125" s="49">
        <f t="shared" si="44"/>
        <v>7565.4143889412508</v>
      </c>
      <c r="F125" s="49">
        <f t="shared" si="44"/>
        <v>7565.4143889412508</v>
      </c>
      <c r="G125" s="49">
        <f t="shared" ref="G125:J125" si="45">G124/G127/3</f>
        <v>5580.086450540316</v>
      </c>
      <c r="H125" s="49">
        <f t="shared" si="45"/>
        <v>8052.0735970561182</v>
      </c>
      <c r="I125" s="49">
        <f t="shared" si="45"/>
        <v>8083.4772886093642</v>
      </c>
      <c r="J125" s="49">
        <f t="shared" si="45"/>
        <v>9613.0606386795844</v>
      </c>
      <c r="K125" s="3"/>
      <c r="L125" s="3"/>
      <c r="M125" s="3"/>
      <c r="N125" s="3"/>
    </row>
    <row r="126" spans="1:14" ht="16.5" customHeight="1">
      <c r="A126" s="64"/>
      <c r="B126" s="64"/>
      <c r="C126" s="23" t="s">
        <v>98</v>
      </c>
      <c r="D126" s="23"/>
      <c r="E126" s="23"/>
      <c r="F126" s="23"/>
      <c r="G126" s="23" t="s">
        <v>98</v>
      </c>
      <c r="H126" s="25" t="s">
        <v>99</v>
      </c>
      <c r="I126" s="25" t="s">
        <v>100</v>
      </c>
      <c r="J126" s="25" t="s">
        <v>101</v>
      </c>
      <c r="K126" s="3"/>
      <c r="L126" s="3"/>
      <c r="M126" s="3"/>
      <c r="N126" s="3"/>
    </row>
    <row r="127" spans="1:14" ht="18" customHeight="1">
      <c r="A127" s="68" t="s">
        <v>102</v>
      </c>
      <c r="B127" s="58">
        <v>5130</v>
      </c>
      <c r="C127" s="69">
        <v>300.75</v>
      </c>
      <c r="D127" s="69">
        <v>265.25</v>
      </c>
      <c r="E127" s="69">
        <v>265.25</v>
      </c>
      <c r="F127" s="69">
        <v>265.25</v>
      </c>
      <c r="G127" s="70">
        <v>300.75</v>
      </c>
      <c r="H127" s="71">
        <v>271.75</v>
      </c>
      <c r="I127" s="71">
        <v>238.5</v>
      </c>
      <c r="J127" s="71">
        <v>232.25</v>
      </c>
      <c r="K127" s="3"/>
      <c r="L127" s="3"/>
      <c r="M127" s="3"/>
      <c r="N127" s="3"/>
    </row>
    <row r="128" spans="1:14" ht="18" customHeight="1">
      <c r="A128" s="32" t="s">
        <v>103</v>
      </c>
      <c r="B128" s="23">
        <v>5140</v>
      </c>
      <c r="C128" s="33">
        <v>16924021.469999999</v>
      </c>
      <c r="D128" s="33">
        <v>23972339</v>
      </c>
      <c r="E128" s="33">
        <v>23972339</v>
      </c>
      <c r="F128" s="33">
        <v>23972339</v>
      </c>
      <c r="G128" s="33">
        <v>16924021.469999999</v>
      </c>
      <c r="H128" s="33">
        <v>16924021.469999999</v>
      </c>
      <c r="I128" s="33">
        <v>16924021.469999999</v>
      </c>
      <c r="J128" s="33">
        <v>23972339</v>
      </c>
      <c r="K128" s="3"/>
      <c r="L128" s="3"/>
      <c r="M128" s="3"/>
      <c r="N128" s="3"/>
    </row>
    <row r="129" spans="1:14" ht="18" customHeight="1">
      <c r="A129" s="72"/>
      <c r="B129" s="73"/>
      <c r="C129" s="73"/>
      <c r="D129" s="73"/>
      <c r="E129" s="73"/>
      <c r="F129" s="74"/>
      <c r="G129" s="74"/>
      <c r="H129" s="75"/>
      <c r="I129" s="75"/>
      <c r="J129" s="75"/>
      <c r="K129" s="3"/>
      <c r="L129" s="3"/>
      <c r="M129" s="3"/>
      <c r="N129" s="3"/>
    </row>
    <row r="130" spans="1:14" ht="21.75" customHeight="1">
      <c r="A130" s="76" t="s">
        <v>104</v>
      </c>
      <c r="B130" s="77"/>
      <c r="C130" s="78"/>
      <c r="D130" s="77"/>
      <c r="E130" s="77"/>
      <c r="F130" s="151" t="s">
        <v>105</v>
      </c>
      <c r="G130" s="152"/>
      <c r="H130" s="17"/>
      <c r="I130" s="17"/>
      <c r="J130" s="17"/>
      <c r="K130" s="3"/>
      <c r="L130" s="3"/>
      <c r="M130" s="3"/>
      <c r="N130" s="3"/>
    </row>
    <row r="131" spans="1:14" ht="18" customHeight="1">
      <c r="A131" s="76"/>
      <c r="B131" s="77"/>
      <c r="C131" s="79" t="s">
        <v>106</v>
      </c>
      <c r="D131" s="79"/>
      <c r="E131" s="149" t="s">
        <v>107</v>
      </c>
      <c r="F131" s="150"/>
      <c r="G131" s="150"/>
      <c r="H131" s="17"/>
      <c r="I131" s="17"/>
      <c r="J131" s="17"/>
      <c r="K131" s="3"/>
      <c r="L131" s="3"/>
      <c r="M131" s="3"/>
      <c r="N131" s="3"/>
    </row>
    <row r="132" spans="1:14" ht="13.5" customHeight="1">
      <c r="A132" s="81"/>
      <c r="B132" s="81"/>
      <c r="C132" s="17"/>
      <c r="D132" s="17"/>
      <c r="E132" s="17"/>
      <c r="F132" s="17"/>
      <c r="G132" s="17"/>
      <c r="H132" s="17"/>
      <c r="I132" s="17"/>
      <c r="J132" s="17"/>
      <c r="K132" s="3"/>
      <c r="L132" s="3"/>
      <c r="M132" s="3"/>
      <c r="N132" s="3"/>
    </row>
    <row r="133" spans="1:14" ht="13.5" customHeight="1">
      <c r="A133" s="81"/>
      <c r="B133" s="81"/>
      <c r="C133" s="17"/>
      <c r="D133" s="17"/>
      <c r="E133" s="17"/>
      <c r="F133" s="17"/>
      <c r="G133" s="17"/>
      <c r="H133" s="17"/>
      <c r="I133" s="17"/>
      <c r="J133" s="17"/>
      <c r="K133" s="3"/>
      <c r="L133" s="3"/>
      <c r="M133" s="3"/>
      <c r="N133" s="3"/>
    </row>
    <row r="134" spans="1:14" ht="18" customHeight="1">
      <c r="A134" s="15"/>
      <c r="B134" s="15"/>
      <c r="C134" s="16"/>
      <c r="D134" s="16"/>
      <c r="E134" s="16"/>
      <c r="F134" s="16"/>
      <c r="G134" s="16"/>
      <c r="H134" s="16"/>
      <c r="I134" s="16"/>
      <c r="J134" s="17"/>
      <c r="K134" s="3"/>
      <c r="L134" s="3"/>
      <c r="M134" s="3"/>
      <c r="N134" s="3"/>
    </row>
    <row r="135" spans="1:14" ht="18" customHeight="1">
      <c r="A135" s="15"/>
      <c r="B135" s="15"/>
      <c r="C135" s="16"/>
      <c r="D135" s="16"/>
      <c r="E135" s="16"/>
      <c r="F135" s="16"/>
      <c r="G135" s="16"/>
      <c r="H135" s="16"/>
      <c r="I135" s="16"/>
      <c r="J135" s="17"/>
      <c r="K135" s="3"/>
      <c r="L135" s="3"/>
      <c r="M135" s="3"/>
      <c r="N135" s="3"/>
    </row>
    <row r="136" spans="1:14" ht="18" customHeight="1">
      <c r="A136" s="15"/>
      <c r="B136" s="15"/>
      <c r="C136" s="16"/>
      <c r="D136" s="16"/>
      <c r="E136" s="16"/>
      <c r="F136" s="16"/>
      <c r="G136" s="16"/>
      <c r="H136" s="16"/>
      <c r="I136" s="16"/>
      <c r="J136" s="17"/>
      <c r="K136" s="3"/>
      <c r="L136" s="3"/>
      <c r="M136" s="3"/>
      <c r="N136" s="3"/>
    </row>
    <row r="137" spans="1:14" ht="18" customHeight="1">
      <c r="A137" s="15"/>
      <c r="B137" s="15"/>
      <c r="C137" s="16"/>
      <c r="D137" s="16"/>
      <c r="E137" s="16"/>
      <c r="F137" s="16"/>
      <c r="G137" s="16"/>
      <c r="H137" s="16"/>
      <c r="I137" s="16"/>
      <c r="J137" s="17"/>
      <c r="K137" s="3"/>
      <c r="L137" s="3"/>
      <c r="M137" s="3"/>
      <c r="N137" s="3"/>
    </row>
    <row r="138" spans="1:14" ht="18" customHeight="1">
      <c r="A138" s="15"/>
      <c r="B138" s="15"/>
      <c r="C138" s="16"/>
      <c r="D138" s="16"/>
      <c r="E138" s="16"/>
      <c r="F138" s="16"/>
      <c r="G138" s="16"/>
      <c r="H138" s="16"/>
      <c r="I138" s="16"/>
      <c r="J138" s="17"/>
      <c r="K138" s="3"/>
      <c r="L138" s="3"/>
      <c r="M138" s="3"/>
      <c r="N138" s="3"/>
    </row>
    <row r="139" spans="1:14" ht="18" customHeight="1">
      <c r="A139" s="15"/>
      <c r="B139" s="15"/>
      <c r="C139" s="16"/>
      <c r="D139" s="16"/>
      <c r="E139" s="16"/>
      <c r="F139" s="16"/>
      <c r="G139" s="16"/>
      <c r="H139" s="16"/>
      <c r="I139" s="16"/>
      <c r="J139" s="17"/>
      <c r="K139" s="3"/>
      <c r="L139" s="3"/>
      <c r="M139" s="3"/>
      <c r="N139" s="3"/>
    </row>
  </sheetData>
  <mergeCells count="28">
    <mergeCell ref="G7:I7"/>
    <mergeCell ref="H9:I9"/>
    <mergeCell ref="A18:J18"/>
    <mergeCell ref="E14:J14"/>
    <mergeCell ref="H13:J13"/>
    <mergeCell ref="G20:J20"/>
    <mergeCell ref="A20:A21"/>
    <mergeCell ref="B20:B21"/>
    <mergeCell ref="C20:C21"/>
    <mergeCell ref="D20:D21"/>
    <mergeCell ref="A16:J16"/>
    <mergeCell ref="A15:J15"/>
    <mergeCell ref="G3:J3"/>
    <mergeCell ref="G2:J2"/>
    <mergeCell ref="G4:J4"/>
    <mergeCell ref="H12:I12"/>
    <mergeCell ref="E131:G131"/>
    <mergeCell ref="F130:G130"/>
    <mergeCell ref="H10:I10"/>
    <mergeCell ref="H11:I11"/>
    <mergeCell ref="F20:F21"/>
    <mergeCell ref="E20:E21"/>
    <mergeCell ref="A123:J123"/>
    <mergeCell ref="A115:J115"/>
    <mergeCell ref="A111:J111"/>
    <mergeCell ref="A23:J23"/>
    <mergeCell ref="A40:J40"/>
    <mergeCell ref="A17:J17"/>
  </mergeCells>
  <pageMargins left="0.82677165354330717" right="0.43307086614173229" top="0.74803149606299213" bottom="0.74803149606299213" header="0" footer="0"/>
  <pageSetup paperSize="9" orientation="landscape"/>
  <rowBreaks count="3" manualBreakCount="3">
    <brk id="32" man="1"/>
    <brk id="69" man="1"/>
    <brk id="110" man="1"/>
  </rowBreaks>
  <colBreaks count="1" manualBreakCount="1">
    <brk id="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workbookViewId="0"/>
  </sheetViews>
  <sheetFormatPr defaultColWidth="14.42578125" defaultRowHeight="15" customHeight="1"/>
  <cols>
    <col min="1" max="1" width="9.140625" customWidth="1"/>
    <col min="2" max="2" width="18.42578125" customWidth="1"/>
    <col min="3" max="3" width="18.85546875" customWidth="1"/>
    <col min="4" max="4" width="20.7109375" customWidth="1"/>
    <col min="5" max="11" width="22" hidden="1" customWidth="1"/>
    <col min="12" max="18" width="20.28515625" customWidth="1"/>
    <col min="19" max="19" width="19" customWidth="1"/>
    <col min="20" max="22" width="9.140625" customWidth="1"/>
  </cols>
  <sheetData>
    <row r="1" spans="1:22" ht="26.25">
      <c r="A1" s="82"/>
      <c r="B1" s="82"/>
      <c r="C1" s="82"/>
      <c r="D1" s="173" t="s">
        <v>108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82"/>
      <c r="S1" s="82"/>
      <c r="T1" s="82"/>
      <c r="U1" s="82"/>
      <c r="V1" s="82"/>
    </row>
    <row r="2" spans="1:22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ht="60">
      <c r="A3" s="171" t="s">
        <v>109</v>
      </c>
      <c r="B3" s="83" t="s">
        <v>110</v>
      </c>
      <c r="C3" s="83" t="s">
        <v>111</v>
      </c>
      <c r="D3" s="83" t="s">
        <v>112</v>
      </c>
      <c r="E3" s="83" t="s">
        <v>113</v>
      </c>
      <c r="F3" s="83" t="s">
        <v>114</v>
      </c>
      <c r="G3" s="83" t="s">
        <v>115</v>
      </c>
      <c r="H3" s="83" t="s">
        <v>116</v>
      </c>
      <c r="I3" s="83" t="s">
        <v>117</v>
      </c>
      <c r="J3" s="83" t="s">
        <v>118</v>
      </c>
      <c r="K3" s="83" t="s">
        <v>119</v>
      </c>
      <c r="L3" s="83" t="s">
        <v>120</v>
      </c>
      <c r="M3" s="83" t="s">
        <v>121</v>
      </c>
      <c r="N3" s="83" t="s">
        <v>122</v>
      </c>
      <c r="O3" s="83" t="s">
        <v>123</v>
      </c>
      <c r="P3" s="83" t="s">
        <v>124</v>
      </c>
      <c r="Q3" s="83" t="s">
        <v>125</v>
      </c>
      <c r="R3" s="83" t="s">
        <v>126</v>
      </c>
      <c r="S3" s="83" t="s">
        <v>127</v>
      </c>
      <c r="T3" s="82"/>
      <c r="U3" s="82"/>
      <c r="V3" s="82"/>
    </row>
    <row r="4" spans="1:22">
      <c r="A4" s="172"/>
      <c r="B4" s="84" t="s">
        <v>128</v>
      </c>
      <c r="C4" s="84">
        <v>4</v>
      </c>
      <c r="D4" s="84">
        <v>370</v>
      </c>
      <c r="E4" s="84">
        <f t="shared" ref="E4:E8" si="0">D4/12*1*C4</f>
        <v>123.33333333333333</v>
      </c>
      <c r="F4" s="84">
        <f t="shared" ref="F4:F8" si="1">D4*1/12</f>
        <v>30.833333333333332</v>
      </c>
      <c r="G4" s="84">
        <f t="shared" ref="G4:G8" si="2">D4*0.8/12</f>
        <v>24.666666666666668</v>
      </c>
      <c r="H4" s="84">
        <f t="shared" ref="H4:H8" si="3">E4*0.6/12</f>
        <v>6.166666666666667</v>
      </c>
      <c r="I4" s="84">
        <f t="shared" ref="I4:I8" si="4">E4*0.4/12</f>
        <v>4.1111111111111116</v>
      </c>
      <c r="J4" s="84">
        <f t="shared" ref="J4:J8" si="5">E4*0.2/12</f>
        <v>2.0555555555555558</v>
      </c>
      <c r="K4" s="84">
        <f t="shared" ref="K4:K8" si="6">E4*0</f>
        <v>0</v>
      </c>
      <c r="L4" s="84">
        <v>3217</v>
      </c>
      <c r="M4" s="84">
        <v>65</v>
      </c>
      <c r="N4" s="84">
        <v>15</v>
      </c>
      <c r="O4" s="84"/>
      <c r="P4" s="84"/>
      <c r="Q4" s="84"/>
      <c r="R4" s="84"/>
      <c r="S4" s="85">
        <f t="shared" ref="S4:S8" si="7">((E4*L4)+(F4*M4)+(G4*N4)+(H4*O4)+(I4*P4)+(J4*Q4)+(K4*R4))*3</f>
        <v>1197412.5</v>
      </c>
      <c r="T4" s="82"/>
      <c r="U4" s="82"/>
      <c r="V4" s="82"/>
    </row>
    <row r="5" spans="1:22">
      <c r="A5" s="172"/>
      <c r="B5" s="86" t="s">
        <v>129</v>
      </c>
      <c r="C5" s="84">
        <v>2.2000000000000002</v>
      </c>
      <c r="D5" s="84">
        <v>370</v>
      </c>
      <c r="E5" s="84">
        <f t="shared" si="0"/>
        <v>67.833333333333343</v>
      </c>
      <c r="F5" s="84">
        <f t="shared" si="1"/>
        <v>30.833333333333332</v>
      </c>
      <c r="G5" s="84">
        <f t="shared" si="2"/>
        <v>24.666666666666668</v>
      </c>
      <c r="H5" s="84">
        <f t="shared" si="3"/>
        <v>3.3916666666666671</v>
      </c>
      <c r="I5" s="84">
        <f t="shared" si="4"/>
        <v>2.2611111111111115</v>
      </c>
      <c r="J5" s="84">
        <f t="shared" si="5"/>
        <v>1.1305555555555558</v>
      </c>
      <c r="K5" s="84">
        <f t="shared" si="6"/>
        <v>0</v>
      </c>
      <c r="L5" s="84">
        <v>6585</v>
      </c>
      <c r="M5" s="84">
        <v>155</v>
      </c>
      <c r="N5" s="84">
        <v>39</v>
      </c>
      <c r="O5" s="84"/>
      <c r="P5" s="84"/>
      <c r="Q5" s="84"/>
      <c r="R5" s="84"/>
      <c r="S5" s="85">
        <f t="shared" si="7"/>
        <v>1357271.0000000002</v>
      </c>
      <c r="T5" s="82"/>
      <c r="U5" s="82"/>
      <c r="V5" s="82"/>
    </row>
    <row r="6" spans="1:22">
      <c r="A6" s="172"/>
      <c r="B6" s="84" t="s">
        <v>130</v>
      </c>
      <c r="C6" s="84">
        <v>1</v>
      </c>
      <c r="D6" s="84">
        <v>370</v>
      </c>
      <c r="E6" s="84">
        <f t="shared" si="0"/>
        <v>30.833333333333332</v>
      </c>
      <c r="F6" s="84">
        <f t="shared" si="1"/>
        <v>30.833333333333332</v>
      </c>
      <c r="G6" s="84">
        <f t="shared" si="2"/>
        <v>24.666666666666668</v>
      </c>
      <c r="H6" s="84">
        <f t="shared" si="3"/>
        <v>1.5416666666666667</v>
      </c>
      <c r="I6" s="84">
        <f t="shared" si="4"/>
        <v>1.0277777777777779</v>
      </c>
      <c r="J6" s="84">
        <f t="shared" si="5"/>
        <v>0.51388888888888895</v>
      </c>
      <c r="K6" s="84">
        <f t="shared" si="6"/>
        <v>0</v>
      </c>
      <c r="L6" s="84">
        <v>19634</v>
      </c>
      <c r="M6" s="84">
        <v>342</v>
      </c>
      <c r="N6" s="85">
        <v>70.121619999999993</v>
      </c>
      <c r="O6" s="84"/>
      <c r="P6" s="84"/>
      <c r="Q6" s="84"/>
      <c r="R6" s="84"/>
      <c r="S6" s="85">
        <f t="shared" si="7"/>
        <v>1852968.99988</v>
      </c>
      <c r="T6" s="82"/>
      <c r="U6" s="82"/>
      <c r="V6" s="82"/>
    </row>
    <row r="7" spans="1:22">
      <c r="A7" s="172"/>
      <c r="B7" s="84" t="s">
        <v>131</v>
      </c>
      <c r="C7" s="84">
        <v>1.2</v>
      </c>
      <c r="D7" s="84">
        <v>370</v>
      </c>
      <c r="E7" s="84">
        <f t="shared" si="0"/>
        <v>37</v>
      </c>
      <c r="F7" s="84">
        <f t="shared" si="1"/>
        <v>30.833333333333332</v>
      </c>
      <c r="G7" s="84">
        <f t="shared" si="2"/>
        <v>24.666666666666668</v>
      </c>
      <c r="H7" s="84">
        <f t="shared" si="3"/>
        <v>1.8499999999999999</v>
      </c>
      <c r="I7" s="84">
        <f t="shared" si="4"/>
        <v>1.2333333333333334</v>
      </c>
      <c r="J7" s="84">
        <f t="shared" si="5"/>
        <v>0.6166666666666667</v>
      </c>
      <c r="K7" s="84">
        <f t="shared" si="6"/>
        <v>0</v>
      </c>
      <c r="L7" s="84">
        <v>16646</v>
      </c>
      <c r="M7" s="84">
        <v>451</v>
      </c>
      <c r="N7" s="84">
        <v>109</v>
      </c>
      <c r="O7" s="84"/>
      <c r="P7" s="84"/>
      <c r="Q7" s="84"/>
      <c r="R7" s="84"/>
      <c r="S7" s="85">
        <f t="shared" si="7"/>
        <v>1897489.5</v>
      </c>
      <c r="T7" s="82"/>
      <c r="U7" s="82"/>
      <c r="V7" s="82"/>
    </row>
    <row r="8" spans="1:22">
      <c r="A8" s="156"/>
      <c r="B8" s="84" t="s">
        <v>132</v>
      </c>
      <c r="C8" s="84">
        <v>2</v>
      </c>
      <c r="D8" s="84">
        <v>370</v>
      </c>
      <c r="E8" s="84">
        <f t="shared" si="0"/>
        <v>61.666666666666664</v>
      </c>
      <c r="F8" s="84">
        <f t="shared" si="1"/>
        <v>30.833333333333332</v>
      </c>
      <c r="G8" s="84">
        <f t="shared" si="2"/>
        <v>24.666666666666668</v>
      </c>
      <c r="H8" s="84">
        <f t="shared" si="3"/>
        <v>3.0833333333333335</v>
      </c>
      <c r="I8" s="84">
        <f t="shared" si="4"/>
        <v>2.0555555555555558</v>
      </c>
      <c r="J8" s="84">
        <f t="shared" si="5"/>
        <v>1.0277777777777779</v>
      </c>
      <c r="K8" s="84">
        <f t="shared" si="6"/>
        <v>0</v>
      </c>
      <c r="L8" s="84">
        <v>9537</v>
      </c>
      <c r="M8" s="84">
        <v>260</v>
      </c>
      <c r="N8" s="84">
        <v>67</v>
      </c>
      <c r="O8" s="84"/>
      <c r="P8" s="84"/>
      <c r="Q8" s="84"/>
      <c r="R8" s="84"/>
      <c r="S8" s="85">
        <f t="shared" si="7"/>
        <v>1793352.9999999998</v>
      </c>
      <c r="T8" s="82"/>
      <c r="U8" s="82"/>
      <c r="V8" s="82"/>
    </row>
    <row r="9" spans="1:22">
      <c r="A9" s="82"/>
      <c r="B9" s="87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8">
        <f>S4+S5+S6+S7+S8</f>
        <v>8098494.99988</v>
      </c>
      <c r="T9" s="82"/>
      <c r="U9" s="82"/>
      <c r="V9" s="82"/>
    </row>
    <row r="10" spans="1:2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</row>
    <row r="11" spans="1:22" ht="60">
      <c r="A11" s="171" t="s">
        <v>133</v>
      </c>
      <c r="B11" s="83" t="s">
        <v>110</v>
      </c>
      <c r="C11" s="83" t="s">
        <v>111</v>
      </c>
      <c r="D11" s="83" t="s">
        <v>112</v>
      </c>
      <c r="E11" s="83" t="s">
        <v>113</v>
      </c>
      <c r="F11" s="83" t="s">
        <v>114</v>
      </c>
      <c r="G11" s="83" t="s">
        <v>115</v>
      </c>
      <c r="H11" s="83" t="s">
        <v>116</v>
      </c>
      <c r="I11" s="83" t="s">
        <v>117</v>
      </c>
      <c r="J11" s="83" t="s">
        <v>118</v>
      </c>
      <c r="K11" s="83" t="s">
        <v>119</v>
      </c>
      <c r="L11" s="83" t="s">
        <v>120</v>
      </c>
      <c r="M11" s="83" t="s">
        <v>121</v>
      </c>
      <c r="N11" s="83" t="s">
        <v>122</v>
      </c>
      <c r="O11" s="83" t="s">
        <v>123</v>
      </c>
      <c r="P11" s="83" t="s">
        <v>124</v>
      </c>
      <c r="Q11" s="83" t="s">
        <v>125</v>
      </c>
      <c r="R11" s="83" t="s">
        <v>126</v>
      </c>
      <c r="S11" s="83" t="s">
        <v>127</v>
      </c>
      <c r="T11" s="82"/>
      <c r="U11" s="82"/>
      <c r="V11" s="82"/>
    </row>
    <row r="12" spans="1:22">
      <c r="A12" s="172"/>
      <c r="B12" s="84" t="s">
        <v>128</v>
      </c>
      <c r="C12" s="84">
        <v>4</v>
      </c>
      <c r="D12" s="84">
        <v>370</v>
      </c>
      <c r="E12" s="84">
        <f t="shared" ref="E12:E16" si="8">D12/12*1*C12</f>
        <v>123.33333333333333</v>
      </c>
      <c r="F12" s="84">
        <f t="shared" ref="F12:F16" si="9">D12*1/12</f>
        <v>30.833333333333332</v>
      </c>
      <c r="G12" s="84">
        <f t="shared" ref="G12:G16" si="10">D12*0.8/12</f>
        <v>24.666666666666668</v>
      </c>
      <c r="H12" s="84">
        <f t="shared" ref="H12:H16" si="11">E12*0.6/12</f>
        <v>6.166666666666667</v>
      </c>
      <c r="I12" s="84">
        <f t="shared" ref="I12:I16" si="12">E12*0.4/12</f>
        <v>4.1111111111111116</v>
      </c>
      <c r="J12" s="84">
        <f t="shared" ref="J12:J16" si="13">E12*0.2/12</f>
        <v>2.0555555555555558</v>
      </c>
      <c r="K12" s="84">
        <f t="shared" ref="K12:K16" si="14">E12*0</f>
        <v>0</v>
      </c>
      <c r="L12" s="84">
        <v>3140</v>
      </c>
      <c r="M12" s="84">
        <v>113</v>
      </c>
      <c r="N12" s="84">
        <v>29</v>
      </c>
      <c r="O12" s="84">
        <v>15</v>
      </c>
      <c r="P12" s="84">
        <v>0</v>
      </c>
      <c r="Q12" s="84"/>
      <c r="R12" s="84"/>
      <c r="S12" s="85">
        <f t="shared" ref="S12:S16" si="15">((E12*L12)+(F12*M12)+(G12*N12)+(H12*O12)+(I12*P12)+(J12*Q12)+(K12*R12))*3</f>
        <v>1174676</v>
      </c>
      <c r="T12" s="82"/>
      <c r="U12" s="82"/>
      <c r="V12" s="82"/>
    </row>
    <row r="13" spans="1:22">
      <c r="A13" s="172"/>
      <c r="B13" s="86" t="s">
        <v>129</v>
      </c>
      <c r="C13" s="84">
        <v>2.2000000000000002</v>
      </c>
      <c r="D13" s="84">
        <v>370</v>
      </c>
      <c r="E13" s="84">
        <f t="shared" si="8"/>
        <v>67.833333333333343</v>
      </c>
      <c r="F13" s="84">
        <f t="shared" si="9"/>
        <v>30.833333333333332</v>
      </c>
      <c r="G13" s="84">
        <f t="shared" si="10"/>
        <v>24.666666666666668</v>
      </c>
      <c r="H13" s="84">
        <f t="shared" si="11"/>
        <v>3.3916666666666671</v>
      </c>
      <c r="I13" s="84">
        <f t="shared" si="12"/>
        <v>2.2611111111111115</v>
      </c>
      <c r="J13" s="84">
        <f t="shared" si="13"/>
        <v>1.1305555555555558</v>
      </c>
      <c r="K13" s="84">
        <f t="shared" si="14"/>
        <v>0</v>
      </c>
      <c r="L13" s="84">
        <v>6782</v>
      </c>
      <c r="M13" s="84">
        <v>250</v>
      </c>
      <c r="N13" s="84">
        <v>78</v>
      </c>
      <c r="O13" s="84">
        <v>46</v>
      </c>
      <c r="P13" s="84">
        <v>1</v>
      </c>
      <c r="Q13" s="84"/>
      <c r="R13" s="84"/>
      <c r="S13" s="85">
        <f t="shared" si="15"/>
        <v>1409508.8333333335</v>
      </c>
      <c r="T13" s="82"/>
      <c r="U13" s="82"/>
      <c r="V13" s="82"/>
    </row>
    <row r="14" spans="1:22">
      <c r="A14" s="172"/>
      <c r="B14" s="84" t="s">
        <v>130</v>
      </c>
      <c r="C14" s="84">
        <v>1</v>
      </c>
      <c r="D14" s="84">
        <v>370</v>
      </c>
      <c r="E14" s="84">
        <f t="shared" si="8"/>
        <v>30.833333333333332</v>
      </c>
      <c r="F14" s="84">
        <f t="shared" si="9"/>
        <v>30.833333333333332</v>
      </c>
      <c r="G14" s="84">
        <f t="shared" si="10"/>
        <v>24.666666666666668</v>
      </c>
      <c r="H14" s="84">
        <f t="shared" si="11"/>
        <v>1.5416666666666667</v>
      </c>
      <c r="I14" s="84">
        <f t="shared" si="12"/>
        <v>1.0277777777777779</v>
      </c>
      <c r="J14" s="84">
        <f t="shared" si="13"/>
        <v>0.51388888888888895</v>
      </c>
      <c r="K14" s="84">
        <f t="shared" si="14"/>
        <v>0</v>
      </c>
      <c r="L14" s="84">
        <v>13405</v>
      </c>
      <c r="M14" s="84">
        <v>505</v>
      </c>
      <c r="N14" s="84">
        <v>146</v>
      </c>
      <c r="O14" s="85">
        <v>81.239599999999996</v>
      </c>
      <c r="P14" s="84">
        <v>1</v>
      </c>
      <c r="Q14" s="84"/>
      <c r="R14" s="84"/>
      <c r="S14" s="85">
        <f t="shared" si="15"/>
        <v>1297857.816483333</v>
      </c>
      <c r="T14" s="82"/>
      <c r="U14" s="82"/>
      <c r="V14" s="89"/>
    </row>
    <row r="15" spans="1:22">
      <c r="A15" s="172"/>
      <c r="B15" s="84" t="s">
        <v>131</v>
      </c>
      <c r="C15" s="84">
        <v>1.2</v>
      </c>
      <c r="D15" s="84">
        <v>370</v>
      </c>
      <c r="E15" s="84">
        <f t="shared" si="8"/>
        <v>37</v>
      </c>
      <c r="F15" s="84">
        <f t="shared" si="9"/>
        <v>30.833333333333332</v>
      </c>
      <c r="G15" s="84">
        <f t="shared" si="10"/>
        <v>24.666666666666668</v>
      </c>
      <c r="H15" s="84">
        <f t="shared" si="11"/>
        <v>1.8499999999999999</v>
      </c>
      <c r="I15" s="84">
        <f t="shared" si="12"/>
        <v>1.2333333333333334</v>
      </c>
      <c r="J15" s="84">
        <f t="shared" si="13"/>
        <v>0.6166666666666667</v>
      </c>
      <c r="K15" s="84">
        <f t="shared" si="14"/>
        <v>0</v>
      </c>
      <c r="L15" s="84">
        <v>17693</v>
      </c>
      <c r="M15" s="84">
        <v>646</v>
      </c>
      <c r="N15" s="84">
        <v>217</v>
      </c>
      <c r="O15" s="84">
        <v>124</v>
      </c>
      <c r="P15" s="84">
        <v>2</v>
      </c>
      <c r="Q15" s="84"/>
      <c r="R15" s="84"/>
      <c r="S15" s="85">
        <f t="shared" si="15"/>
        <v>2040431.6</v>
      </c>
      <c r="T15" s="82"/>
      <c r="U15" s="82"/>
      <c r="V15" s="82"/>
    </row>
    <row r="16" spans="1:22">
      <c r="A16" s="156"/>
      <c r="B16" s="84" t="s">
        <v>132</v>
      </c>
      <c r="C16" s="84">
        <v>2</v>
      </c>
      <c r="D16" s="84">
        <v>370</v>
      </c>
      <c r="E16" s="84">
        <f t="shared" si="8"/>
        <v>61.666666666666664</v>
      </c>
      <c r="F16" s="84">
        <f t="shared" si="9"/>
        <v>30.833333333333332</v>
      </c>
      <c r="G16" s="84">
        <f t="shared" si="10"/>
        <v>24.666666666666668</v>
      </c>
      <c r="H16" s="84">
        <f t="shared" si="11"/>
        <v>3.0833333333333335</v>
      </c>
      <c r="I16" s="84">
        <f t="shared" si="12"/>
        <v>2.0555555555555558</v>
      </c>
      <c r="J16" s="84">
        <f t="shared" si="13"/>
        <v>1.0277777777777779</v>
      </c>
      <c r="K16" s="84">
        <f t="shared" si="14"/>
        <v>0</v>
      </c>
      <c r="L16" s="84">
        <v>10151</v>
      </c>
      <c r="M16" s="84">
        <v>364</v>
      </c>
      <c r="N16" s="84">
        <v>129</v>
      </c>
      <c r="O16" s="84">
        <v>75</v>
      </c>
      <c r="P16" s="84">
        <v>0</v>
      </c>
      <c r="Q16" s="84"/>
      <c r="R16" s="84"/>
      <c r="S16" s="85">
        <f t="shared" si="15"/>
        <v>1921844.75</v>
      </c>
      <c r="T16" s="82"/>
      <c r="U16" s="82"/>
      <c r="V16" s="82"/>
    </row>
    <row r="17" spans="1:22">
      <c r="A17" s="90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8">
        <f>S12+S13+S14+S15+S16</f>
        <v>7844318.9998166673</v>
      </c>
      <c r="T17" s="82"/>
      <c r="U17" s="82"/>
      <c r="V17" s="82"/>
    </row>
    <row r="18" spans="1:22">
      <c r="A18" s="90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</row>
    <row r="19" spans="1:22" ht="60">
      <c r="A19" s="171" t="s">
        <v>134</v>
      </c>
      <c r="B19" s="83" t="s">
        <v>110</v>
      </c>
      <c r="C19" s="83" t="s">
        <v>111</v>
      </c>
      <c r="D19" s="83" t="s">
        <v>112</v>
      </c>
      <c r="E19" s="83" t="s">
        <v>113</v>
      </c>
      <c r="F19" s="83" t="s">
        <v>114</v>
      </c>
      <c r="G19" s="83" t="s">
        <v>115</v>
      </c>
      <c r="H19" s="83" t="s">
        <v>116</v>
      </c>
      <c r="I19" s="83" t="s">
        <v>117</v>
      </c>
      <c r="J19" s="83" t="s">
        <v>118</v>
      </c>
      <c r="K19" s="83" t="s">
        <v>119</v>
      </c>
      <c r="L19" s="83" t="s">
        <v>120</v>
      </c>
      <c r="M19" s="83" t="s">
        <v>121</v>
      </c>
      <c r="N19" s="83" t="s">
        <v>122</v>
      </c>
      <c r="O19" s="83" t="s">
        <v>123</v>
      </c>
      <c r="P19" s="83" t="s">
        <v>124</v>
      </c>
      <c r="Q19" s="83" t="s">
        <v>125</v>
      </c>
      <c r="R19" s="83" t="s">
        <v>126</v>
      </c>
      <c r="S19" s="83" t="s">
        <v>127</v>
      </c>
      <c r="T19" s="82"/>
      <c r="U19" s="82"/>
      <c r="V19" s="82"/>
    </row>
    <row r="20" spans="1:22">
      <c r="A20" s="172"/>
      <c r="B20" s="84" t="s">
        <v>128</v>
      </c>
      <c r="C20" s="84">
        <v>4</v>
      </c>
      <c r="D20" s="84">
        <v>370</v>
      </c>
      <c r="E20" s="84">
        <f t="shared" ref="E20:E24" si="16">D20/12*1*C20</f>
        <v>123.33333333333333</v>
      </c>
      <c r="F20" s="84">
        <f t="shared" ref="F20:F24" si="17">D20*1/12</f>
        <v>30.833333333333332</v>
      </c>
      <c r="G20" s="84">
        <f t="shared" ref="G20:G24" si="18">D20*0.8/12</f>
        <v>24.666666666666668</v>
      </c>
      <c r="H20" s="84">
        <f t="shared" ref="H20:H24" si="19">E20*0.6/12</f>
        <v>6.166666666666667</v>
      </c>
      <c r="I20" s="84">
        <f t="shared" ref="I20:I24" si="20">E20*0.4/12</f>
        <v>4.1111111111111116</v>
      </c>
      <c r="J20" s="84">
        <f t="shared" ref="J20:J24" si="21">E20*0.2/12</f>
        <v>2.0555555555555558</v>
      </c>
      <c r="K20" s="84">
        <f t="shared" ref="K20:K24" si="22">E20*0</f>
        <v>0</v>
      </c>
      <c r="L20" s="84">
        <v>3107</v>
      </c>
      <c r="M20" s="84">
        <v>109</v>
      </c>
      <c r="N20" s="84">
        <v>49</v>
      </c>
      <c r="O20" s="84">
        <v>25</v>
      </c>
      <c r="P20" s="84">
        <v>0</v>
      </c>
      <c r="Q20" s="84"/>
      <c r="R20" s="84"/>
      <c r="S20" s="84">
        <f t="shared" ref="S20:S24" si="23">((E20*L20)+(F20*M20)+(G20*N20)+(H20*O20)+(I20*P20)+(J20*Q20)+(K20*R20))*3</f>
        <v>1163761</v>
      </c>
      <c r="T20" s="82"/>
      <c r="U20" s="82"/>
      <c r="V20" s="82"/>
    </row>
    <row r="21" spans="1:22" ht="15.75" customHeight="1">
      <c r="A21" s="172"/>
      <c r="B21" s="86" t="s">
        <v>129</v>
      </c>
      <c r="C21" s="84">
        <v>2.2000000000000002</v>
      </c>
      <c r="D21" s="84">
        <v>370</v>
      </c>
      <c r="E21" s="84">
        <f t="shared" si="16"/>
        <v>67.833333333333343</v>
      </c>
      <c r="F21" s="84">
        <f t="shared" si="17"/>
        <v>30.833333333333332</v>
      </c>
      <c r="G21" s="84">
        <f t="shared" si="18"/>
        <v>24.666666666666668</v>
      </c>
      <c r="H21" s="84">
        <f t="shared" si="19"/>
        <v>3.3916666666666671</v>
      </c>
      <c r="I21" s="84">
        <f t="shared" si="20"/>
        <v>2.2611111111111115</v>
      </c>
      <c r="J21" s="84">
        <f t="shared" si="21"/>
        <v>1.1305555555555558</v>
      </c>
      <c r="K21" s="84">
        <f t="shared" si="22"/>
        <v>0</v>
      </c>
      <c r="L21" s="84">
        <v>6937</v>
      </c>
      <c r="M21" s="84">
        <v>252</v>
      </c>
      <c r="N21" s="84">
        <v>118</v>
      </c>
      <c r="O21" s="84">
        <v>72</v>
      </c>
      <c r="P21" s="84">
        <v>9</v>
      </c>
      <c r="Q21" s="84"/>
      <c r="R21" s="84"/>
      <c r="S21" s="84">
        <f t="shared" si="23"/>
        <v>1444515.1500000001</v>
      </c>
      <c r="T21" s="82"/>
      <c r="U21" s="82"/>
      <c r="V21" s="82"/>
    </row>
    <row r="22" spans="1:22" ht="15.75" customHeight="1">
      <c r="A22" s="172"/>
      <c r="B22" s="84" t="s">
        <v>130</v>
      </c>
      <c r="C22" s="84">
        <v>1</v>
      </c>
      <c r="D22" s="84">
        <v>370</v>
      </c>
      <c r="E22" s="84">
        <f t="shared" si="16"/>
        <v>30.833333333333332</v>
      </c>
      <c r="F22" s="84">
        <f t="shared" si="17"/>
        <v>30.833333333333332</v>
      </c>
      <c r="G22" s="84">
        <f t="shared" si="18"/>
        <v>24.666666666666668</v>
      </c>
      <c r="H22" s="84">
        <f t="shared" si="19"/>
        <v>1.5416666666666667</v>
      </c>
      <c r="I22" s="84">
        <f t="shared" si="20"/>
        <v>1.0277777777777779</v>
      </c>
      <c r="J22" s="84">
        <f t="shared" si="21"/>
        <v>0.51388888888888895</v>
      </c>
      <c r="K22" s="84">
        <f t="shared" si="22"/>
        <v>0</v>
      </c>
      <c r="L22" s="84">
        <v>13946</v>
      </c>
      <c r="M22" s="84">
        <v>493</v>
      </c>
      <c r="N22" s="84">
        <v>212</v>
      </c>
      <c r="O22" s="84">
        <v>123.7226</v>
      </c>
      <c r="P22" s="84">
        <v>22</v>
      </c>
      <c r="Q22" s="84"/>
      <c r="R22" s="84"/>
      <c r="S22" s="84">
        <f t="shared" si="23"/>
        <v>1351935.5503583332</v>
      </c>
      <c r="T22" s="82"/>
      <c r="U22" s="82"/>
      <c r="V22" s="82"/>
    </row>
    <row r="23" spans="1:22" ht="15.75" customHeight="1">
      <c r="A23" s="172"/>
      <c r="B23" s="84" t="s">
        <v>131</v>
      </c>
      <c r="C23" s="84">
        <v>1.2</v>
      </c>
      <c r="D23" s="84">
        <v>370</v>
      </c>
      <c r="E23" s="84">
        <f t="shared" si="16"/>
        <v>37</v>
      </c>
      <c r="F23" s="84">
        <f t="shared" si="17"/>
        <v>30.833333333333332</v>
      </c>
      <c r="G23" s="84">
        <f t="shared" si="18"/>
        <v>24.666666666666668</v>
      </c>
      <c r="H23" s="84">
        <f t="shared" si="19"/>
        <v>1.8499999999999999</v>
      </c>
      <c r="I23" s="84">
        <f t="shared" si="20"/>
        <v>1.2333333333333334</v>
      </c>
      <c r="J23" s="84">
        <f t="shared" si="21"/>
        <v>0.6166666666666667</v>
      </c>
      <c r="K23" s="84">
        <f t="shared" si="22"/>
        <v>0</v>
      </c>
      <c r="L23" s="84">
        <v>17986</v>
      </c>
      <c r="M23" s="84">
        <v>634</v>
      </c>
      <c r="N23" s="84">
        <v>296</v>
      </c>
      <c r="O23" s="84">
        <v>181</v>
      </c>
      <c r="P23" s="84">
        <v>35</v>
      </c>
      <c r="Q23" s="84"/>
      <c r="R23" s="84"/>
      <c r="S23" s="84">
        <f t="shared" si="23"/>
        <v>2078129.05</v>
      </c>
      <c r="T23" s="82"/>
      <c r="U23" s="82"/>
      <c r="V23" s="82"/>
    </row>
    <row r="24" spans="1:22" ht="15.75" customHeight="1">
      <c r="A24" s="156"/>
      <c r="B24" s="84" t="s">
        <v>132</v>
      </c>
      <c r="C24" s="84">
        <v>2</v>
      </c>
      <c r="D24" s="84">
        <v>370</v>
      </c>
      <c r="E24" s="84">
        <f t="shared" si="16"/>
        <v>61.666666666666664</v>
      </c>
      <c r="F24" s="84">
        <f t="shared" si="17"/>
        <v>30.833333333333332</v>
      </c>
      <c r="G24" s="84">
        <f t="shared" si="18"/>
        <v>24.666666666666668</v>
      </c>
      <c r="H24" s="84">
        <f t="shared" si="19"/>
        <v>3.0833333333333335</v>
      </c>
      <c r="I24" s="84">
        <f t="shared" si="20"/>
        <v>2.0555555555555558</v>
      </c>
      <c r="J24" s="84">
        <f t="shared" si="21"/>
        <v>1.0277777777777779</v>
      </c>
      <c r="K24" s="84">
        <f t="shared" si="22"/>
        <v>0</v>
      </c>
      <c r="L24" s="84">
        <v>10278</v>
      </c>
      <c r="M24" s="84">
        <v>354</v>
      </c>
      <c r="N24" s="84">
        <v>168</v>
      </c>
      <c r="O24" s="84">
        <v>109</v>
      </c>
      <c r="P24" s="84">
        <v>18</v>
      </c>
      <c r="Q24" s="84"/>
      <c r="R24" s="84"/>
      <c r="S24" s="84">
        <f t="shared" si="23"/>
        <v>1947726.25</v>
      </c>
      <c r="T24" s="82"/>
      <c r="U24" s="82"/>
      <c r="V24" s="82"/>
    </row>
    <row r="25" spans="1:22" ht="15.75" customHeight="1">
      <c r="A25" s="90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8">
        <f>S20+S21+S22+S24+S23</f>
        <v>7986067.0003583329</v>
      </c>
      <c r="T25" s="82"/>
      <c r="U25" s="82"/>
      <c r="V25" s="82"/>
    </row>
    <row r="26" spans="1:22" ht="15.75" customHeight="1">
      <c r="A26" s="90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</row>
    <row r="27" spans="1:22" ht="15.75" customHeight="1">
      <c r="A27" s="171" t="s">
        <v>135</v>
      </c>
      <c r="B27" s="83" t="s">
        <v>110</v>
      </c>
      <c r="C27" s="83" t="s">
        <v>111</v>
      </c>
      <c r="D27" s="83" t="s">
        <v>112</v>
      </c>
      <c r="E27" s="83" t="s">
        <v>113</v>
      </c>
      <c r="F27" s="83" t="s">
        <v>114</v>
      </c>
      <c r="G27" s="83" t="s">
        <v>115</v>
      </c>
      <c r="H27" s="83" t="s">
        <v>116</v>
      </c>
      <c r="I27" s="83" t="s">
        <v>117</v>
      </c>
      <c r="J27" s="83" t="s">
        <v>118</v>
      </c>
      <c r="K27" s="83" t="s">
        <v>119</v>
      </c>
      <c r="L27" s="83" t="s">
        <v>120</v>
      </c>
      <c r="M27" s="83" t="s">
        <v>121</v>
      </c>
      <c r="N27" s="83" t="s">
        <v>122</v>
      </c>
      <c r="O27" s="83" t="s">
        <v>123</v>
      </c>
      <c r="P27" s="83" t="s">
        <v>124</v>
      </c>
      <c r="Q27" s="83" t="s">
        <v>125</v>
      </c>
      <c r="R27" s="83" t="s">
        <v>126</v>
      </c>
      <c r="S27" s="83" t="s">
        <v>127</v>
      </c>
      <c r="T27" s="82"/>
      <c r="U27" s="82"/>
      <c r="V27" s="82"/>
    </row>
    <row r="28" spans="1:22" ht="15.75" customHeight="1">
      <c r="A28" s="172"/>
      <c r="B28" s="84" t="s">
        <v>128</v>
      </c>
      <c r="C28" s="84">
        <v>4</v>
      </c>
      <c r="D28" s="84">
        <v>370</v>
      </c>
      <c r="E28" s="84">
        <f t="shared" ref="E28:E32" si="24">D28/12*1*C28</f>
        <v>123.33333333333333</v>
      </c>
      <c r="F28" s="84">
        <f t="shared" ref="F28:F32" si="25">D28*1/12</f>
        <v>30.833333333333332</v>
      </c>
      <c r="G28" s="84">
        <f t="shared" ref="G28:G32" si="26">D28*0.8/12</f>
        <v>24.666666666666668</v>
      </c>
      <c r="H28" s="84">
        <f t="shared" ref="H28:H32" si="27">E28*0.6/12</f>
        <v>6.166666666666667</v>
      </c>
      <c r="I28" s="84">
        <f t="shared" ref="I28:I32" si="28">E28*0.4/12</f>
        <v>4.1111111111111116</v>
      </c>
      <c r="J28" s="84">
        <f t="shared" ref="J28:J32" si="29">E28*0.2/12</f>
        <v>2.0555555555555558</v>
      </c>
      <c r="K28" s="84">
        <f t="shared" ref="K28:K32" si="30">E28*0</f>
        <v>0</v>
      </c>
      <c r="L28" s="84">
        <v>3118</v>
      </c>
      <c r="M28" s="84">
        <v>104</v>
      </c>
      <c r="N28" s="84">
        <v>43</v>
      </c>
      <c r="O28" s="84">
        <v>27</v>
      </c>
      <c r="P28" s="84">
        <v>1</v>
      </c>
      <c r="Q28" s="84"/>
      <c r="R28" s="84"/>
      <c r="S28" s="84">
        <f t="shared" ref="S28:S32" si="31">((E28*L28)+(F28*M28)+(G28*N28)+(H28*O28)+(I28*P28)+(J28*Q28)+(K28*R28))*3</f>
        <v>1166973.8333333335</v>
      </c>
      <c r="T28" s="82"/>
      <c r="U28" s="82"/>
      <c r="V28" s="82"/>
    </row>
    <row r="29" spans="1:22" ht="15.75" customHeight="1">
      <c r="A29" s="172"/>
      <c r="B29" s="86" t="s">
        <v>129</v>
      </c>
      <c r="C29" s="84">
        <v>2.2000000000000002</v>
      </c>
      <c r="D29" s="84">
        <v>370</v>
      </c>
      <c r="E29" s="84">
        <f t="shared" si="24"/>
        <v>67.833333333333343</v>
      </c>
      <c r="F29" s="84">
        <f t="shared" si="25"/>
        <v>30.833333333333332</v>
      </c>
      <c r="G29" s="84">
        <f t="shared" si="26"/>
        <v>24.666666666666668</v>
      </c>
      <c r="H29" s="84">
        <f t="shared" si="27"/>
        <v>3.3916666666666671</v>
      </c>
      <c r="I29" s="84">
        <f t="shared" si="28"/>
        <v>2.2611111111111115</v>
      </c>
      <c r="J29" s="84">
        <f t="shared" si="29"/>
        <v>1.1305555555555558</v>
      </c>
      <c r="K29" s="84">
        <f t="shared" si="30"/>
        <v>0</v>
      </c>
      <c r="L29" s="84">
        <v>7351</v>
      </c>
      <c r="M29" s="84">
        <v>264</v>
      </c>
      <c r="N29" s="84">
        <v>125</v>
      </c>
      <c r="O29" s="84">
        <v>87</v>
      </c>
      <c r="P29" s="84">
        <v>7</v>
      </c>
      <c r="Q29" s="84"/>
      <c r="R29" s="84"/>
      <c r="S29" s="84">
        <f t="shared" si="31"/>
        <v>1530531.2083333337</v>
      </c>
      <c r="T29" s="82"/>
      <c r="U29" s="82"/>
      <c r="V29" s="82"/>
    </row>
    <row r="30" spans="1:22" ht="15.75" customHeight="1">
      <c r="A30" s="172"/>
      <c r="B30" s="84" t="s">
        <v>130</v>
      </c>
      <c r="C30" s="84">
        <v>1</v>
      </c>
      <c r="D30" s="84">
        <v>370</v>
      </c>
      <c r="E30" s="84">
        <f t="shared" si="24"/>
        <v>30.833333333333332</v>
      </c>
      <c r="F30" s="84">
        <f t="shared" si="25"/>
        <v>30.833333333333332</v>
      </c>
      <c r="G30" s="84">
        <f t="shared" si="26"/>
        <v>24.666666666666668</v>
      </c>
      <c r="H30" s="84">
        <f t="shared" si="27"/>
        <v>1.5416666666666667</v>
      </c>
      <c r="I30" s="84">
        <f t="shared" si="28"/>
        <v>1.0277777777777779</v>
      </c>
      <c r="J30" s="84">
        <f t="shared" si="29"/>
        <v>0.51388888888888895</v>
      </c>
      <c r="K30" s="84">
        <f t="shared" si="30"/>
        <v>0</v>
      </c>
      <c r="L30" s="84">
        <v>13116</v>
      </c>
      <c r="M30" s="84">
        <v>496</v>
      </c>
      <c r="N30" s="84">
        <v>217</v>
      </c>
      <c r="O30" s="85">
        <v>150.98910000000001</v>
      </c>
      <c r="P30" s="84">
        <v>20</v>
      </c>
      <c r="Q30" s="84"/>
      <c r="R30" s="84"/>
      <c r="S30" s="84">
        <f t="shared" si="31"/>
        <v>1275927.9912541667</v>
      </c>
      <c r="T30" s="82"/>
      <c r="U30" s="82"/>
      <c r="V30" s="82"/>
    </row>
    <row r="31" spans="1:22" ht="15.75" customHeight="1">
      <c r="A31" s="172"/>
      <c r="B31" s="84" t="s">
        <v>131</v>
      </c>
      <c r="C31" s="84">
        <v>1.2</v>
      </c>
      <c r="D31" s="84">
        <v>370</v>
      </c>
      <c r="E31" s="84">
        <f t="shared" si="24"/>
        <v>37</v>
      </c>
      <c r="F31" s="84">
        <f t="shared" si="25"/>
        <v>30.833333333333332</v>
      </c>
      <c r="G31" s="84">
        <f t="shared" si="26"/>
        <v>24.666666666666668</v>
      </c>
      <c r="H31" s="84">
        <f t="shared" si="27"/>
        <v>1.8499999999999999</v>
      </c>
      <c r="I31" s="84">
        <f t="shared" si="28"/>
        <v>1.2333333333333334</v>
      </c>
      <c r="J31" s="84">
        <f t="shared" si="29"/>
        <v>0.6166666666666667</v>
      </c>
      <c r="K31" s="84">
        <f t="shared" si="30"/>
        <v>0</v>
      </c>
      <c r="L31" s="84">
        <v>18121</v>
      </c>
      <c r="M31" s="84">
        <v>651</v>
      </c>
      <c r="N31" s="84">
        <v>307</v>
      </c>
      <c r="O31" s="84">
        <v>207</v>
      </c>
      <c r="P31" s="84">
        <v>36</v>
      </c>
      <c r="Q31" s="84"/>
      <c r="R31" s="84"/>
      <c r="S31" s="84">
        <f t="shared" si="31"/>
        <v>2095648.5499999998</v>
      </c>
      <c r="T31" s="82"/>
      <c r="U31" s="82"/>
      <c r="V31" s="82"/>
    </row>
    <row r="32" spans="1:22" ht="15.75" customHeight="1">
      <c r="A32" s="156"/>
      <c r="B32" s="84" t="s">
        <v>132</v>
      </c>
      <c r="C32" s="84">
        <v>2</v>
      </c>
      <c r="D32" s="84">
        <v>370</v>
      </c>
      <c r="E32" s="84">
        <f t="shared" si="24"/>
        <v>61.666666666666664</v>
      </c>
      <c r="F32" s="84">
        <f t="shared" si="25"/>
        <v>30.833333333333332</v>
      </c>
      <c r="G32" s="84">
        <f t="shared" si="26"/>
        <v>24.666666666666668</v>
      </c>
      <c r="H32" s="84">
        <f t="shared" si="27"/>
        <v>3.0833333333333335</v>
      </c>
      <c r="I32" s="84">
        <f t="shared" si="28"/>
        <v>2.0555555555555558</v>
      </c>
      <c r="J32" s="84">
        <f t="shared" si="29"/>
        <v>1.0277777777777779</v>
      </c>
      <c r="K32" s="84">
        <f t="shared" si="30"/>
        <v>0</v>
      </c>
      <c r="L32" s="84">
        <v>10467</v>
      </c>
      <c r="M32" s="84">
        <v>366</v>
      </c>
      <c r="N32" s="84">
        <v>173</v>
      </c>
      <c r="O32" s="84">
        <v>119</v>
      </c>
      <c r="P32" s="84">
        <v>22</v>
      </c>
      <c r="Q32" s="84"/>
      <c r="R32" s="84"/>
      <c r="S32" s="84">
        <f t="shared" si="31"/>
        <v>1984288.4166666667</v>
      </c>
      <c r="T32" s="82"/>
      <c r="U32" s="82"/>
      <c r="V32" s="82"/>
    </row>
    <row r="33" spans="1:22" ht="15.75" customHeight="1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8">
        <f>S28+S29+S30+S31+S32</f>
        <v>8053369.9995875005</v>
      </c>
      <c r="T33" s="82"/>
      <c r="U33" s="82"/>
      <c r="V33" s="82"/>
    </row>
    <row r="34" spans="1:22" ht="15.75" customHeight="1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</row>
    <row r="35" spans="1:22" ht="15.75" customHeight="1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</row>
    <row r="36" spans="1:22" ht="15.75" customHeight="1">
      <c r="A36" s="171" t="s">
        <v>136</v>
      </c>
      <c r="B36" s="91" t="s">
        <v>110</v>
      </c>
      <c r="C36" s="92" t="s">
        <v>137</v>
      </c>
      <c r="D36" s="92" t="s">
        <v>138</v>
      </c>
      <c r="E36" s="92"/>
      <c r="F36" s="92"/>
      <c r="G36" s="92"/>
      <c r="H36" s="93"/>
      <c r="I36" s="93"/>
      <c r="J36" s="93"/>
      <c r="K36" s="93"/>
      <c r="L36" s="92" t="s">
        <v>139</v>
      </c>
      <c r="M36" s="92" t="s">
        <v>140</v>
      </c>
      <c r="N36" s="92" t="s">
        <v>136</v>
      </c>
      <c r="O36" s="82"/>
      <c r="P36" s="82"/>
      <c r="Q36" s="82"/>
      <c r="R36" s="82"/>
      <c r="S36" s="82"/>
      <c r="T36" s="82"/>
      <c r="U36" s="82"/>
      <c r="V36" s="82"/>
    </row>
    <row r="37" spans="1:22" ht="15.75" customHeight="1">
      <c r="A37" s="172"/>
      <c r="B37" s="84" t="s">
        <v>128</v>
      </c>
      <c r="C37" s="85">
        <f t="shared" ref="C37:C41" si="32">S4</f>
        <v>1197412.5</v>
      </c>
      <c r="D37" s="85">
        <f t="shared" ref="D37:D41" si="33">S12</f>
        <v>1174676</v>
      </c>
      <c r="E37" s="84"/>
      <c r="F37" s="84"/>
      <c r="G37" s="84"/>
      <c r="H37" s="82"/>
      <c r="I37" s="82"/>
      <c r="J37" s="82"/>
      <c r="K37" s="82"/>
      <c r="L37" s="84">
        <f t="shared" ref="L37:L41" si="34">S20</f>
        <v>1163761</v>
      </c>
      <c r="M37" s="84">
        <f t="shared" ref="M37:M41" si="35">S28</f>
        <v>1166973.8333333335</v>
      </c>
      <c r="N37" s="85">
        <f t="shared" ref="N37:N41" si="36">C37+D37+L37+M37</f>
        <v>4702823.333333334</v>
      </c>
      <c r="O37" s="94">
        <f>N37+N38+N39+N40+N41</f>
        <v>31982250.999642503</v>
      </c>
      <c r="P37" s="82"/>
      <c r="Q37" s="82"/>
      <c r="R37" s="82"/>
      <c r="S37" s="82"/>
      <c r="T37" s="82"/>
      <c r="U37" s="82"/>
      <c r="V37" s="82"/>
    </row>
    <row r="38" spans="1:22" ht="15.75" customHeight="1">
      <c r="A38" s="172"/>
      <c r="B38" s="86" t="s">
        <v>129</v>
      </c>
      <c r="C38" s="85">
        <f t="shared" si="32"/>
        <v>1357271.0000000002</v>
      </c>
      <c r="D38" s="85">
        <f t="shared" si="33"/>
        <v>1409508.8333333335</v>
      </c>
      <c r="E38" s="84"/>
      <c r="F38" s="84"/>
      <c r="G38" s="84"/>
      <c r="H38" s="82"/>
      <c r="I38" s="82"/>
      <c r="J38" s="82"/>
      <c r="K38" s="82"/>
      <c r="L38" s="84">
        <f t="shared" si="34"/>
        <v>1444515.1500000001</v>
      </c>
      <c r="M38" s="84">
        <f t="shared" si="35"/>
        <v>1530531.2083333337</v>
      </c>
      <c r="N38" s="85">
        <f t="shared" si="36"/>
        <v>5741826.1916666683</v>
      </c>
      <c r="O38" s="82"/>
      <c r="P38" s="82"/>
      <c r="Q38" s="82"/>
      <c r="R38" s="82"/>
      <c r="S38" s="82"/>
      <c r="T38" s="82"/>
      <c r="U38" s="82"/>
      <c r="V38" s="82"/>
    </row>
    <row r="39" spans="1:22" ht="15.75" customHeight="1">
      <c r="A39" s="172"/>
      <c r="B39" s="84" t="s">
        <v>130</v>
      </c>
      <c r="C39" s="85">
        <f t="shared" si="32"/>
        <v>1852968.99988</v>
      </c>
      <c r="D39" s="85">
        <f t="shared" si="33"/>
        <v>1297857.816483333</v>
      </c>
      <c r="E39" s="84"/>
      <c r="F39" s="84"/>
      <c r="G39" s="84"/>
      <c r="H39" s="82"/>
      <c r="I39" s="82"/>
      <c r="J39" s="82"/>
      <c r="K39" s="82"/>
      <c r="L39" s="84">
        <f t="shared" si="34"/>
        <v>1351935.5503583332</v>
      </c>
      <c r="M39" s="84">
        <f t="shared" si="35"/>
        <v>1275927.9912541667</v>
      </c>
      <c r="N39" s="85">
        <f t="shared" si="36"/>
        <v>5778690.3579758322</v>
      </c>
      <c r="O39" s="82"/>
      <c r="P39" s="82"/>
      <c r="Q39" s="82"/>
      <c r="R39" s="82"/>
      <c r="S39" s="82"/>
      <c r="T39" s="82"/>
      <c r="U39" s="82"/>
      <c r="V39" s="82"/>
    </row>
    <row r="40" spans="1:22" ht="15.75" customHeight="1">
      <c r="A40" s="172"/>
      <c r="B40" s="84" t="s">
        <v>131</v>
      </c>
      <c r="C40" s="85">
        <f t="shared" si="32"/>
        <v>1897489.5</v>
      </c>
      <c r="D40" s="85">
        <f t="shared" si="33"/>
        <v>2040431.6</v>
      </c>
      <c r="E40" s="84"/>
      <c r="F40" s="84"/>
      <c r="G40" s="84"/>
      <c r="H40" s="82"/>
      <c r="I40" s="82"/>
      <c r="J40" s="82"/>
      <c r="K40" s="82"/>
      <c r="L40" s="84">
        <f t="shared" si="34"/>
        <v>2078129.05</v>
      </c>
      <c r="M40" s="84">
        <f t="shared" si="35"/>
        <v>2095648.5499999998</v>
      </c>
      <c r="N40" s="85">
        <f t="shared" si="36"/>
        <v>8111698.7000000002</v>
      </c>
      <c r="O40" s="82"/>
      <c r="P40" s="82"/>
      <c r="Q40" s="82"/>
      <c r="R40" s="82"/>
      <c r="S40" s="82"/>
      <c r="T40" s="82"/>
      <c r="U40" s="82"/>
      <c r="V40" s="82"/>
    </row>
    <row r="41" spans="1:22" ht="15.75" customHeight="1">
      <c r="A41" s="156"/>
      <c r="B41" s="84" t="s">
        <v>132</v>
      </c>
      <c r="C41" s="85">
        <f t="shared" si="32"/>
        <v>1793352.9999999998</v>
      </c>
      <c r="D41" s="85">
        <f t="shared" si="33"/>
        <v>1921844.75</v>
      </c>
      <c r="E41" s="84"/>
      <c r="F41" s="84"/>
      <c r="G41" s="84"/>
      <c r="H41" s="82"/>
      <c r="I41" s="82"/>
      <c r="J41" s="82"/>
      <c r="K41" s="82"/>
      <c r="L41" s="84">
        <f t="shared" si="34"/>
        <v>1947726.25</v>
      </c>
      <c r="M41" s="84">
        <f t="shared" si="35"/>
        <v>1984288.4166666667</v>
      </c>
      <c r="N41" s="85">
        <f t="shared" si="36"/>
        <v>7647212.416666667</v>
      </c>
      <c r="O41" s="82"/>
      <c r="P41" s="82"/>
      <c r="Q41" s="82"/>
      <c r="R41" s="82"/>
      <c r="S41" s="82"/>
      <c r="T41" s="82"/>
      <c r="U41" s="82"/>
      <c r="V41" s="82"/>
    </row>
    <row r="42" spans="1:22" ht="15.75" customHeight="1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</row>
    <row r="43" spans="1:22" ht="15.75" customHeight="1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</row>
    <row r="44" spans="1:22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</row>
    <row r="45" spans="1:22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</row>
    <row r="46" spans="1:22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</row>
    <row r="47" spans="1:22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</row>
    <row r="48" spans="1:22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</row>
    <row r="49" spans="1:22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</row>
    <row r="50" spans="1:22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</row>
    <row r="51" spans="1:22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</row>
    <row r="52" spans="1:2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</row>
    <row r="53" spans="1:22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</row>
    <row r="54" spans="1:22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</row>
    <row r="55" spans="1:22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</row>
    <row r="56" spans="1:22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</row>
    <row r="57" spans="1:22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</row>
    <row r="58" spans="1:22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</row>
    <row r="59" spans="1:22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</row>
    <row r="60" spans="1:22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</row>
    <row r="61" spans="1:22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</row>
    <row r="62" spans="1:2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</row>
    <row r="63" spans="1:22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</row>
    <row r="64" spans="1:22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</row>
    <row r="65" spans="1:22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</row>
    <row r="66" spans="1:22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</row>
    <row r="67" spans="1:22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</row>
    <row r="68" spans="1:22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</row>
    <row r="69" spans="1:22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</row>
    <row r="70" spans="1:22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</row>
    <row r="71" spans="1:22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</row>
    <row r="72" spans="1:2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</row>
    <row r="73" spans="1:22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</row>
    <row r="74" spans="1:22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</row>
    <row r="75" spans="1:22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</row>
    <row r="76" spans="1:22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</row>
    <row r="77" spans="1:22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</row>
    <row r="78" spans="1:22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</row>
    <row r="79" spans="1:22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</row>
    <row r="80" spans="1:22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</row>
    <row r="81" spans="1:22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</row>
    <row r="82" spans="1:2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</row>
    <row r="83" spans="1:22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</row>
    <row r="86" spans="1:22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</row>
    <row r="87" spans="1:22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</row>
    <row r="88" spans="1:22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</row>
    <row r="89" spans="1:22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</row>
    <row r="90" spans="1:22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</row>
    <row r="91" spans="1:22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</row>
    <row r="92" spans="1:2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</row>
    <row r="93" spans="1:22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</row>
    <row r="94" spans="1:22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</row>
    <row r="95" spans="1:22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</row>
    <row r="96" spans="1:22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</row>
    <row r="97" spans="1:22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</row>
    <row r="98" spans="1:22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</row>
    <row r="99" spans="1:22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</row>
    <row r="100" spans="1:22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</row>
  </sheetData>
  <mergeCells count="6">
    <mergeCell ref="A36:A41"/>
    <mergeCell ref="D1:Q1"/>
    <mergeCell ref="A3:A8"/>
    <mergeCell ref="A11:A16"/>
    <mergeCell ref="A19:A24"/>
    <mergeCell ref="A27:A32"/>
  </mergeCells>
  <pageMargins left="0.70866141732283472" right="0.70866141732283472" top="0.74803149606299213" bottom="0.74803149606299213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4.42578125" defaultRowHeight="15" customHeight="1"/>
  <cols>
    <col min="1" max="1" width="61.5703125" customWidth="1"/>
    <col min="2" max="2" width="10.7109375" customWidth="1"/>
    <col min="3" max="3" width="12.28515625" customWidth="1"/>
    <col min="4" max="4" width="12.140625" customWidth="1"/>
    <col min="5" max="5" width="13" customWidth="1"/>
    <col min="6" max="6" width="12.140625" customWidth="1"/>
    <col min="7" max="7" width="12.7109375" customWidth="1"/>
    <col min="8" max="8" width="12.5703125" customWidth="1"/>
    <col min="9" max="9" width="12.85546875" customWidth="1"/>
    <col min="10" max="10" width="13.42578125" customWidth="1"/>
    <col min="11" max="15" width="9.140625" customWidth="1"/>
  </cols>
  <sheetData>
    <row r="1" spans="1:15" ht="24" customHeight="1">
      <c r="A1" s="95" t="s">
        <v>141</v>
      </c>
      <c r="B1" s="179" t="s">
        <v>142</v>
      </c>
      <c r="C1" s="180"/>
      <c r="D1" s="180"/>
      <c r="E1" s="180"/>
      <c r="F1" s="180"/>
      <c r="G1" s="152"/>
      <c r="H1" s="96"/>
      <c r="I1" s="96" t="s">
        <v>143</v>
      </c>
      <c r="J1" s="96"/>
      <c r="K1" s="3"/>
      <c r="L1" s="3"/>
      <c r="M1" s="3"/>
      <c r="N1" s="3"/>
      <c r="O1" s="3"/>
    </row>
    <row r="2" spans="1:15" ht="24" customHeight="1">
      <c r="A2" s="95"/>
      <c r="B2" s="176" t="s">
        <v>18</v>
      </c>
      <c r="C2" s="161"/>
      <c r="D2" s="161"/>
      <c r="E2" s="161"/>
      <c r="F2" s="161"/>
      <c r="G2" s="177"/>
      <c r="H2" s="96"/>
      <c r="I2" s="96"/>
      <c r="J2" s="96"/>
      <c r="K2" s="3"/>
      <c r="L2" s="3"/>
      <c r="M2" s="3"/>
      <c r="N2" s="3"/>
      <c r="O2" s="3"/>
    </row>
    <row r="3" spans="1:15" ht="24" customHeight="1">
      <c r="A3" s="178" t="s">
        <v>144</v>
      </c>
      <c r="B3" s="174" t="s">
        <v>145</v>
      </c>
      <c r="C3" s="161"/>
      <c r="D3" s="148"/>
      <c r="E3" s="174" t="s">
        <v>25</v>
      </c>
      <c r="F3" s="161"/>
      <c r="G3" s="148"/>
      <c r="H3" s="174" t="s">
        <v>146</v>
      </c>
      <c r="I3" s="161"/>
      <c r="J3" s="148"/>
      <c r="K3" s="97"/>
      <c r="L3" s="97"/>
      <c r="M3" s="97"/>
      <c r="N3" s="97"/>
      <c r="O3" s="97"/>
    </row>
    <row r="4" spans="1:15" ht="64.5" customHeight="1">
      <c r="A4" s="156"/>
      <c r="B4" s="98" t="s">
        <v>147</v>
      </c>
      <c r="C4" s="98" t="s">
        <v>148</v>
      </c>
      <c r="D4" s="98" t="s">
        <v>149</v>
      </c>
      <c r="E4" s="98" t="s">
        <v>147</v>
      </c>
      <c r="F4" s="98" t="s">
        <v>148</v>
      </c>
      <c r="G4" s="98" t="s">
        <v>149</v>
      </c>
      <c r="H4" s="98" t="s">
        <v>147</v>
      </c>
      <c r="I4" s="98" t="s">
        <v>148</v>
      </c>
      <c r="J4" s="98" t="s">
        <v>149</v>
      </c>
      <c r="K4" s="99"/>
      <c r="L4" s="99"/>
      <c r="M4" s="99"/>
      <c r="N4" s="99"/>
      <c r="O4" s="99"/>
    </row>
    <row r="5" spans="1:15" ht="24" customHeight="1">
      <c r="A5" s="100">
        <v>1</v>
      </c>
      <c r="B5" s="98">
        <v>2</v>
      </c>
      <c r="C5" s="98">
        <f t="shared" ref="C5:J5" si="0">B5+1</f>
        <v>3</v>
      </c>
      <c r="D5" s="101">
        <f t="shared" si="0"/>
        <v>4</v>
      </c>
      <c r="E5" s="101">
        <f t="shared" si="0"/>
        <v>5</v>
      </c>
      <c r="F5" s="101">
        <f t="shared" si="0"/>
        <v>6</v>
      </c>
      <c r="G5" s="101">
        <f t="shared" si="0"/>
        <v>7</v>
      </c>
      <c r="H5" s="101">
        <f t="shared" si="0"/>
        <v>8</v>
      </c>
      <c r="I5" s="101">
        <f t="shared" si="0"/>
        <v>9</v>
      </c>
      <c r="J5" s="101">
        <f t="shared" si="0"/>
        <v>10</v>
      </c>
      <c r="K5" s="102"/>
      <c r="L5" s="102"/>
      <c r="M5" s="102"/>
      <c r="N5" s="102"/>
      <c r="O5" s="102"/>
    </row>
    <row r="6" spans="1:15" ht="24" customHeight="1">
      <c r="A6" s="103" t="s">
        <v>150</v>
      </c>
      <c r="B6" s="54">
        <f t="shared" ref="B6:J6" si="1">B7+B8+B9+B10+B11+B12</f>
        <v>0</v>
      </c>
      <c r="C6" s="54">
        <f t="shared" si="1"/>
        <v>0</v>
      </c>
      <c r="D6" s="54">
        <f t="shared" si="1"/>
        <v>0</v>
      </c>
      <c r="E6" s="54">
        <f t="shared" si="1"/>
        <v>300.75</v>
      </c>
      <c r="F6" s="54">
        <f t="shared" si="1"/>
        <v>232.25</v>
      </c>
      <c r="G6" s="54">
        <f t="shared" si="1"/>
        <v>265.25</v>
      </c>
      <c r="H6" s="54">
        <f t="shared" si="1"/>
        <v>300.75</v>
      </c>
      <c r="I6" s="54">
        <f t="shared" si="1"/>
        <v>232.25</v>
      </c>
      <c r="J6" s="54">
        <f t="shared" si="1"/>
        <v>265.25</v>
      </c>
      <c r="K6" s="3"/>
      <c r="L6" s="3"/>
      <c r="M6" s="3"/>
      <c r="N6" s="3"/>
      <c r="O6" s="3"/>
    </row>
    <row r="7" spans="1:15" ht="24" customHeight="1">
      <c r="A7" s="104" t="s">
        <v>151</v>
      </c>
      <c r="B7" s="23">
        <v>0</v>
      </c>
      <c r="C7" s="23">
        <v>0</v>
      </c>
      <c r="D7" s="105">
        <f t="shared" ref="D7:D12" si="2">(C7+B7)/2</f>
        <v>0</v>
      </c>
      <c r="E7" s="105">
        <v>7.75</v>
      </c>
      <c r="F7" s="105">
        <v>6</v>
      </c>
      <c r="G7" s="105">
        <v>6</v>
      </c>
      <c r="H7" s="105">
        <v>7.75</v>
      </c>
      <c r="I7" s="106">
        <v>6</v>
      </c>
      <c r="J7" s="106">
        <v>6</v>
      </c>
      <c r="K7" s="3"/>
      <c r="L7" s="3"/>
      <c r="M7" s="3"/>
      <c r="N7" s="3"/>
      <c r="O7" s="3"/>
    </row>
    <row r="8" spans="1:15" ht="24" customHeight="1">
      <c r="A8" s="104" t="s">
        <v>152</v>
      </c>
      <c r="B8" s="23">
        <v>0</v>
      </c>
      <c r="C8" s="23">
        <v>0</v>
      </c>
      <c r="D8" s="105">
        <f t="shared" si="2"/>
        <v>0</v>
      </c>
      <c r="E8" s="23">
        <v>75.5</v>
      </c>
      <c r="F8" s="23">
        <v>57.25</v>
      </c>
      <c r="G8" s="105">
        <v>66</v>
      </c>
      <c r="H8" s="23">
        <v>75.5</v>
      </c>
      <c r="I8" s="23">
        <v>57.25</v>
      </c>
      <c r="J8" s="105">
        <v>66</v>
      </c>
      <c r="K8" s="3"/>
      <c r="L8" s="3"/>
      <c r="M8" s="3"/>
      <c r="N8" s="3"/>
      <c r="O8" s="3"/>
    </row>
    <row r="9" spans="1:15" ht="24" customHeight="1">
      <c r="A9" s="104" t="s">
        <v>153</v>
      </c>
      <c r="B9" s="23">
        <v>0</v>
      </c>
      <c r="C9" s="23">
        <v>0</v>
      </c>
      <c r="D9" s="105">
        <f t="shared" si="2"/>
        <v>0</v>
      </c>
      <c r="E9" s="23">
        <v>97.5</v>
      </c>
      <c r="F9" s="23">
        <v>78.5</v>
      </c>
      <c r="G9" s="105">
        <f t="shared" ref="G9:G12" si="3">(F9+E9)/2</f>
        <v>88</v>
      </c>
      <c r="H9" s="23">
        <v>97.5</v>
      </c>
      <c r="I9" s="23">
        <v>78.5</v>
      </c>
      <c r="J9" s="105">
        <f t="shared" ref="J9:J12" si="4">(I9+H9)/2</f>
        <v>88</v>
      </c>
      <c r="K9" s="3"/>
      <c r="L9" s="3"/>
      <c r="M9" s="3"/>
      <c r="N9" s="3"/>
      <c r="O9" s="3"/>
    </row>
    <row r="10" spans="1:15" ht="24" customHeight="1">
      <c r="A10" s="104" t="s">
        <v>154</v>
      </c>
      <c r="B10" s="23">
        <v>0</v>
      </c>
      <c r="C10" s="23">
        <v>0</v>
      </c>
      <c r="D10" s="105">
        <f t="shared" si="2"/>
        <v>0</v>
      </c>
      <c r="E10" s="23">
        <v>30</v>
      </c>
      <c r="F10" s="23">
        <v>25</v>
      </c>
      <c r="G10" s="105">
        <f t="shared" si="3"/>
        <v>27.5</v>
      </c>
      <c r="H10" s="23">
        <v>30</v>
      </c>
      <c r="I10" s="23">
        <v>25</v>
      </c>
      <c r="J10" s="105">
        <f t="shared" si="4"/>
        <v>27.5</v>
      </c>
      <c r="K10" s="3"/>
      <c r="L10" s="3"/>
      <c r="M10" s="3"/>
      <c r="N10" s="3"/>
      <c r="O10" s="3"/>
    </row>
    <row r="11" spans="1:15" ht="24" customHeight="1">
      <c r="A11" s="104" t="s">
        <v>155</v>
      </c>
      <c r="B11" s="23">
        <v>0</v>
      </c>
      <c r="C11" s="23">
        <v>0</v>
      </c>
      <c r="D11" s="105">
        <f t="shared" si="2"/>
        <v>0</v>
      </c>
      <c r="E11" s="23">
        <v>19.5</v>
      </c>
      <c r="F11" s="23">
        <v>16.5</v>
      </c>
      <c r="G11" s="105">
        <f t="shared" si="3"/>
        <v>18</v>
      </c>
      <c r="H11" s="23">
        <v>19.5</v>
      </c>
      <c r="I11" s="23">
        <v>16.5</v>
      </c>
      <c r="J11" s="105">
        <f t="shared" si="4"/>
        <v>18</v>
      </c>
      <c r="K11" s="3"/>
      <c r="L11" s="3"/>
      <c r="M11" s="3"/>
      <c r="N11" s="3"/>
      <c r="O11" s="3"/>
    </row>
    <row r="12" spans="1:15" ht="24" customHeight="1">
      <c r="A12" s="104" t="s">
        <v>156</v>
      </c>
      <c r="B12" s="23">
        <v>0</v>
      </c>
      <c r="C12" s="23">
        <v>0</v>
      </c>
      <c r="D12" s="105">
        <f t="shared" si="2"/>
        <v>0</v>
      </c>
      <c r="E12" s="23">
        <v>70.5</v>
      </c>
      <c r="F12" s="23">
        <v>49</v>
      </c>
      <c r="G12" s="105">
        <f t="shared" si="3"/>
        <v>59.75</v>
      </c>
      <c r="H12" s="23">
        <v>70.5</v>
      </c>
      <c r="I12" s="23">
        <v>49</v>
      </c>
      <c r="J12" s="105">
        <f t="shared" si="4"/>
        <v>59.75</v>
      </c>
      <c r="K12" s="3"/>
      <c r="L12" s="3"/>
      <c r="M12" s="3"/>
      <c r="N12" s="3"/>
      <c r="O12" s="3"/>
    </row>
    <row r="13" spans="1:15" ht="24" customHeight="1">
      <c r="A13" s="103" t="s">
        <v>157</v>
      </c>
      <c r="B13" s="54">
        <f t="shared" ref="B13:J13" si="5">B14+B15+B16+B17+B18+B19</f>
        <v>0</v>
      </c>
      <c r="C13" s="54">
        <f t="shared" si="5"/>
        <v>0</v>
      </c>
      <c r="D13" s="54">
        <f t="shared" si="5"/>
        <v>0</v>
      </c>
      <c r="E13" s="54">
        <f t="shared" si="5"/>
        <v>255</v>
      </c>
      <c r="F13" s="54">
        <f t="shared" si="5"/>
        <v>229</v>
      </c>
      <c r="G13" s="54">
        <f t="shared" si="5"/>
        <v>242</v>
      </c>
      <c r="H13" s="54">
        <f t="shared" si="5"/>
        <v>255</v>
      </c>
      <c r="I13" s="54">
        <f t="shared" si="5"/>
        <v>229</v>
      </c>
      <c r="J13" s="54">
        <f t="shared" si="5"/>
        <v>242</v>
      </c>
      <c r="K13" s="3"/>
      <c r="L13" s="3"/>
      <c r="M13" s="3"/>
      <c r="N13" s="3"/>
      <c r="O13" s="3"/>
    </row>
    <row r="14" spans="1:15" ht="24" customHeight="1">
      <c r="A14" s="104" t="s">
        <v>151</v>
      </c>
      <c r="B14" s="23">
        <v>0</v>
      </c>
      <c r="C14" s="23">
        <v>0</v>
      </c>
      <c r="D14" s="105">
        <f t="shared" ref="D14:D19" si="6">(C14+B14)/2</f>
        <v>0</v>
      </c>
      <c r="E14" s="105">
        <v>6</v>
      </c>
      <c r="F14" s="105">
        <v>6</v>
      </c>
      <c r="G14" s="105">
        <v>6</v>
      </c>
      <c r="H14" s="106">
        <v>6</v>
      </c>
      <c r="I14" s="106">
        <v>6</v>
      </c>
      <c r="J14" s="106">
        <v>6</v>
      </c>
      <c r="K14" s="3"/>
      <c r="L14" s="3"/>
      <c r="M14" s="3"/>
      <c r="N14" s="3"/>
      <c r="O14" s="3"/>
    </row>
    <row r="15" spans="1:15" ht="24" customHeight="1">
      <c r="A15" s="104" t="s">
        <v>152</v>
      </c>
      <c r="B15" s="23">
        <v>0</v>
      </c>
      <c r="C15" s="23">
        <v>0</v>
      </c>
      <c r="D15" s="105">
        <f t="shared" si="6"/>
        <v>0</v>
      </c>
      <c r="E15" s="23">
        <v>49</v>
      </c>
      <c r="F15" s="23">
        <v>48</v>
      </c>
      <c r="G15" s="105">
        <f t="shared" ref="G15:G19" si="7">(F15+E15)/2</f>
        <v>48.5</v>
      </c>
      <c r="H15" s="23">
        <v>49</v>
      </c>
      <c r="I15" s="23">
        <v>48</v>
      </c>
      <c r="J15" s="105">
        <f t="shared" ref="J15:J19" si="8">(I15+H15)/2</f>
        <v>48.5</v>
      </c>
      <c r="K15" s="3"/>
      <c r="L15" s="3"/>
      <c r="M15" s="3"/>
      <c r="N15" s="3"/>
      <c r="O15" s="3"/>
    </row>
    <row r="16" spans="1:15" ht="24" customHeight="1">
      <c r="A16" s="104" t="s">
        <v>153</v>
      </c>
      <c r="B16" s="23">
        <v>0</v>
      </c>
      <c r="C16" s="23">
        <v>0</v>
      </c>
      <c r="D16" s="105">
        <f t="shared" si="6"/>
        <v>0</v>
      </c>
      <c r="E16" s="23">
        <v>89</v>
      </c>
      <c r="F16" s="23">
        <v>74</v>
      </c>
      <c r="G16" s="105">
        <f t="shared" si="7"/>
        <v>81.5</v>
      </c>
      <c r="H16" s="23">
        <v>89</v>
      </c>
      <c r="I16" s="23">
        <v>74</v>
      </c>
      <c r="J16" s="105">
        <f t="shared" si="8"/>
        <v>81.5</v>
      </c>
      <c r="K16" s="3"/>
      <c r="L16" s="3"/>
      <c r="M16" s="3"/>
      <c r="N16" s="3"/>
      <c r="O16" s="3"/>
    </row>
    <row r="17" spans="1:15" ht="24" customHeight="1">
      <c r="A17" s="104" t="s">
        <v>154</v>
      </c>
      <c r="B17" s="23">
        <v>0</v>
      </c>
      <c r="C17" s="23">
        <v>0</v>
      </c>
      <c r="D17" s="105">
        <f t="shared" si="6"/>
        <v>0</v>
      </c>
      <c r="E17" s="23">
        <v>33</v>
      </c>
      <c r="F17" s="23">
        <v>26</v>
      </c>
      <c r="G17" s="105">
        <f t="shared" si="7"/>
        <v>29.5</v>
      </c>
      <c r="H17" s="23">
        <v>33</v>
      </c>
      <c r="I17" s="23">
        <v>26</v>
      </c>
      <c r="J17" s="105">
        <f t="shared" si="8"/>
        <v>29.5</v>
      </c>
      <c r="K17" s="3"/>
      <c r="L17" s="3"/>
      <c r="M17" s="3"/>
      <c r="N17" s="3"/>
      <c r="O17" s="3"/>
    </row>
    <row r="18" spans="1:15" ht="24" customHeight="1">
      <c r="A18" s="104" t="s">
        <v>155</v>
      </c>
      <c r="B18" s="23">
        <v>0</v>
      </c>
      <c r="C18" s="23">
        <v>0</v>
      </c>
      <c r="D18" s="105">
        <f t="shared" si="6"/>
        <v>0</v>
      </c>
      <c r="E18" s="23">
        <v>18</v>
      </c>
      <c r="F18" s="23">
        <v>16</v>
      </c>
      <c r="G18" s="105">
        <f t="shared" si="7"/>
        <v>17</v>
      </c>
      <c r="H18" s="23">
        <v>18</v>
      </c>
      <c r="I18" s="23">
        <v>16</v>
      </c>
      <c r="J18" s="105">
        <f t="shared" si="8"/>
        <v>17</v>
      </c>
      <c r="K18" s="3"/>
      <c r="L18" s="3"/>
      <c r="M18" s="3"/>
      <c r="N18" s="3"/>
      <c r="O18" s="3"/>
    </row>
    <row r="19" spans="1:15" ht="24" customHeight="1">
      <c r="A19" s="104" t="s">
        <v>156</v>
      </c>
      <c r="B19" s="23">
        <v>0</v>
      </c>
      <c r="C19" s="23">
        <v>0</v>
      </c>
      <c r="D19" s="105">
        <f t="shared" si="6"/>
        <v>0</v>
      </c>
      <c r="E19" s="23">
        <v>60</v>
      </c>
      <c r="F19" s="23">
        <v>59</v>
      </c>
      <c r="G19" s="105">
        <f t="shared" si="7"/>
        <v>59.5</v>
      </c>
      <c r="H19" s="23">
        <v>60</v>
      </c>
      <c r="I19" s="23">
        <v>59</v>
      </c>
      <c r="J19" s="105">
        <f t="shared" si="8"/>
        <v>59.5</v>
      </c>
      <c r="K19" s="3"/>
      <c r="L19" s="3"/>
      <c r="M19" s="3"/>
      <c r="N19" s="3"/>
      <c r="O19" s="3"/>
    </row>
    <row r="20" spans="1:15" ht="24" customHeight="1">
      <c r="A20" s="103" t="s">
        <v>158</v>
      </c>
      <c r="B20" s="54">
        <f t="shared" ref="B20:J20" si="9">B21+B22+B23+B24+B25+B26</f>
        <v>0</v>
      </c>
      <c r="C20" s="54">
        <f t="shared" si="9"/>
        <v>0</v>
      </c>
      <c r="D20" s="54">
        <f t="shared" si="9"/>
        <v>0</v>
      </c>
      <c r="E20" s="54">
        <f t="shared" si="9"/>
        <v>255</v>
      </c>
      <c r="F20" s="54">
        <f t="shared" si="9"/>
        <v>229</v>
      </c>
      <c r="G20" s="54">
        <f t="shared" si="9"/>
        <v>242</v>
      </c>
      <c r="H20" s="54">
        <f t="shared" si="9"/>
        <v>255</v>
      </c>
      <c r="I20" s="54">
        <f t="shared" si="9"/>
        <v>229</v>
      </c>
      <c r="J20" s="54">
        <f t="shared" si="9"/>
        <v>242</v>
      </c>
      <c r="K20" s="3"/>
      <c r="L20" s="3"/>
      <c r="M20" s="3"/>
      <c r="N20" s="3"/>
      <c r="O20" s="3"/>
    </row>
    <row r="21" spans="1:15" ht="24" customHeight="1">
      <c r="A21" s="104" t="s">
        <v>151</v>
      </c>
      <c r="B21" s="23">
        <v>0</v>
      </c>
      <c r="C21" s="23">
        <v>0</v>
      </c>
      <c r="D21" s="105">
        <f t="shared" ref="D21:D26" si="10">(C21+B21)/2</f>
        <v>0</v>
      </c>
      <c r="E21" s="23">
        <v>6</v>
      </c>
      <c r="F21" s="23">
        <v>6</v>
      </c>
      <c r="G21" s="23">
        <v>6</v>
      </c>
      <c r="H21" s="23">
        <v>6</v>
      </c>
      <c r="I21" s="23">
        <v>6</v>
      </c>
      <c r="J21" s="23">
        <v>6</v>
      </c>
      <c r="K21" s="3"/>
      <c r="L21" s="3"/>
      <c r="M21" s="3"/>
      <c r="N21" s="3"/>
      <c r="O21" s="3"/>
    </row>
    <row r="22" spans="1:15" ht="24" customHeight="1">
      <c r="A22" s="104" t="s">
        <v>152</v>
      </c>
      <c r="B22" s="23">
        <v>0</v>
      </c>
      <c r="C22" s="23">
        <v>0</v>
      </c>
      <c r="D22" s="105">
        <f t="shared" si="10"/>
        <v>0</v>
      </c>
      <c r="E22" s="23">
        <v>49</v>
      </c>
      <c r="F22" s="23">
        <v>48</v>
      </c>
      <c r="G22" s="105">
        <f t="shared" ref="G22:G26" si="11">(F22+E22)/2</f>
        <v>48.5</v>
      </c>
      <c r="H22" s="23">
        <v>49</v>
      </c>
      <c r="I22" s="23">
        <v>48</v>
      </c>
      <c r="J22" s="105">
        <f t="shared" ref="J22:J26" si="12">(I22+H22)/2</f>
        <v>48.5</v>
      </c>
      <c r="K22" s="3"/>
      <c r="L22" s="3"/>
      <c r="M22" s="3"/>
      <c r="N22" s="3"/>
      <c r="O22" s="3"/>
    </row>
    <row r="23" spans="1:15" ht="24" customHeight="1">
      <c r="A23" s="104" t="s">
        <v>153</v>
      </c>
      <c r="B23" s="23">
        <v>0</v>
      </c>
      <c r="C23" s="23">
        <v>0</v>
      </c>
      <c r="D23" s="105">
        <f t="shared" si="10"/>
        <v>0</v>
      </c>
      <c r="E23" s="23">
        <v>89</v>
      </c>
      <c r="F23" s="23">
        <v>74</v>
      </c>
      <c r="G23" s="105">
        <f t="shared" si="11"/>
        <v>81.5</v>
      </c>
      <c r="H23" s="23">
        <v>89</v>
      </c>
      <c r="I23" s="23">
        <v>74</v>
      </c>
      <c r="J23" s="105">
        <f t="shared" si="12"/>
        <v>81.5</v>
      </c>
      <c r="K23" s="3"/>
      <c r="L23" s="3"/>
      <c r="M23" s="3"/>
      <c r="N23" s="3"/>
      <c r="O23" s="3"/>
    </row>
    <row r="24" spans="1:15" ht="24" customHeight="1">
      <c r="A24" s="104" t="s">
        <v>154</v>
      </c>
      <c r="B24" s="23">
        <v>0</v>
      </c>
      <c r="C24" s="23">
        <v>0</v>
      </c>
      <c r="D24" s="105">
        <f t="shared" si="10"/>
        <v>0</v>
      </c>
      <c r="E24" s="23">
        <v>33</v>
      </c>
      <c r="F24" s="23">
        <v>26</v>
      </c>
      <c r="G24" s="105">
        <f t="shared" si="11"/>
        <v>29.5</v>
      </c>
      <c r="H24" s="23">
        <v>33</v>
      </c>
      <c r="I24" s="23">
        <v>26</v>
      </c>
      <c r="J24" s="105">
        <f t="shared" si="12"/>
        <v>29.5</v>
      </c>
      <c r="K24" s="3"/>
      <c r="L24" s="3"/>
      <c r="M24" s="3"/>
      <c r="N24" s="3"/>
      <c r="O24" s="3"/>
    </row>
    <row r="25" spans="1:15" ht="24" customHeight="1">
      <c r="A25" s="104" t="s">
        <v>155</v>
      </c>
      <c r="B25" s="23">
        <v>0</v>
      </c>
      <c r="C25" s="23">
        <v>0</v>
      </c>
      <c r="D25" s="105">
        <f t="shared" si="10"/>
        <v>0</v>
      </c>
      <c r="E25" s="23">
        <v>18</v>
      </c>
      <c r="F25" s="23">
        <v>16</v>
      </c>
      <c r="G25" s="105">
        <f t="shared" si="11"/>
        <v>17</v>
      </c>
      <c r="H25" s="23">
        <v>18</v>
      </c>
      <c r="I25" s="23">
        <v>16</v>
      </c>
      <c r="J25" s="105">
        <f t="shared" si="12"/>
        <v>17</v>
      </c>
      <c r="K25" s="3"/>
      <c r="L25" s="3"/>
      <c r="M25" s="3"/>
      <c r="N25" s="3"/>
      <c r="O25" s="3"/>
    </row>
    <row r="26" spans="1:15" ht="24" customHeight="1">
      <c r="A26" s="104" t="s">
        <v>156</v>
      </c>
      <c r="B26" s="23">
        <v>0</v>
      </c>
      <c r="C26" s="23">
        <v>0</v>
      </c>
      <c r="D26" s="105">
        <f t="shared" si="10"/>
        <v>0</v>
      </c>
      <c r="E26" s="23">
        <v>60</v>
      </c>
      <c r="F26" s="23">
        <v>59</v>
      </c>
      <c r="G26" s="105">
        <f t="shared" si="11"/>
        <v>59.5</v>
      </c>
      <c r="H26" s="23">
        <v>60</v>
      </c>
      <c r="I26" s="23">
        <v>59</v>
      </c>
      <c r="J26" s="105">
        <f t="shared" si="12"/>
        <v>59.5</v>
      </c>
      <c r="K26" s="3"/>
      <c r="L26" s="3"/>
      <c r="M26" s="3"/>
      <c r="N26" s="3"/>
      <c r="O26" s="3"/>
    </row>
    <row r="27" spans="1:15" ht="24" customHeight="1">
      <c r="A27" s="103" t="s">
        <v>159</v>
      </c>
      <c r="B27" s="54">
        <f t="shared" ref="B27:J27" si="13">B28+B29+B30+B31+B32+B33</f>
        <v>0</v>
      </c>
      <c r="C27" s="54">
        <f t="shared" si="13"/>
        <v>0</v>
      </c>
      <c r="D27" s="54">
        <f t="shared" si="13"/>
        <v>0</v>
      </c>
      <c r="E27" s="54">
        <f t="shared" si="13"/>
        <v>13592808</v>
      </c>
      <c r="F27" s="54">
        <f t="shared" si="13"/>
        <v>23217489</v>
      </c>
      <c r="G27" s="54">
        <f t="shared" si="13"/>
        <v>18405148.5</v>
      </c>
      <c r="H27" s="54">
        <f t="shared" si="13"/>
        <v>13592808</v>
      </c>
      <c r="I27" s="54">
        <f t="shared" si="13"/>
        <v>23217489</v>
      </c>
      <c r="J27" s="54">
        <f t="shared" si="13"/>
        <v>18405148.5</v>
      </c>
      <c r="K27" s="3"/>
      <c r="L27" s="3"/>
      <c r="M27" s="3"/>
      <c r="N27" s="3"/>
      <c r="O27" s="3"/>
    </row>
    <row r="28" spans="1:15" ht="24" customHeight="1">
      <c r="A28" s="104" t="s">
        <v>151</v>
      </c>
      <c r="B28" s="23">
        <v>0</v>
      </c>
      <c r="C28" s="23">
        <v>0</v>
      </c>
      <c r="D28" s="23">
        <f t="shared" ref="D28:D33" si="14">(C28+B28)/2</f>
        <v>0</v>
      </c>
      <c r="E28" s="23">
        <v>718992</v>
      </c>
      <c r="F28" s="23">
        <v>1046212</v>
      </c>
      <c r="G28" s="23">
        <f t="shared" ref="G28:G33" si="15">(F28+E28)/2</f>
        <v>882602</v>
      </c>
      <c r="H28" s="23">
        <v>718992</v>
      </c>
      <c r="I28" s="23">
        <v>1046212</v>
      </c>
      <c r="J28" s="23">
        <f t="shared" ref="J28:J33" si="16">(I28+H28)/2</f>
        <v>882602</v>
      </c>
      <c r="K28" s="3"/>
      <c r="L28" s="3"/>
      <c r="M28" s="3"/>
      <c r="N28" s="3"/>
      <c r="O28" s="3"/>
    </row>
    <row r="29" spans="1:15" ht="24" customHeight="1">
      <c r="A29" s="104" t="s">
        <v>152</v>
      </c>
      <c r="B29" s="23">
        <v>0</v>
      </c>
      <c r="C29" s="23">
        <v>0</v>
      </c>
      <c r="D29" s="23">
        <f t="shared" si="14"/>
        <v>0</v>
      </c>
      <c r="E29" s="23">
        <v>4478448</v>
      </c>
      <c r="F29" s="23">
        <v>8064511</v>
      </c>
      <c r="G29" s="23">
        <f t="shared" si="15"/>
        <v>6271479.5</v>
      </c>
      <c r="H29" s="23">
        <v>4478448</v>
      </c>
      <c r="I29" s="23">
        <v>8064511</v>
      </c>
      <c r="J29" s="23">
        <f t="shared" si="16"/>
        <v>6271479.5</v>
      </c>
      <c r="K29" s="3"/>
      <c r="L29" s="3"/>
      <c r="M29" s="3"/>
      <c r="N29" s="3"/>
      <c r="O29" s="3"/>
    </row>
    <row r="30" spans="1:15" ht="24" customHeight="1">
      <c r="A30" s="104" t="s">
        <v>153</v>
      </c>
      <c r="B30" s="23">
        <v>0</v>
      </c>
      <c r="C30" s="23">
        <v>0</v>
      </c>
      <c r="D30" s="23">
        <f t="shared" si="14"/>
        <v>0</v>
      </c>
      <c r="E30" s="23">
        <v>4891692</v>
      </c>
      <c r="F30" s="23">
        <v>7948446</v>
      </c>
      <c r="G30" s="23">
        <f t="shared" si="15"/>
        <v>6420069</v>
      </c>
      <c r="H30" s="23">
        <v>4891692</v>
      </c>
      <c r="I30" s="23">
        <v>7948446</v>
      </c>
      <c r="J30" s="23">
        <f t="shared" si="16"/>
        <v>6420069</v>
      </c>
      <c r="K30" s="3"/>
      <c r="L30" s="3"/>
      <c r="M30" s="3"/>
      <c r="N30" s="3"/>
      <c r="O30" s="3"/>
    </row>
    <row r="31" spans="1:15" ht="24" customHeight="1">
      <c r="A31" s="104" t="s">
        <v>154</v>
      </c>
      <c r="B31" s="23">
        <v>0</v>
      </c>
      <c r="C31" s="23">
        <v>0</v>
      </c>
      <c r="D31" s="23">
        <f t="shared" si="14"/>
        <v>0</v>
      </c>
      <c r="E31" s="23">
        <v>832440</v>
      </c>
      <c r="F31" s="23">
        <v>1577000</v>
      </c>
      <c r="G31" s="23">
        <f t="shared" si="15"/>
        <v>1204720</v>
      </c>
      <c r="H31" s="23">
        <v>832440</v>
      </c>
      <c r="I31" s="23">
        <v>1577000</v>
      </c>
      <c r="J31" s="23">
        <f t="shared" si="16"/>
        <v>1204720</v>
      </c>
      <c r="K31" s="3"/>
      <c r="L31" s="3"/>
      <c r="M31" s="3"/>
      <c r="N31" s="3"/>
      <c r="O31" s="3"/>
    </row>
    <row r="32" spans="1:15" ht="24" customHeight="1">
      <c r="A32" s="104" t="s">
        <v>155</v>
      </c>
      <c r="B32" s="23">
        <v>0</v>
      </c>
      <c r="C32" s="23">
        <v>0</v>
      </c>
      <c r="D32" s="23">
        <f t="shared" si="14"/>
        <v>0</v>
      </c>
      <c r="E32" s="23">
        <v>761712</v>
      </c>
      <c r="F32" s="23">
        <v>1501964</v>
      </c>
      <c r="G32" s="23">
        <f t="shared" si="15"/>
        <v>1131838</v>
      </c>
      <c r="H32" s="23">
        <v>761712</v>
      </c>
      <c r="I32" s="23">
        <v>1501964</v>
      </c>
      <c r="J32" s="23">
        <f t="shared" si="16"/>
        <v>1131838</v>
      </c>
      <c r="K32" s="3"/>
      <c r="L32" s="3"/>
      <c r="M32" s="3"/>
      <c r="N32" s="3"/>
      <c r="O32" s="3"/>
    </row>
    <row r="33" spans="1:15" ht="24" customHeight="1">
      <c r="A33" s="104" t="s">
        <v>156</v>
      </c>
      <c r="B33" s="23">
        <v>0</v>
      </c>
      <c r="C33" s="23">
        <v>0</v>
      </c>
      <c r="D33" s="23">
        <f t="shared" si="14"/>
        <v>0</v>
      </c>
      <c r="E33" s="23">
        <v>1909524</v>
      </c>
      <c r="F33" s="23">
        <v>3079356</v>
      </c>
      <c r="G33" s="23">
        <f t="shared" si="15"/>
        <v>2494440</v>
      </c>
      <c r="H33" s="23">
        <v>1909524</v>
      </c>
      <c r="I33" s="23">
        <v>3079356</v>
      </c>
      <c r="J33" s="23">
        <f t="shared" si="16"/>
        <v>2494440</v>
      </c>
      <c r="K33" s="3"/>
      <c r="L33" s="3"/>
      <c r="M33" s="3"/>
      <c r="N33" s="3"/>
      <c r="O33" s="3"/>
    </row>
    <row r="34" spans="1:15" ht="34.5" customHeight="1">
      <c r="A34" s="103" t="s">
        <v>160</v>
      </c>
      <c r="B34" s="107" t="e">
        <f t="shared" ref="B34:J34" si="17">B27/B20/12</f>
        <v>#DIV/0!</v>
      </c>
      <c r="C34" s="107" t="e">
        <f t="shared" si="17"/>
        <v>#DIV/0!</v>
      </c>
      <c r="D34" s="107" t="e">
        <f t="shared" si="17"/>
        <v>#DIV/0!</v>
      </c>
      <c r="E34" s="107">
        <f t="shared" si="17"/>
        <v>4442.0941176470587</v>
      </c>
      <c r="F34" s="107">
        <f t="shared" si="17"/>
        <v>8448.8679039301314</v>
      </c>
      <c r="G34" s="107">
        <f t="shared" si="17"/>
        <v>6337.8610537190079</v>
      </c>
      <c r="H34" s="107">
        <f t="shared" si="17"/>
        <v>4442.0941176470587</v>
      </c>
      <c r="I34" s="107">
        <f t="shared" si="17"/>
        <v>8448.8679039301314</v>
      </c>
      <c r="J34" s="107">
        <f t="shared" si="17"/>
        <v>6337.8610537190079</v>
      </c>
      <c r="K34" s="3"/>
      <c r="L34" s="3"/>
      <c r="M34" s="3"/>
      <c r="N34" s="3"/>
      <c r="O34" s="3"/>
    </row>
    <row r="35" spans="1:15" ht="28.5" customHeight="1">
      <c r="A35" s="104" t="s">
        <v>151</v>
      </c>
      <c r="B35" s="108" t="e">
        <f t="shared" ref="B35:J35" si="18">B28/B21/12</f>
        <v>#DIV/0!</v>
      </c>
      <c r="C35" s="108" t="e">
        <f t="shared" si="18"/>
        <v>#DIV/0!</v>
      </c>
      <c r="D35" s="108" t="e">
        <f t="shared" si="18"/>
        <v>#DIV/0!</v>
      </c>
      <c r="E35" s="108">
        <f t="shared" si="18"/>
        <v>9986</v>
      </c>
      <c r="F35" s="108">
        <f t="shared" si="18"/>
        <v>14530.722222222221</v>
      </c>
      <c r="G35" s="108">
        <f t="shared" si="18"/>
        <v>12258.361111111111</v>
      </c>
      <c r="H35" s="108">
        <f t="shared" si="18"/>
        <v>9986</v>
      </c>
      <c r="I35" s="108">
        <f t="shared" si="18"/>
        <v>14530.722222222221</v>
      </c>
      <c r="J35" s="108">
        <f t="shared" si="18"/>
        <v>12258.361111111111</v>
      </c>
      <c r="K35" s="3"/>
      <c r="L35" s="3"/>
      <c r="M35" s="3"/>
      <c r="N35" s="3"/>
      <c r="O35" s="3"/>
    </row>
    <row r="36" spans="1:15" ht="23.25" customHeight="1">
      <c r="A36" s="104" t="s">
        <v>152</v>
      </c>
      <c r="B36" s="108" t="e">
        <f t="shared" ref="B36:J36" si="19">B29/B22/12</f>
        <v>#DIV/0!</v>
      </c>
      <c r="C36" s="108" t="e">
        <f t="shared" si="19"/>
        <v>#DIV/0!</v>
      </c>
      <c r="D36" s="108" t="e">
        <f t="shared" si="19"/>
        <v>#DIV/0!</v>
      </c>
      <c r="E36" s="108">
        <f t="shared" si="19"/>
        <v>7616.408163265306</v>
      </c>
      <c r="F36" s="108">
        <f t="shared" si="19"/>
        <v>14000.887152777779</v>
      </c>
      <c r="G36" s="108">
        <f t="shared" si="19"/>
        <v>10775.73797250859</v>
      </c>
      <c r="H36" s="108">
        <f t="shared" si="19"/>
        <v>7616.408163265306</v>
      </c>
      <c r="I36" s="108">
        <f t="shared" si="19"/>
        <v>14000.887152777779</v>
      </c>
      <c r="J36" s="108">
        <f t="shared" si="19"/>
        <v>10775.73797250859</v>
      </c>
      <c r="K36" s="3"/>
      <c r="L36" s="3"/>
      <c r="M36" s="3"/>
      <c r="N36" s="3"/>
      <c r="O36" s="3"/>
    </row>
    <row r="37" spans="1:15" ht="27.75" customHeight="1">
      <c r="A37" s="104" t="s">
        <v>153</v>
      </c>
      <c r="B37" s="108" t="e">
        <f t="shared" ref="B37:J37" si="20">B30/B23/12</f>
        <v>#DIV/0!</v>
      </c>
      <c r="C37" s="108" t="e">
        <f t="shared" si="20"/>
        <v>#DIV/0!</v>
      </c>
      <c r="D37" s="108" t="e">
        <f t="shared" si="20"/>
        <v>#DIV/0!</v>
      </c>
      <c r="E37" s="108">
        <f t="shared" si="20"/>
        <v>4580.2359550561796</v>
      </c>
      <c r="F37" s="108">
        <f t="shared" si="20"/>
        <v>8950.9527027027016</v>
      </c>
      <c r="G37" s="108">
        <f t="shared" si="20"/>
        <v>6564.4877300613489</v>
      </c>
      <c r="H37" s="108">
        <f t="shared" si="20"/>
        <v>4580.2359550561796</v>
      </c>
      <c r="I37" s="108">
        <f t="shared" si="20"/>
        <v>8950.9527027027016</v>
      </c>
      <c r="J37" s="108">
        <f t="shared" si="20"/>
        <v>6564.4877300613489</v>
      </c>
      <c r="K37" s="3"/>
      <c r="L37" s="3"/>
      <c r="M37" s="3"/>
      <c r="N37" s="3"/>
      <c r="O37" s="3"/>
    </row>
    <row r="38" spans="1:15" ht="23.25" customHeight="1">
      <c r="A38" s="104" t="s">
        <v>154</v>
      </c>
      <c r="B38" s="108" t="e">
        <f t="shared" ref="B38:J38" si="21">B31/B24/12</f>
        <v>#DIV/0!</v>
      </c>
      <c r="C38" s="108" t="e">
        <f t="shared" si="21"/>
        <v>#DIV/0!</v>
      </c>
      <c r="D38" s="108" t="e">
        <f t="shared" si="21"/>
        <v>#DIV/0!</v>
      </c>
      <c r="E38" s="108">
        <f t="shared" si="21"/>
        <v>2102.121212121212</v>
      </c>
      <c r="F38" s="108">
        <f t="shared" si="21"/>
        <v>5054.4871794871797</v>
      </c>
      <c r="G38" s="108">
        <f t="shared" si="21"/>
        <v>3403.1638418079096</v>
      </c>
      <c r="H38" s="108">
        <f t="shared" si="21"/>
        <v>2102.121212121212</v>
      </c>
      <c r="I38" s="108">
        <f t="shared" si="21"/>
        <v>5054.4871794871797</v>
      </c>
      <c r="J38" s="108">
        <f t="shared" si="21"/>
        <v>3403.1638418079096</v>
      </c>
      <c r="K38" s="3"/>
      <c r="L38" s="3"/>
      <c r="M38" s="3"/>
      <c r="N38" s="3"/>
      <c r="O38" s="3"/>
    </row>
    <row r="39" spans="1:15" ht="23.25" customHeight="1">
      <c r="A39" s="104" t="s">
        <v>155</v>
      </c>
      <c r="B39" s="108" t="e">
        <f t="shared" ref="B39:J39" si="22">B32/B25/12</f>
        <v>#DIV/0!</v>
      </c>
      <c r="C39" s="108" t="e">
        <f t="shared" si="22"/>
        <v>#DIV/0!</v>
      </c>
      <c r="D39" s="108" t="e">
        <f t="shared" si="22"/>
        <v>#DIV/0!</v>
      </c>
      <c r="E39" s="108">
        <f t="shared" si="22"/>
        <v>3526.4444444444448</v>
      </c>
      <c r="F39" s="108">
        <f t="shared" si="22"/>
        <v>7822.729166666667</v>
      </c>
      <c r="G39" s="108">
        <f t="shared" si="22"/>
        <v>5548.2254901960778</v>
      </c>
      <c r="H39" s="108">
        <f t="shared" si="22"/>
        <v>3526.4444444444448</v>
      </c>
      <c r="I39" s="108">
        <f t="shared" si="22"/>
        <v>7822.729166666667</v>
      </c>
      <c r="J39" s="108">
        <f t="shared" si="22"/>
        <v>5548.2254901960778</v>
      </c>
      <c r="K39" s="3"/>
      <c r="L39" s="3"/>
      <c r="M39" s="3"/>
      <c r="N39" s="3"/>
      <c r="O39" s="3"/>
    </row>
    <row r="40" spans="1:15" ht="24" customHeight="1">
      <c r="A40" s="104" t="s">
        <v>156</v>
      </c>
      <c r="B40" s="108" t="e">
        <f t="shared" ref="B40:J40" si="23">B33/B26/12</f>
        <v>#DIV/0!</v>
      </c>
      <c r="C40" s="108" t="e">
        <f t="shared" si="23"/>
        <v>#DIV/0!</v>
      </c>
      <c r="D40" s="108" t="e">
        <f t="shared" si="23"/>
        <v>#DIV/0!</v>
      </c>
      <c r="E40" s="108">
        <f t="shared" si="23"/>
        <v>2652.1166666666668</v>
      </c>
      <c r="F40" s="108">
        <f t="shared" si="23"/>
        <v>4349.3728813559328</v>
      </c>
      <c r="G40" s="108">
        <f t="shared" si="23"/>
        <v>3493.613445378151</v>
      </c>
      <c r="H40" s="108">
        <f t="shared" si="23"/>
        <v>2652.1166666666668</v>
      </c>
      <c r="I40" s="108">
        <f t="shared" si="23"/>
        <v>4349.3728813559328</v>
      </c>
      <c r="J40" s="108">
        <f t="shared" si="23"/>
        <v>3493.613445378151</v>
      </c>
      <c r="K40" s="3"/>
      <c r="L40" s="3"/>
      <c r="M40" s="3"/>
      <c r="N40" s="3"/>
      <c r="O40" s="3"/>
    </row>
    <row r="41" spans="1:15" ht="24" customHeight="1">
      <c r="A41" s="95"/>
      <c r="B41" s="73"/>
      <c r="C41" s="109"/>
      <c r="D41" s="110"/>
      <c r="E41" s="110"/>
      <c r="F41" s="110"/>
      <c r="G41" s="110"/>
      <c r="H41" s="96"/>
      <c r="I41" s="96"/>
      <c r="J41" s="96"/>
      <c r="K41" s="3"/>
      <c r="L41" s="3"/>
      <c r="M41" s="3"/>
      <c r="N41" s="3"/>
      <c r="O41" s="3"/>
    </row>
    <row r="42" spans="1:15" ht="18" customHeight="1">
      <c r="A42" s="72"/>
      <c r="B42" s="73"/>
      <c r="C42" s="73"/>
      <c r="D42" s="111"/>
      <c r="E42" s="111"/>
      <c r="F42" s="110"/>
      <c r="G42" s="110"/>
      <c r="H42" s="96"/>
      <c r="I42" s="96"/>
      <c r="J42" s="96"/>
      <c r="K42" s="3"/>
      <c r="L42" s="3"/>
      <c r="M42" s="3"/>
      <c r="N42" s="3"/>
      <c r="O42" s="3"/>
    </row>
    <row r="43" spans="1:15" ht="21.75" customHeight="1">
      <c r="A43" s="112" t="s">
        <v>104</v>
      </c>
      <c r="B43" s="20"/>
      <c r="C43" s="113"/>
      <c r="D43" s="114"/>
      <c r="E43" s="114"/>
      <c r="F43" s="181" t="s">
        <v>161</v>
      </c>
      <c r="G43" s="152"/>
      <c r="H43" s="96"/>
      <c r="I43" s="96"/>
      <c r="J43" s="96"/>
      <c r="K43" s="3"/>
      <c r="L43" s="3"/>
      <c r="M43" s="3"/>
      <c r="N43" s="3"/>
      <c r="O43" s="3"/>
    </row>
    <row r="44" spans="1:15" ht="18" customHeight="1">
      <c r="A44" s="112"/>
      <c r="B44" s="20"/>
      <c r="C44" s="20" t="s">
        <v>106</v>
      </c>
      <c r="D44" s="114"/>
      <c r="E44" s="175" t="s">
        <v>162</v>
      </c>
      <c r="F44" s="150"/>
      <c r="G44" s="150"/>
      <c r="H44" s="96"/>
      <c r="I44" s="96"/>
      <c r="J44" s="96"/>
      <c r="K44" s="3"/>
      <c r="L44" s="3"/>
      <c r="M44" s="3"/>
      <c r="N44" s="3"/>
      <c r="O44" s="3"/>
    </row>
    <row r="45" spans="1:15" ht="13.5" customHeight="1">
      <c r="A45" s="115"/>
      <c r="B45" s="115"/>
      <c r="C45" s="115"/>
      <c r="D45" s="96"/>
      <c r="E45" s="96"/>
      <c r="F45" s="96"/>
      <c r="G45" s="96"/>
      <c r="H45" s="96"/>
      <c r="I45" s="96"/>
      <c r="J45" s="96"/>
      <c r="K45" s="3"/>
      <c r="L45" s="3"/>
      <c r="M45" s="3"/>
      <c r="N45" s="3"/>
      <c r="O45" s="3"/>
    </row>
    <row r="46" spans="1:15" ht="18" customHeight="1">
      <c r="A46" s="115" t="s">
        <v>163</v>
      </c>
      <c r="B46" s="115"/>
      <c r="C46" s="115"/>
      <c r="D46" s="96"/>
      <c r="E46" s="96"/>
      <c r="F46" s="96"/>
      <c r="G46" s="96"/>
      <c r="H46" s="96"/>
      <c r="I46" s="96"/>
      <c r="J46" s="96"/>
      <c r="K46" s="3"/>
      <c r="L46" s="3"/>
      <c r="M46" s="3"/>
      <c r="N46" s="3"/>
      <c r="O46" s="3"/>
    </row>
    <row r="47" spans="1:15" ht="18" customHeight="1">
      <c r="A47" s="115" t="s">
        <v>164</v>
      </c>
      <c r="B47" s="115"/>
      <c r="C47" s="115"/>
      <c r="D47" s="96"/>
      <c r="E47" s="96"/>
      <c r="F47" s="96"/>
      <c r="G47" s="96"/>
      <c r="H47" s="96"/>
      <c r="I47" s="96"/>
      <c r="J47" s="96"/>
      <c r="K47" s="3"/>
      <c r="L47" s="3"/>
      <c r="M47" s="3"/>
      <c r="N47" s="3"/>
      <c r="O47" s="3"/>
    </row>
    <row r="48" spans="1:15" ht="18" customHeight="1">
      <c r="A48" s="115"/>
      <c r="B48" s="115"/>
      <c r="C48" s="115"/>
      <c r="D48" s="96"/>
      <c r="E48" s="96"/>
      <c r="F48" s="96"/>
      <c r="G48" s="96"/>
      <c r="H48" s="96"/>
      <c r="I48" s="96"/>
      <c r="J48" s="96"/>
      <c r="K48" s="3"/>
      <c r="L48" s="3"/>
      <c r="M48" s="3"/>
      <c r="N48" s="3"/>
      <c r="O48" s="3"/>
    </row>
    <row r="49" spans="1:15" ht="18" customHeight="1">
      <c r="A49" s="115"/>
      <c r="B49" s="115"/>
      <c r="C49" s="115"/>
      <c r="D49" s="96"/>
      <c r="E49" s="96"/>
      <c r="F49" s="96"/>
      <c r="G49" s="96"/>
      <c r="H49" s="96"/>
      <c r="I49" s="96"/>
      <c r="J49" s="96"/>
      <c r="K49" s="3"/>
      <c r="L49" s="3"/>
      <c r="M49" s="3"/>
      <c r="N49" s="3"/>
      <c r="O49" s="3"/>
    </row>
    <row r="50" spans="1:15" ht="18" customHeight="1">
      <c r="A50" s="115"/>
      <c r="B50" s="115"/>
      <c r="C50" s="115"/>
      <c r="D50" s="96"/>
      <c r="E50" s="96"/>
      <c r="F50" s="96"/>
      <c r="G50" s="96"/>
      <c r="H50" s="96"/>
      <c r="I50" s="96"/>
      <c r="J50" s="96"/>
      <c r="K50" s="3"/>
      <c r="L50" s="3"/>
      <c r="M50" s="3"/>
      <c r="N50" s="3"/>
      <c r="O50" s="3"/>
    </row>
    <row r="51" spans="1:15" ht="18" customHeight="1">
      <c r="A51" s="115"/>
      <c r="B51" s="115"/>
      <c r="C51" s="115"/>
      <c r="D51" s="96"/>
      <c r="E51" s="96"/>
      <c r="F51" s="96"/>
      <c r="G51" s="96"/>
      <c r="H51" s="96"/>
      <c r="I51" s="96"/>
      <c r="J51" s="96"/>
      <c r="K51" s="3"/>
      <c r="L51" s="3"/>
      <c r="M51" s="3"/>
      <c r="N51" s="3"/>
      <c r="O51" s="3"/>
    </row>
    <row r="52" spans="1:15" ht="18" customHeight="1">
      <c r="A52" s="115"/>
      <c r="B52" s="115"/>
      <c r="C52" s="115"/>
      <c r="D52" s="96"/>
      <c r="E52" s="96"/>
      <c r="F52" s="96"/>
      <c r="G52" s="96"/>
      <c r="H52" s="96"/>
      <c r="I52" s="96"/>
      <c r="J52" s="96"/>
      <c r="K52" s="3"/>
      <c r="L52" s="3"/>
      <c r="M52" s="3"/>
      <c r="N52" s="3"/>
      <c r="O52" s="3"/>
    </row>
    <row r="53" spans="1:15" ht="18" customHeight="1">
      <c r="A53" s="115"/>
      <c r="B53" s="115"/>
      <c r="C53" s="115"/>
      <c r="D53" s="96"/>
      <c r="E53" s="96"/>
      <c r="F53" s="96"/>
      <c r="G53" s="96"/>
      <c r="H53" s="96"/>
      <c r="I53" s="96"/>
      <c r="J53" s="96"/>
      <c r="K53" s="3"/>
      <c r="L53" s="3"/>
      <c r="M53" s="3"/>
      <c r="N53" s="3"/>
      <c r="O53" s="3"/>
    </row>
    <row r="54" spans="1:15" ht="18" customHeight="1">
      <c r="A54" s="115"/>
      <c r="B54" s="115"/>
      <c r="C54" s="115"/>
      <c r="D54" s="96"/>
      <c r="E54" s="96"/>
      <c r="F54" s="96"/>
      <c r="G54" s="96"/>
      <c r="H54" s="96"/>
      <c r="I54" s="96"/>
      <c r="J54" s="96"/>
      <c r="K54" s="3"/>
      <c r="L54" s="3"/>
      <c r="M54" s="3"/>
      <c r="N54" s="3"/>
      <c r="O54" s="3"/>
    </row>
    <row r="55" spans="1:15" ht="18" customHeight="1">
      <c r="A55" s="115"/>
      <c r="B55" s="115"/>
      <c r="C55" s="115"/>
      <c r="D55" s="96"/>
      <c r="E55" s="96"/>
      <c r="F55" s="96"/>
      <c r="G55" s="96"/>
      <c r="H55" s="96"/>
      <c r="I55" s="96"/>
      <c r="J55" s="96"/>
      <c r="K55" s="3"/>
      <c r="L55" s="3"/>
      <c r="M55" s="3"/>
      <c r="N55" s="3"/>
      <c r="O55" s="3"/>
    </row>
    <row r="56" spans="1:15" ht="18" customHeight="1">
      <c r="A56" s="115"/>
      <c r="B56" s="115"/>
      <c r="C56" s="115"/>
      <c r="D56" s="96"/>
      <c r="E56" s="96"/>
      <c r="F56" s="96"/>
      <c r="G56" s="96"/>
      <c r="H56" s="96"/>
      <c r="I56" s="96"/>
      <c r="J56" s="96"/>
      <c r="K56" s="3"/>
      <c r="L56" s="3"/>
      <c r="M56" s="3"/>
      <c r="N56" s="3"/>
      <c r="O56" s="3"/>
    </row>
    <row r="57" spans="1:15" ht="18" customHeight="1">
      <c r="A57" s="115"/>
      <c r="B57" s="115"/>
      <c r="C57" s="115"/>
      <c r="D57" s="96"/>
      <c r="E57" s="96"/>
      <c r="F57" s="96"/>
      <c r="G57" s="96"/>
      <c r="H57" s="96"/>
      <c r="I57" s="96"/>
      <c r="J57" s="96"/>
      <c r="K57" s="3"/>
      <c r="L57" s="3"/>
      <c r="M57" s="3"/>
      <c r="N57" s="3"/>
      <c r="O57" s="3"/>
    </row>
    <row r="58" spans="1:15" ht="18" customHeight="1">
      <c r="A58" s="115"/>
      <c r="B58" s="115"/>
      <c r="C58" s="115"/>
      <c r="D58" s="96"/>
      <c r="E58" s="96"/>
      <c r="F58" s="96"/>
      <c r="G58" s="96"/>
      <c r="H58" s="96"/>
      <c r="I58" s="96"/>
      <c r="J58" s="96"/>
      <c r="K58" s="3"/>
      <c r="L58" s="3"/>
      <c r="M58" s="3"/>
      <c r="N58" s="3"/>
      <c r="O58" s="3"/>
    </row>
    <row r="59" spans="1:15" ht="18" customHeight="1">
      <c r="A59" s="115"/>
      <c r="B59" s="115"/>
      <c r="C59" s="115"/>
      <c r="D59" s="96"/>
      <c r="E59" s="96"/>
      <c r="F59" s="96"/>
      <c r="G59" s="96"/>
      <c r="H59" s="96"/>
      <c r="I59" s="96"/>
      <c r="J59" s="96"/>
      <c r="K59" s="3"/>
      <c r="L59" s="3"/>
      <c r="M59" s="3"/>
      <c r="N59" s="3"/>
      <c r="O59" s="3"/>
    </row>
    <row r="60" spans="1:15" ht="18" customHeight="1">
      <c r="A60" s="115"/>
      <c r="B60" s="115"/>
      <c r="C60" s="115"/>
      <c r="D60" s="96"/>
      <c r="E60" s="96"/>
      <c r="F60" s="96"/>
      <c r="G60" s="96"/>
      <c r="H60" s="96"/>
      <c r="I60" s="96"/>
      <c r="J60" s="96"/>
      <c r="K60" s="3"/>
      <c r="L60" s="3"/>
      <c r="M60" s="3"/>
      <c r="N60" s="3"/>
      <c r="O60" s="3"/>
    </row>
    <row r="61" spans="1:15" ht="18" customHeight="1">
      <c r="A61" s="115"/>
      <c r="B61" s="115"/>
      <c r="C61" s="115"/>
      <c r="D61" s="96"/>
      <c r="E61" s="96"/>
      <c r="F61" s="96"/>
      <c r="G61" s="96"/>
      <c r="H61" s="96"/>
      <c r="I61" s="96"/>
      <c r="J61" s="96"/>
      <c r="K61" s="3"/>
      <c r="L61" s="3"/>
      <c r="M61" s="3"/>
      <c r="N61" s="3"/>
      <c r="O61" s="3"/>
    </row>
    <row r="62" spans="1:15" ht="18" customHeight="1">
      <c r="A62" s="115"/>
      <c r="B62" s="115"/>
      <c r="C62" s="115"/>
      <c r="D62" s="96"/>
      <c r="E62" s="96"/>
      <c r="F62" s="96"/>
      <c r="G62" s="96"/>
      <c r="H62" s="96"/>
      <c r="I62" s="96"/>
      <c r="J62" s="96"/>
      <c r="K62" s="3"/>
      <c r="L62" s="3"/>
      <c r="M62" s="3"/>
      <c r="N62" s="3"/>
      <c r="O62" s="3"/>
    </row>
    <row r="63" spans="1:15" ht="18" customHeight="1">
      <c r="A63" s="115"/>
      <c r="B63" s="115"/>
      <c r="C63" s="115"/>
      <c r="D63" s="96"/>
      <c r="E63" s="96"/>
      <c r="F63" s="96"/>
      <c r="G63" s="96"/>
      <c r="H63" s="96"/>
      <c r="I63" s="96"/>
      <c r="J63" s="96"/>
      <c r="K63" s="3"/>
      <c r="L63" s="3"/>
      <c r="M63" s="3"/>
      <c r="N63" s="3"/>
      <c r="O63" s="3"/>
    </row>
    <row r="64" spans="1:15" ht="18" customHeight="1">
      <c r="A64" s="115"/>
      <c r="B64" s="115"/>
      <c r="C64" s="115"/>
      <c r="D64" s="96"/>
      <c r="E64" s="96"/>
      <c r="F64" s="96"/>
      <c r="G64" s="96"/>
      <c r="H64" s="96"/>
      <c r="I64" s="96"/>
      <c r="J64" s="96"/>
      <c r="K64" s="3"/>
      <c r="L64" s="3"/>
      <c r="M64" s="3"/>
      <c r="N64" s="3"/>
      <c r="O64" s="3"/>
    </row>
    <row r="65" spans="1:15" ht="18" customHeight="1">
      <c r="A65" s="115"/>
      <c r="B65" s="115"/>
      <c r="C65" s="115"/>
      <c r="D65" s="96"/>
      <c r="E65" s="96"/>
      <c r="F65" s="96"/>
      <c r="G65" s="96"/>
      <c r="H65" s="96"/>
      <c r="I65" s="96"/>
      <c r="J65" s="96"/>
      <c r="K65" s="3"/>
      <c r="L65" s="3"/>
      <c r="M65" s="3"/>
      <c r="N65" s="3"/>
      <c r="O65" s="3"/>
    </row>
    <row r="66" spans="1:15" ht="18" customHeight="1">
      <c r="A66" s="115"/>
      <c r="B66" s="115"/>
      <c r="C66" s="115"/>
      <c r="D66" s="96"/>
      <c r="E66" s="96"/>
      <c r="F66" s="96"/>
      <c r="G66" s="96"/>
      <c r="H66" s="96"/>
      <c r="I66" s="96"/>
      <c r="J66" s="96"/>
      <c r="K66" s="3"/>
      <c r="L66" s="3"/>
      <c r="M66" s="3"/>
      <c r="N66" s="3"/>
      <c r="O66" s="3"/>
    </row>
    <row r="67" spans="1:15" ht="18" customHeight="1">
      <c r="A67" s="115"/>
      <c r="B67" s="115"/>
      <c r="C67" s="115"/>
      <c r="D67" s="96"/>
      <c r="E67" s="96"/>
      <c r="F67" s="96"/>
      <c r="G67" s="96"/>
      <c r="H67" s="96"/>
      <c r="I67" s="96"/>
      <c r="J67" s="96"/>
      <c r="K67" s="3"/>
      <c r="L67" s="3"/>
      <c r="M67" s="3"/>
      <c r="N67" s="3"/>
      <c r="O67" s="3"/>
    </row>
    <row r="68" spans="1:15" ht="18" customHeight="1">
      <c r="A68" s="115"/>
      <c r="B68" s="115"/>
      <c r="C68" s="115"/>
      <c r="D68" s="96"/>
      <c r="E68" s="96"/>
      <c r="F68" s="96"/>
      <c r="G68" s="96"/>
      <c r="H68" s="96"/>
      <c r="I68" s="96"/>
      <c r="J68" s="96"/>
      <c r="K68" s="3"/>
      <c r="L68" s="3"/>
      <c r="M68" s="3"/>
      <c r="N68" s="3"/>
      <c r="O68" s="3"/>
    </row>
    <row r="69" spans="1:15" ht="18" customHeight="1">
      <c r="A69" s="115"/>
      <c r="B69" s="115"/>
      <c r="C69" s="115"/>
      <c r="D69" s="96"/>
      <c r="E69" s="96"/>
      <c r="F69" s="96"/>
      <c r="G69" s="96"/>
      <c r="H69" s="96"/>
      <c r="I69" s="96"/>
      <c r="J69" s="96"/>
      <c r="K69" s="3"/>
      <c r="L69" s="3"/>
      <c r="M69" s="3"/>
      <c r="N69" s="3"/>
      <c r="O69" s="3"/>
    </row>
    <row r="70" spans="1:15" ht="18" customHeight="1">
      <c r="A70" s="115"/>
      <c r="B70" s="115"/>
      <c r="C70" s="115"/>
      <c r="D70" s="96"/>
      <c r="E70" s="96"/>
      <c r="F70" s="96"/>
      <c r="G70" s="96"/>
      <c r="H70" s="96"/>
      <c r="I70" s="96"/>
      <c r="J70" s="96"/>
      <c r="K70" s="3"/>
      <c r="L70" s="3"/>
      <c r="M70" s="3"/>
      <c r="N70" s="3"/>
      <c r="O70" s="3"/>
    </row>
    <row r="71" spans="1:15" ht="18" customHeight="1">
      <c r="A71" s="115"/>
      <c r="B71" s="115"/>
      <c r="C71" s="115"/>
      <c r="D71" s="96"/>
      <c r="E71" s="96"/>
      <c r="F71" s="96"/>
      <c r="G71" s="96"/>
      <c r="H71" s="96"/>
      <c r="I71" s="96"/>
      <c r="J71" s="96"/>
      <c r="K71" s="3"/>
      <c r="L71" s="3"/>
      <c r="M71" s="3"/>
      <c r="N71" s="3"/>
      <c r="O71" s="3"/>
    </row>
    <row r="72" spans="1:15" ht="18" customHeight="1">
      <c r="A72" s="115"/>
      <c r="B72" s="115"/>
      <c r="C72" s="115"/>
      <c r="D72" s="96"/>
      <c r="E72" s="96"/>
      <c r="F72" s="96"/>
      <c r="G72" s="96"/>
      <c r="H72" s="96"/>
      <c r="I72" s="96"/>
      <c r="J72" s="96"/>
      <c r="K72" s="3"/>
      <c r="L72" s="3"/>
      <c r="M72" s="3"/>
      <c r="N72" s="3"/>
      <c r="O72" s="3"/>
    </row>
    <row r="73" spans="1:15" ht="18" customHeight="1">
      <c r="A73" s="115"/>
      <c r="B73" s="115"/>
      <c r="C73" s="115"/>
      <c r="D73" s="96"/>
      <c r="E73" s="96"/>
      <c r="F73" s="96"/>
      <c r="G73" s="96"/>
      <c r="H73" s="96"/>
      <c r="I73" s="96"/>
      <c r="J73" s="96"/>
      <c r="K73" s="3"/>
      <c r="L73" s="3"/>
      <c r="M73" s="3"/>
      <c r="N73" s="3"/>
      <c r="O73" s="3"/>
    </row>
    <row r="74" spans="1:15" ht="18" customHeight="1">
      <c r="A74" s="115"/>
      <c r="B74" s="115"/>
      <c r="C74" s="115"/>
      <c r="D74" s="96"/>
      <c r="E74" s="96"/>
      <c r="F74" s="96"/>
      <c r="G74" s="96"/>
      <c r="H74" s="96"/>
      <c r="I74" s="96"/>
      <c r="J74" s="96"/>
      <c r="K74" s="3"/>
      <c r="L74" s="3"/>
      <c r="M74" s="3"/>
      <c r="N74" s="3"/>
      <c r="O74" s="3"/>
    </row>
    <row r="75" spans="1:15" ht="18" customHeight="1">
      <c r="A75" s="115"/>
      <c r="B75" s="115"/>
      <c r="C75" s="115"/>
      <c r="D75" s="96"/>
      <c r="E75" s="96"/>
      <c r="F75" s="96"/>
      <c r="G75" s="96"/>
      <c r="H75" s="96"/>
      <c r="I75" s="96"/>
      <c r="J75" s="96"/>
      <c r="K75" s="3"/>
      <c r="L75" s="3"/>
      <c r="M75" s="3"/>
      <c r="N75" s="3"/>
      <c r="O75" s="3"/>
    </row>
    <row r="76" spans="1:15" ht="18" customHeight="1">
      <c r="A76" s="115"/>
      <c r="B76" s="115"/>
      <c r="C76" s="115"/>
      <c r="D76" s="96"/>
      <c r="E76" s="96"/>
      <c r="F76" s="96"/>
      <c r="G76" s="96"/>
      <c r="H76" s="96"/>
      <c r="I76" s="96"/>
      <c r="J76" s="96"/>
      <c r="K76" s="3"/>
      <c r="L76" s="3"/>
      <c r="M76" s="3"/>
      <c r="N76" s="3"/>
      <c r="O76" s="3"/>
    </row>
    <row r="77" spans="1:15" ht="18" customHeight="1">
      <c r="A77" s="115"/>
      <c r="B77" s="115"/>
      <c r="C77" s="115"/>
      <c r="D77" s="96"/>
      <c r="E77" s="96"/>
      <c r="F77" s="96"/>
      <c r="G77" s="96"/>
      <c r="H77" s="96"/>
      <c r="I77" s="96"/>
      <c r="J77" s="96"/>
      <c r="K77" s="3"/>
      <c r="L77" s="3"/>
      <c r="M77" s="3"/>
      <c r="N77" s="3"/>
      <c r="O77" s="3"/>
    </row>
    <row r="78" spans="1:15" ht="18" customHeight="1">
      <c r="A78" s="115"/>
      <c r="B78" s="115"/>
      <c r="C78" s="115"/>
      <c r="D78" s="96"/>
      <c r="E78" s="96"/>
      <c r="F78" s="96"/>
      <c r="G78" s="96"/>
      <c r="H78" s="96"/>
      <c r="I78" s="96"/>
      <c r="J78" s="96"/>
      <c r="K78" s="3"/>
      <c r="L78" s="3"/>
      <c r="M78" s="3"/>
      <c r="N78" s="3"/>
      <c r="O78" s="3"/>
    </row>
    <row r="79" spans="1:15" ht="18" customHeight="1">
      <c r="A79" s="115"/>
      <c r="B79" s="115"/>
      <c r="C79" s="115"/>
      <c r="D79" s="96"/>
      <c r="E79" s="96"/>
      <c r="F79" s="96"/>
      <c r="G79" s="96"/>
      <c r="H79" s="96"/>
      <c r="I79" s="96"/>
      <c r="J79" s="96"/>
      <c r="K79" s="3"/>
      <c r="L79" s="3"/>
      <c r="M79" s="3"/>
      <c r="N79" s="3"/>
      <c r="O79" s="3"/>
    </row>
    <row r="80" spans="1:15" ht="18" customHeight="1">
      <c r="A80" s="115"/>
      <c r="B80" s="115"/>
      <c r="C80" s="115"/>
      <c r="D80" s="96"/>
      <c r="E80" s="96"/>
      <c r="F80" s="96"/>
      <c r="G80" s="96"/>
      <c r="H80" s="96"/>
      <c r="I80" s="96"/>
      <c r="J80" s="96"/>
      <c r="K80" s="3"/>
      <c r="L80" s="3"/>
      <c r="M80" s="3"/>
      <c r="N80" s="3"/>
      <c r="O80" s="3"/>
    </row>
    <row r="81" spans="1:15" ht="18" customHeight="1">
      <c r="A81" s="115"/>
      <c r="B81" s="115"/>
      <c r="C81" s="115"/>
      <c r="D81" s="96"/>
      <c r="E81" s="96"/>
      <c r="F81" s="96"/>
      <c r="G81" s="96"/>
      <c r="H81" s="96"/>
      <c r="I81" s="96"/>
      <c r="J81" s="96"/>
      <c r="K81" s="3"/>
      <c r="L81" s="3"/>
      <c r="M81" s="3"/>
      <c r="N81" s="3"/>
      <c r="O81" s="3"/>
    </row>
    <row r="82" spans="1:15" ht="18" customHeight="1">
      <c r="A82" s="115"/>
      <c r="B82" s="115"/>
      <c r="C82" s="115"/>
      <c r="D82" s="96"/>
      <c r="E82" s="96"/>
      <c r="F82" s="96"/>
      <c r="G82" s="96"/>
      <c r="H82" s="96"/>
      <c r="I82" s="96"/>
      <c r="J82" s="96"/>
      <c r="K82" s="3"/>
      <c r="L82" s="3"/>
      <c r="M82" s="3"/>
      <c r="N82" s="3"/>
      <c r="O82" s="3"/>
    </row>
    <row r="83" spans="1:15" ht="18" customHeight="1">
      <c r="A83" s="115"/>
      <c r="B83" s="115"/>
      <c r="C83" s="115"/>
      <c r="D83" s="96"/>
      <c r="E83" s="96"/>
      <c r="F83" s="96"/>
      <c r="G83" s="96"/>
      <c r="H83" s="96"/>
      <c r="I83" s="96"/>
      <c r="J83" s="96"/>
      <c r="K83" s="3"/>
      <c r="L83" s="3"/>
      <c r="M83" s="3"/>
      <c r="N83" s="3"/>
      <c r="O83" s="3"/>
    </row>
    <row r="84" spans="1:15" ht="18" customHeight="1">
      <c r="A84" s="115"/>
      <c r="B84" s="115"/>
      <c r="C84" s="115"/>
      <c r="D84" s="96"/>
      <c r="E84" s="96"/>
      <c r="F84" s="96"/>
      <c r="G84" s="96"/>
      <c r="H84" s="96"/>
      <c r="I84" s="96"/>
      <c r="J84" s="96"/>
      <c r="K84" s="3"/>
      <c r="L84" s="3"/>
      <c r="M84" s="3"/>
      <c r="N84" s="3"/>
      <c r="O84" s="3"/>
    </row>
    <row r="85" spans="1:15" ht="18" customHeight="1">
      <c r="A85" s="115"/>
      <c r="B85" s="115"/>
      <c r="C85" s="115"/>
      <c r="D85" s="96"/>
      <c r="E85" s="96"/>
      <c r="F85" s="96"/>
      <c r="G85" s="96"/>
      <c r="H85" s="96"/>
      <c r="I85" s="96"/>
      <c r="J85" s="96"/>
      <c r="K85" s="3"/>
      <c r="L85" s="3"/>
      <c r="M85" s="3"/>
      <c r="N85" s="3"/>
      <c r="O85" s="3"/>
    </row>
    <row r="86" spans="1:15" ht="18" customHeight="1">
      <c r="A86" s="115"/>
      <c r="B86" s="115"/>
      <c r="C86" s="115"/>
      <c r="D86" s="96"/>
      <c r="E86" s="96"/>
      <c r="F86" s="96"/>
      <c r="G86" s="96"/>
      <c r="H86" s="96"/>
      <c r="I86" s="96"/>
      <c r="J86" s="96"/>
      <c r="K86" s="3"/>
      <c r="L86" s="3"/>
      <c r="M86" s="3"/>
      <c r="N86" s="3"/>
      <c r="O86" s="3"/>
    </row>
    <row r="87" spans="1:15" ht="18" customHeight="1">
      <c r="A87" s="115"/>
      <c r="B87" s="115"/>
      <c r="C87" s="115"/>
      <c r="D87" s="96"/>
      <c r="E87" s="96"/>
      <c r="F87" s="96"/>
      <c r="G87" s="96"/>
      <c r="H87" s="96"/>
      <c r="I87" s="96"/>
      <c r="J87" s="96"/>
      <c r="K87" s="3"/>
      <c r="L87" s="3"/>
      <c r="M87" s="3"/>
      <c r="N87" s="3"/>
      <c r="O87" s="3"/>
    </row>
    <row r="88" spans="1:15" ht="18" customHeight="1">
      <c r="A88" s="115"/>
      <c r="B88" s="115"/>
      <c r="C88" s="115"/>
      <c r="D88" s="96"/>
      <c r="E88" s="96"/>
      <c r="F88" s="96"/>
      <c r="G88" s="96"/>
      <c r="H88" s="96"/>
      <c r="I88" s="96"/>
      <c r="J88" s="96"/>
      <c r="K88" s="3"/>
      <c r="L88" s="3"/>
      <c r="M88" s="3"/>
      <c r="N88" s="3"/>
      <c r="O88" s="3"/>
    </row>
    <row r="89" spans="1:15" ht="18" customHeight="1">
      <c r="A89" s="115"/>
      <c r="B89" s="115"/>
      <c r="C89" s="115"/>
      <c r="D89" s="96"/>
      <c r="E89" s="96"/>
      <c r="F89" s="96"/>
      <c r="G89" s="96"/>
      <c r="H89" s="96"/>
      <c r="I89" s="96"/>
      <c r="J89" s="96"/>
      <c r="K89" s="3"/>
      <c r="L89" s="3"/>
      <c r="M89" s="3"/>
      <c r="N89" s="3"/>
      <c r="O89" s="3"/>
    </row>
    <row r="90" spans="1:15" ht="18" customHeight="1">
      <c r="A90" s="115"/>
      <c r="B90" s="115"/>
      <c r="C90" s="115"/>
      <c r="D90" s="96"/>
      <c r="E90" s="96"/>
      <c r="F90" s="96"/>
      <c r="G90" s="96"/>
      <c r="H90" s="96"/>
      <c r="I90" s="96"/>
      <c r="J90" s="96"/>
      <c r="K90" s="3"/>
      <c r="L90" s="3"/>
      <c r="M90" s="3"/>
      <c r="N90" s="3"/>
      <c r="O90" s="3"/>
    </row>
    <row r="91" spans="1:15" ht="18" customHeight="1">
      <c r="A91" s="115"/>
      <c r="B91" s="115"/>
      <c r="C91" s="115"/>
      <c r="D91" s="96"/>
      <c r="E91" s="96"/>
      <c r="F91" s="96"/>
      <c r="G91" s="96"/>
      <c r="H91" s="96"/>
      <c r="I91" s="96"/>
      <c r="J91" s="96"/>
      <c r="K91" s="3"/>
      <c r="L91" s="3"/>
      <c r="M91" s="3"/>
      <c r="N91" s="3"/>
      <c r="O91" s="3"/>
    </row>
    <row r="92" spans="1:15" ht="18" customHeight="1">
      <c r="A92" s="115"/>
      <c r="B92" s="115"/>
      <c r="C92" s="115"/>
      <c r="D92" s="96"/>
      <c r="E92" s="96"/>
      <c r="F92" s="96"/>
      <c r="G92" s="96"/>
      <c r="H92" s="96"/>
      <c r="I92" s="96"/>
      <c r="J92" s="96"/>
      <c r="K92" s="3"/>
      <c r="L92" s="3"/>
      <c r="M92" s="3"/>
      <c r="N92" s="3"/>
      <c r="O92" s="3"/>
    </row>
    <row r="93" spans="1:15" ht="18" customHeight="1">
      <c r="A93" s="115"/>
      <c r="B93" s="115"/>
      <c r="C93" s="115"/>
      <c r="D93" s="96"/>
      <c r="E93" s="96"/>
      <c r="F93" s="96"/>
      <c r="G93" s="96"/>
      <c r="H93" s="96"/>
      <c r="I93" s="96"/>
      <c r="J93" s="96"/>
      <c r="K93" s="3"/>
      <c r="L93" s="3"/>
      <c r="M93" s="3"/>
      <c r="N93" s="3"/>
      <c r="O93" s="3"/>
    </row>
    <row r="94" spans="1:15" ht="18" customHeight="1">
      <c r="A94" s="115"/>
      <c r="B94" s="115"/>
      <c r="C94" s="115"/>
      <c r="D94" s="96"/>
      <c r="E94" s="96"/>
      <c r="F94" s="96"/>
      <c r="G94" s="96"/>
      <c r="H94" s="96"/>
      <c r="I94" s="96"/>
      <c r="J94" s="96"/>
      <c r="K94" s="3"/>
      <c r="L94" s="3"/>
      <c r="M94" s="3"/>
      <c r="N94" s="3"/>
      <c r="O94" s="3"/>
    </row>
    <row r="95" spans="1:15" ht="18" customHeight="1">
      <c r="A95" s="115"/>
      <c r="B95" s="115"/>
      <c r="C95" s="115"/>
      <c r="D95" s="96"/>
      <c r="E95" s="96"/>
      <c r="F95" s="96"/>
      <c r="G95" s="96"/>
      <c r="H95" s="96"/>
      <c r="I95" s="96"/>
      <c r="J95" s="96"/>
      <c r="K95" s="3"/>
      <c r="L95" s="3"/>
      <c r="M95" s="3"/>
      <c r="N95" s="3"/>
      <c r="O95" s="3"/>
    </row>
    <row r="96" spans="1:15" ht="18" customHeight="1">
      <c r="A96" s="115"/>
      <c r="B96" s="115"/>
      <c r="C96" s="115"/>
      <c r="D96" s="96"/>
      <c r="E96" s="96"/>
      <c r="F96" s="96"/>
      <c r="G96" s="96"/>
      <c r="H96" s="96"/>
      <c r="I96" s="96"/>
      <c r="J96" s="96"/>
      <c r="K96" s="3"/>
      <c r="L96" s="3"/>
      <c r="M96" s="3"/>
      <c r="N96" s="3"/>
      <c r="O96" s="3"/>
    </row>
    <row r="97" spans="1:15" ht="18" customHeight="1">
      <c r="A97" s="115"/>
      <c r="B97" s="115"/>
      <c r="C97" s="115"/>
      <c r="D97" s="96"/>
      <c r="E97" s="96"/>
      <c r="F97" s="96"/>
      <c r="G97" s="96"/>
      <c r="H97" s="96"/>
      <c r="I97" s="96"/>
      <c r="J97" s="96"/>
      <c r="K97" s="3"/>
      <c r="L97" s="3"/>
      <c r="M97" s="3"/>
      <c r="N97" s="3"/>
      <c r="O97" s="3"/>
    </row>
    <row r="98" spans="1:15" ht="18" customHeight="1">
      <c r="A98" s="115"/>
      <c r="B98" s="115"/>
      <c r="C98" s="115"/>
      <c r="D98" s="96"/>
      <c r="E98" s="96"/>
      <c r="F98" s="96"/>
      <c r="G98" s="96"/>
      <c r="H98" s="96"/>
      <c r="I98" s="96"/>
      <c r="J98" s="96"/>
      <c r="K98" s="3"/>
      <c r="L98" s="3"/>
      <c r="M98" s="3"/>
      <c r="N98" s="3"/>
      <c r="O98" s="3"/>
    </row>
    <row r="99" spans="1:15" ht="18" customHeight="1">
      <c r="A99" s="115"/>
      <c r="B99" s="115"/>
      <c r="C99" s="115"/>
      <c r="D99" s="96"/>
      <c r="E99" s="96"/>
      <c r="F99" s="96"/>
      <c r="G99" s="96"/>
      <c r="H99" s="96"/>
      <c r="I99" s="96"/>
      <c r="J99" s="96"/>
      <c r="K99" s="3"/>
      <c r="L99" s="3"/>
      <c r="M99" s="3"/>
      <c r="N99" s="3"/>
      <c r="O99" s="3"/>
    </row>
    <row r="100" spans="1:15" ht="18" customHeight="1">
      <c r="A100" s="115"/>
      <c r="B100" s="115"/>
      <c r="C100" s="115"/>
      <c r="D100" s="96"/>
      <c r="E100" s="96"/>
      <c r="F100" s="96"/>
      <c r="G100" s="96"/>
      <c r="H100" s="96"/>
      <c r="I100" s="96"/>
      <c r="J100" s="96"/>
      <c r="K100" s="3"/>
      <c r="L100" s="3"/>
      <c r="M100" s="3"/>
      <c r="N100" s="3"/>
      <c r="O100" s="3"/>
    </row>
  </sheetData>
  <mergeCells count="8">
    <mergeCell ref="B1:G1"/>
    <mergeCell ref="F43:G43"/>
    <mergeCell ref="H3:J3"/>
    <mergeCell ref="E44:G44"/>
    <mergeCell ref="B2:G2"/>
    <mergeCell ref="A3:A4"/>
    <mergeCell ref="B3:D3"/>
    <mergeCell ref="E3:G3"/>
  </mergeCells>
  <pageMargins left="0.82677165354330717" right="0.43307086614173229" top="0.74803149606299213" bottom="0.74803149606299213" header="0" footer="0"/>
  <pageSetup paperSize="9" scale="7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sqref="A1:D1"/>
    </sheetView>
  </sheetViews>
  <sheetFormatPr defaultColWidth="14.42578125" defaultRowHeight="15" customHeight="1"/>
  <cols>
    <col min="1" max="1" width="45.42578125" customWidth="1"/>
    <col min="2" max="2" width="18.7109375" customWidth="1"/>
    <col min="3" max="3" width="21.42578125" customWidth="1"/>
    <col min="4" max="4" width="17.5703125" customWidth="1"/>
    <col min="5" max="11" width="8.7109375" customWidth="1"/>
  </cols>
  <sheetData>
    <row r="1" spans="1:4" ht="26.25">
      <c r="A1" s="173" t="s">
        <v>165</v>
      </c>
      <c r="B1" s="150"/>
      <c r="C1" s="150"/>
      <c r="D1" s="150"/>
    </row>
    <row r="3" spans="1:4" ht="141.75">
      <c r="A3" s="116" t="s">
        <v>166</v>
      </c>
      <c r="B3" s="117" t="s">
        <v>167</v>
      </c>
      <c r="C3" s="117" t="s">
        <v>168</v>
      </c>
      <c r="D3" s="117" t="s">
        <v>169</v>
      </c>
    </row>
    <row r="4" spans="1:4" ht="15.75">
      <c r="A4" s="118">
        <v>0</v>
      </c>
      <c r="B4" s="119">
        <v>0.1</v>
      </c>
      <c r="C4" s="118">
        <v>0.2</v>
      </c>
      <c r="D4" s="119">
        <v>0.3</v>
      </c>
    </row>
    <row r="5" spans="1:4" ht="36" customHeight="1">
      <c r="A5" s="120" t="s">
        <v>170</v>
      </c>
      <c r="B5" s="121"/>
      <c r="C5" s="122"/>
      <c r="D5" s="123">
        <f>SUM($E$22:$E$71)</f>
        <v>0</v>
      </c>
    </row>
    <row r="6" spans="1:4" ht="30.75" customHeight="1">
      <c r="A6" s="124" t="s">
        <v>171</v>
      </c>
      <c r="B6" s="125"/>
      <c r="C6" s="126"/>
      <c r="D6" s="127">
        <f t="shared" ref="D6:D23" si="0">IFERROR(B6*C6,)</f>
        <v>0</v>
      </c>
    </row>
    <row r="7" spans="1:4" ht="15.75">
      <c r="A7" s="124" t="s">
        <v>172</v>
      </c>
      <c r="B7" s="125"/>
      <c r="C7" s="126"/>
      <c r="D7" s="127">
        <f t="shared" si="0"/>
        <v>0</v>
      </c>
    </row>
    <row r="8" spans="1:4" ht="15.75">
      <c r="A8" s="124" t="s">
        <v>173</v>
      </c>
      <c r="B8" s="125"/>
      <c r="C8" s="126"/>
      <c r="D8" s="127">
        <f t="shared" si="0"/>
        <v>0</v>
      </c>
    </row>
    <row r="9" spans="1:4" ht="18.75" customHeight="1">
      <c r="A9" s="124" t="s">
        <v>174</v>
      </c>
      <c r="B9" s="125"/>
      <c r="C9" s="126"/>
      <c r="D9" s="127">
        <f t="shared" si="0"/>
        <v>0</v>
      </c>
    </row>
    <row r="10" spans="1:4" ht="15.75">
      <c r="A10" s="124" t="s">
        <v>175</v>
      </c>
      <c r="B10" s="125"/>
      <c r="C10" s="126"/>
      <c r="D10" s="127">
        <f t="shared" si="0"/>
        <v>0</v>
      </c>
    </row>
    <row r="11" spans="1:4" ht="57" customHeight="1">
      <c r="A11" s="124" t="s">
        <v>176</v>
      </c>
      <c r="B11" s="125"/>
      <c r="C11" s="126"/>
      <c r="D11" s="127">
        <f t="shared" si="0"/>
        <v>0</v>
      </c>
    </row>
    <row r="12" spans="1:4" ht="39" customHeight="1">
      <c r="A12" s="124" t="s">
        <v>177</v>
      </c>
      <c r="B12" s="125"/>
      <c r="C12" s="126"/>
      <c r="D12" s="127">
        <f t="shared" si="0"/>
        <v>0</v>
      </c>
    </row>
    <row r="13" spans="1:4" ht="15.75">
      <c r="A13" s="124" t="s">
        <v>178</v>
      </c>
      <c r="B13" s="125"/>
      <c r="C13" s="126"/>
      <c r="D13" s="127">
        <f t="shared" si="0"/>
        <v>0</v>
      </c>
    </row>
    <row r="14" spans="1:4" ht="15.75">
      <c r="A14" s="124" t="s">
        <v>179</v>
      </c>
      <c r="B14" s="125"/>
      <c r="C14" s="126"/>
      <c r="D14" s="127">
        <f t="shared" si="0"/>
        <v>0</v>
      </c>
    </row>
    <row r="15" spans="1:4" ht="15.75">
      <c r="A15" s="124" t="s">
        <v>180</v>
      </c>
      <c r="B15" s="125"/>
      <c r="C15" s="126"/>
      <c r="D15" s="127">
        <f t="shared" si="0"/>
        <v>0</v>
      </c>
    </row>
    <row r="16" spans="1:4" ht="15.75">
      <c r="A16" s="124" t="s">
        <v>181</v>
      </c>
      <c r="B16" s="125"/>
      <c r="C16" s="126"/>
      <c r="D16" s="127">
        <f t="shared" si="0"/>
        <v>0</v>
      </c>
    </row>
    <row r="17" spans="1:4" ht="15.75">
      <c r="A17" s="124" t="s">
        <v>182</v>
      </c>
      <c r="B17" s="125"/>
      <c r="C17" s="126"/>
      <c r="D17" s="127">
        <f t="shared" si="0"/>
        <v>0</v>
      </c>
    </row>
    <row r="18" spans="1:4" ht="15.75">
      <c r="A18" s="124" t="s">
        <v>183</v>
      </c>
      <c r="B18" s="125"/>
      <c r="C18" s="126"/>
      <c r="D18" s="127">
        <f t="shared" si="0"/>
        <v>0</v>
      </c>
    </row>
    <row r="19" spans="1:4" ht="18" customHeight="1">
      <c r="A19" s="124" t="s">
        <v>184</v>
      </c>
      <c r="B19" s="125"/>
      <c r="C19" s="126"/>
      <c r="D19" s="127">
        <f t="shared" si="0"/>
        <v>0</v>
      </c>
    </row>
    <row r="20" spans="1:4" ht="54.75" customHeight="1">
      <c r="A20" s="124" t="s">
        <v>185</v>
      </c>
      <c r="B20" s="125"/>
      <c r="C20" s="126"/>
      <c r="D20" s="127">
        <f t="shared" si="0"/>
        <v>0</v>
      </c>
    </row>
    <row r="21" spans="1:4" ht="15.75" customHeight="1">
      <c r="A21" s="124" t="s">
        <v>186</v>
      </c>
      <c r="B21" s="125">
        <v>3</v>
      </c>
      <c r="C21" s="126">
        <v>27350</v>
      </c>
      <c r="D21" s="127">
        <f t="shared" si="0"/>
        <v>82050</v>
      </c>
    </row>
    <row r="22" spans="1:4" ht="56.25" customHeight="1">
      <c r="A22" s="124" t="s">
        <v>187</v>
      </c>
      <c r="B22" s="125"/>
      <c r="C22" s="126"/>
      <c r="D22" s="127">
        <f t="shared" si="0"/>
        <v>0</v>
      </c>
    </row>
    <row r="23" spans="1:4" ht="88.5" customHeight="1">
      <c r="A23" s="124" t="s">
        <v>188</v>
      </c>
      <c r="B23" s="125"/>
      <c r="C23" s="126"/>
      <c r="D23" s="127">
        <f t="shared" si="0"/>
        <v>0</v>
      </c>
    </row>
    <row r="24" spans="1:4" ht="121.5" customHeight="1">
      <c r="A24" s="124" t="s">
        <v>189</v>
      </c>
      <c r="B24" s="128"/>
      <c r="C24" s="128"/>
      <c r="D24" s="123">
        <f>D25+D26+D27+D28+D29+D30+D31+D32+D33</f>
        <v>99753.352175000007</v>
      </c>
    </row>
    <row r="25" spans="1:4" ht="15.75" customHeight="1">
      <c r="A25" s="129" t="s">
        <v>190</v>
      </c>
      <c r="B25" s="125">
        <v>17000</v>
      </c>
      <c r="C25" s="126">
        <v>0.91</v>
      </c>
      <c r="D25" s="127">
        <f t="shared" ref="D25:D41" si="1">IFERROR(B25*C25,)</f>
        <v>15470</v>
      </c>
    </row>
    <row r="26" spans="1:4" ht="15.75" customHeight="1">
      <c r="A26" s="129" t="s">
        <v>191</v>
      </c>
      <c r="B26" s="125">
        <v>30050</v>
      </c>
      <c r="C26" s="126">
        <v>2.0298835</v>
      </c>
      <c r="D26" s="127">
        <f t="shared" si="1"/>
        <v>60997.999174999997</v>
      </c>
    </row>
    <row r="27" spans="1:4" ht="15.75" customHeight="1">
      <c r="A27" s="129" t="s">
        <v>192</v>
      </c>
      <c r="B27" s="125"/>
      <c r="C27" s="126"/>
      <c r="D27" s="127">
        <f t="shared" si="1"/>
        <v>0</v>
      </c>
    </row>
    <row r="28" spans="1:4" ht="15.75" customHeight="1">
      <c r="A28" s="129" t="s">
        <v>193</v>
      </c>
      <c r="B28" s="125">
        <v>97</v>
      </c>
      <c r="C28" s="126">
        <v>27.71</v>
      </c>
      <c r="D28" s="127">
        <f t="shared" si="1"/>
        <v>2687.87</v>
      </c>
    </row>
    <row r="29" spans="1:4" ht="15.75" customHeight="1">
      <c r="A29" s="129" t="s">
        <v>194</v>
      </c>
      <c r="B29" s="125"/>
      <c r="C29" s="126"/>
      <c r="D29" s="127">
        <f t="shared" si="1"/>
        <v>0</v>
      </c>
    </row>
    <row r="30" spans="1:4" ht="15.75" customHeight="1">
      <c r="A30" s="129" t="s">
        <v>195</v>
      </c>
      <c r="B30" s="125">
        <v>14900</v>
      </c>
      <c r="C30" s="126">
        <v>1.2556700000000001</v>
      </c>
      <c r="D30" s="127">
        <f t="shared" si="1"/>
        <v>18709.483</v>
      </c>
    </row>
    <row r="31" spans="1:4" ht="15.75" customHeight="1">
      <c r="A31" s="129" t="s">
        <v>196</v>
      </c>
      <c r="B31" s="125"/>
      <c r="C31" s="126"/>
      <c r="D31" s="127">
        <f t="shared" si="1"/>
        <v>0</v>
      </c>
    </row>
    <row r="32" spans="1:4" ht="15.75" customHeight="1">
      <c r="A32" s="129" t="s">
        <v>197</v>
      </c>
      <c r="B32" s="125">
        <v>800</v>
      </c>
      <c r="C32" s="126">
        <v>2.36</v>
      </c>
      <c r="D32" s="127">
        <f t="shared" si="1"/>
        <v>1888</v>
      </c>
    </row>
    <row r="33" spans="1:4" ht="15.75" customHeight="1">
      <c r="A33" s="129" t="s">
        <v>198</v>
      </c>
      <c r="B33" s="125"/>
      <c r="C33" s="126"/>
      <c r="D33" s="127">
        <f t="shared" si="1"/>
        <v>0</v>
      </c>
    </row>
    <row r="34" spans="1:4" ht="37.5" customHeight="1">
      <c r="A34" s="124" t="s">
        <v>199</v>
      </c>
      <c r="B34" s="125"/>
      <c r="C34" s="126"/>
      <c r="D34" s="127">
        <f t="shared" si="1"/>
        <v>0</v>
      </c>
    </row>
    <row r="35" spans="1:4" ht="40.5" customHeight="1">
      <c r="A35" s="124" t="s">
        <v>200</v>
      </c>
      <c r="B35" s="125">
        <v>30</v>
      </c>
      <c r="C35" s="126">
        <v>17.07</v>
      </c>
      <c r="D35" s="127">
        <f t="shared" si="1"/>
        <v>512.1</v>
      </c>
    </row>
    <row r="36" spans="1:4" ht="15.75" customHeight="1">
      <c r="A36" s="124" t="s">
        <v>201</v>
      </c>
      <c r="B36" s="125"/>
      <c r="C36" s="126"/>
      <c r="D36" s="127">
        <f t="shared" si="1"/>
        <v>0</v>
      </c>
    </row>
    <row r="37" spans="1:4" ht="42.75" customHeight="1">
      <c r="A37" s="124" t="s">
        <v>202</v>
      </c>
      <c r="B37" s="125"/>
      <c r="C37" s="126"/>
      <c r="D37" s="127">
        <f t="shared" si="1"/>
        <v>0</v>
      </c>
    </row>
    <row r="38" spans="1:4" ht="40.5" customHeight="1">
      <c r="A38" s="124" t="s">
        <v>203</v>
      </c>
      <c r="B38" s="125"/>
      <c r="C38" s="126"/>
      <c r="D38" s="127">
        <f t="shared" si="1"/>
        <v>0</v>
      </c>
    </row>
    <row r="39" spans="1:4" ht="44.25" customHeight="1">
      <c r="A39" s="124" t="s">
        <v>204</v>
      </c>
      <c r="B39" s="125"/>
      <c r="C39" s="126"/>
      <c r="D39" s="127">
        <f t="shared" si="1"/>
        <v>0</v>
      </c>
    </row>
    <row r="40" spans="1:4" ht="41.25" customHeight="1">
      <c r="A40" s="124" t="s">
        <v>205</v>
      </c>
      <c r="B40" s="125"/>
      <c r="C40" s="126"/>
      <c r="D40" s="127">
        <f t="shared" si="1"/>
        <v>0</v>
      </c>
    </row>
    <row r="41" spans="1:4" ht="15.75" customHeight="1">
      <c r="A41" s="124" t="s">
        <v>206</v>
      </c>
      <c r="B41" s="125"/>
      <c r="C41" s="126"/>
      <c r="D41" s="127">
        <f t="shared" si="1"/>
        <v>0</v>
      </c>
    </row>
    <row r="42" spans="1:4" ht="70.5" customHeight="1">
      <c r="A42" s="124" t="s">
        <v>207</v>
      </c>
      <c r="B42" s="128"/>
      <c r="C42" s="128">
        <v>0</v>
      </c>
      <c r="D42" s="123"/>
    </row>
    <row r="43" spans="1:4" ht="15.75" customHeight="1">
      <c r="A43" s="129" t="s">
        <v>208</v>
      </c>
      <c r="B43" s="125"/>
      <c r="C43" s="126"/>
      <c r="D43" s="127">
        <f t="shared" ref="D43:D48" si="2">IFERROR(B43*C43,)</f>
        <v>0</v>
      </c>
    </row>
    <row r="44" spans="1:4" ht="15.75" customHeight="1">
      <c r="A44" s="129" t="s">
        <v>209</v>
      </c>
      <c r="B44" s="125"/>
      <c r="C44" s="126"/>
      <c r="D44" s="127">
        <f t="shared" si="2"/>
        <v>0</v>
      </c>
    </row>
    <row r="45" spans="1:4" ht="15.75" customHeight="1">
      <c r="A45" s="129" t="s">
        <v>210</v>
      </c>
      <c r="B45" s="125"/>
      <c r="C45" s="126"/>
      <c r="D45" s="127">
        <f t="shared" si="2"/>
        <v>0</v>
      </c>
    </row>
    <row r="46" spans="1:4" ht="15.75" customHeight="1">
      <c r="A46" s="129" t="s">
        <v>211</v>
      </c>
      <c r="B46" s="125"/>
      <c r="C46" s="126"/>
      <c r="D46" s="127">
        <f t="shared" si="2"/>
        <v>0</v>
      </c>
    </row>
    <row r="47" spans="1:4" ht="15.75" customHeight="1">
      <c r="A47" s="129" t="s">
        <v>212</v>
      </c>
      <c r="B47" s="125"/>
      <c r="C47" s="126"/>
      <c r="D47" s="127">
        <f t="shared" si="2"/>
        <v>0</v>
      </c>
    </row>
    <row r="48" spans="1:4" ht="15.75" customHeight="1">
      <c r="A48" s="129" t="s">
        <v>213</v>
      </c>
      <c r="B48" s="125"/>
      <c r="C48" s="126"/>
      <c r="D48" s="127">
        <f t="shared" si="2"/>
        <v>0</v>
      </c>
    </row>
    <row r="49" spans="1:4" ht="72.75" customHeight="1">
      <c r="A49" s="124" t="s">
        <v>214</v>
      </c>
      <c r="B49" s="128"/>
      <c r="C49" s="128"/>
      <c r="D49" s="123"/>
    </row>
    <row r="50" spans="1:4" ht="15.75" customHeight="1">
      <c r="A50" s="129" t="s">
        <v>215</v>
      </c>
      <c r="B50" s="125"/>
      <c r="C50" s="126"/>
      <c r="D50" s="127">
        <f t="shared" ref="D50:D55" si="3">IFERROR(B50*C50,)</f>
        <v>0</v>
      </c>
    </row>
    <row r="51" spans="1:4" ht="37.5" customHeight="1">
      <c r="A51" s="129" t="s">
        <v>216</v>
      </c>
      <c r="B51" s="125"/>
      <c r="C51" s="126"/>
      <c r="D51" s="127">
        <f t="shared" si="3"/>
        <v>0</v>
      </c>
    </row>
    <row r="52" spans="1:4" ht="41.25" customHeight="1">
      <c r="A52" s="124" t="s">
        <v>217</v>
      </c>
      <c r="B52" s="125"/>
      <c r="C52" s="126"/>
      <c r="D52" s="127">
        <f t="shared" si="3"/>
        <v>0</v>
      </c>
    </row>
    <row r="53" spans="1:4" ht="56.25" customHeight="1">
      <c r="A53" s="124" t="s">
        <v>218</v>
      </c>
      <c r="B53" s="125">
        <v>19115</v>
      </c>
      <c r="C53" s="126">
        <v>1.8304996</v>
      </c>
      <c r="D53" s="127">
        <f t="shared" si="3"/>
        <v>34989.999854000002</v>
      </c>
    </row>
    <row r="54" spans="1:4" ht="56.25" customHeight="1">
      <c r="A54" s="124" t="s">
        <v>219</v>
      </c>
      <c r="B54" s="125"/>
      <c r="C54" s="126"/>
      <c r="D54" s="127">
        <f t="shared" si="3"/>
        <v>0</v>
      </c>
    </row>
    <row r="55" spans="1:4" ht="41.25" customHeight="1">
      <c r="A55" s="124" t="s">
        <v>220</v>
      </c>
      <c r="B55" s="125"/>
      <c r="C55" s="126"/>
      <c r="D55" s="127">
        <f t="shared" si="3"/>
        <v>0</v>
      </c>
    </row>
    <row r="56" spans="1:4" ht="57" customHeight="1">
      <c r="A56" s="120" t="s">
        <v>221</v>
      </c>
      <c r="B56" s="130"/>
      <c r="C56" s="131"/>
      <c r="D56" s="123">
        <f>SUM($E$73:$E$85)</f>
        <v>0</v>
      </c>
    </row>
    <row r="57" spans="1:4" ht="15.75" customHeight="1">
      <c r="A57" s="124" t="s">
        <v>222</v>
      </c>
      <c r="B57" s="125"/>
      <c r="C57" s="126"/>
      <c r="D57" s="127">
        <f t="shared" ref="D57:D69" si="4">IFERROR(B57*C57,)</f>
        <v>0</v>
      </c>
    </row>
    <row r="58" spans="1:4" ht="15.75" customHeight="1">
      <c r="A58" s="124" t="s">
        <v>223</v>
      </c>
      <c r="B58" s="125"/>
      <c r="C58" s="126"/>
      <c r="D58" s="127">
        <f t="shared" si="4"/>
        <v>0</v>
      </c>
    </row>
    <row r="59" spans="1:4" ht="15.75" customHeight="1">
      <c r="A59" s="124" t="s">
        <v>224</v>
      </c>
      <c r="B59" s="125"/>
      <c r="C59" s="126"/>
      <c r="D59" s="127">
        <f t="shared" si="4"/>
        <v>0</v>
      </c>
    </row>
    <row r="60" spans="1:4" ht="15.75" customHeight="1">
      <c r="A60" s="124" t="s">
        <v>225</v>
      </c>
      <c r="B60" s="125">
        <v>1</v>
      </c>
      <c r="C60" s="126">
        <v>232778.5</v>
      </c>
      <c r="D60" s="127">
        <f t="shared" si="4"/>
        <v>232778.5</v>
      </c>
    </row>
    <row r="61" spans="1:4" ht="15.75" customHeight="1">
      <c r="A61" s="124" t="s">
        <v>226</v>
      </c>
      <c r="B61" s="125"/>
      <c r="C61" s="126"/>
      <c r="D61" s="127">
        <f t="shared" si="4"/>
        <v>0</v>
      </c>
    </row>
    <row r="62" spans="1:4" ht="39" customHeight="1">
      <c r="A62" s="124" t="s">
        <v>227</v>
      </c>
      <c r="B62" s="125">
        <v>47766</v>
      </c>
      <c r="C62" s="126">
        <v>3.5087467999999999</v>
      </c>
      <c r="D62" s="127">
        <f t="shared" si="4"/>
        <v>167598.79964879999</v>
      </c>
    </row>
    <row r="63" spans="1:4" ht="15.75" customHeight="1">
      <c r="A63" s="124" t="s">
        <v>228</v>
      </c>
      <c r="B63" s="125"/>
      <c r="C63" s="126"/>
      <c r="D63" s="127">
        <f t="shared" si="4"/>
        <v>0</v>
      </c>
    </row>
    <row r="64" spans="1:4" ht="15.75" customHeight="1">
      <c r="A64" s="124" t="s">
        <v>229</v>
      </c>
      <c r="B64" s="125"/>
      <c r="C64" s="126"/>
      <c r="D64" s="127">
        <f t="shared" si="4"/>
        <v>0</v>
      </c>
    </row>
    <row r="65" spans="1:4" ht="15.75" customHeight="1">
      <c r="A65" s="124" t="s">
        <v>230</v>
      </c>
      <c r="B65" s="125"/>
      <c r="C65" s="126"/>
      <c r="D65" s="127">
        <f t="shared" si="4"/>
        <v>0</v>
      </c>
    </row>
    <row r="66" spans="1:4" ht="15.75" customHeight="1">
      <c r="A66" s="124" t="s">
        <v>231</v>
      </c>
      <c r="B66" s="125"/>
      <c r="C66" s="126"/>
      <c r="D66" s="127">
        <f t="shared" si="4"/>
        <v>0</v>
      </c>
    </row>
    <row r="67" spans="1:4" ht="15.75" customHeight="1">
      <c r="A67" s="124" t="s">
        <v>232</v>
      </c>
      <c r="B67" s="125"/>
      <c r="C67" s="126"/>
      <c r="D67" s="127">
        <f t="shared" si="4"/>
        <v>0</v>
      </c>
    </row>
    <row r="68" spans="1:4" ht="15.75" customHeight="1">
      <c r="A68" s="124" t="s">
        <v>233</v>
      </c>
      <c r="B68" s="125"/>
      <c r="C68" s="126"/>
      <c r="D68" s="127">
        <f t="shared" si="4"/>
        <v>0</v>
      </c>
    </row>
    <row r="69" spans="1:4" ht="15.75" customHeight="1">
      <c r="A69" s="124" t="s">
        <v>234</v>
      </c>
      <c r="B69" s="125">
        <v>1</v>
      </c>
      <c r="C69" s="126">
        <v>7990</v>
      </c>
      <c r="D69" s="127">
        <f t="shared" si="4"/>
        <v>7990</v>
      </c>
    </row>
    <row r="70" spans="1:4" ht="41.25" customHeight="1">
      <c r="A70" s="120" t="s">
        <v>235</v>
      </c>
      <c r="B70" s="132"/>
      <c r="C70" s="133"/>
      <c r="D70" s="123">
        <f>SUM($E$87:$E$91)</f>
        <v>0</v>
      </c>
    </row>
    <row r="71" spans="1:4" ht="52.5" customHeight="1">
      <c r="A71" s="124" t="s">
        <v>236</v>
      </c>
      <c r="B71" s="125"/>
      <c r="C71" s="126"/>
      <c r="D71" s="127">
        <f t="shared" ref="D71:D75" si="5">IFERROR(B71*C71,)</f>
        <v>0</v>
      </c>
    </row>
    <row r="72" spans="1:4" ht="68.25" customHeight="1">
      <c r="A72" s="124" t="s">
        <v>237</v>
      </c>
      <c r="B72" s="125"/>
      <c r="C72" s="126"/>
      <c r="D72" s="127">
        <f t="shared" si="5"/>
        <v>0</v>
      </c>
    </row>
    <row r="73" spans="1:4" ht="15.75" customHeight="1">
      <c r="A73" s="124" t="s">
        <v>238</v>
      </c>
      <c r="B73" s="125"/>
      <c r="C73" s="126"/>
      <c r="D73" s="127">
        <f t="shared" si="5"/>
        <v>0</v>
      </c>
    </row>
    <row r="74" spans="1:4" ht="53.25" customHeight="1">
      <c r="A74" s="124" t="s">
        <v>239</v>
      </c>
      <c r="B74" s="125"/>
      <c r="C74" s="126"/>
      <c r="D74" s="127">
        <f t="shared" si="5"/>
        <v>0</v>
      </c>
    </row>
    <row r="75" spans="1:4" ht="41.25" customHeight="1">
      <c r="A75" s="124" t="s">
        <v>240</v>
      </c>
      <c r="B75" s="125"/>
      <c r="C75" s="126"/>
      <c r="D75" s="127">
        <f t="shared" si="5"/>
        <v>0</v>
      </c>
    </row>
    <row r="76" spans="1:4" ht="15.75" customHeight="1">
      <c r="A76" s="134" t="s">
        <v>241</v>
      </c>
      <c r="B76" s="132"/>
      <c r="C76" s="133"/>
      <c r="D76" s="123">
        <f>SUM($E$93:$E$103)</f>
        <v>0</v>
      </c>
    </row>
    <row r="77" spans="1:4" ht="15.75" customHeight="1">
      <c r="A77" s="124" t="s">
        <v>242</v>
      </c>
      <c r="B77" s="125">
        <v>2</v>
      </c>
      <c r="C77" s="126">
        <v>69375.59</v>
      </c>
      <c r="D77" s="127">
        <f t="shared" ref="D77:D87" si="6">IFERROR(B77*C77,)</f>
        <v>138751.18</v>
      </c>
    </row>
    <row r="78" spans="1:4" ht="15.75" customHeight="1">
      <c r="A78" s="124" t="s">
        <v>243</v>
      </c>
      <c r="B78" s="125">
        <v>2</v>
      </c>
      <c r="C78" s="126">
        <v>79872.289999999994</v>
      </c>
      <c r="D78" s="127">
        <f t="shared" si="6"/>
        <v>159744.57999999999</v>
      </c>
    </row>
    <row r="79" spans="1:4" ht="15.75" customHeight="1">
      <c r="A79" s="124" t="s">
        <v>244</v>
      </c>
      <c r="B79" s="125">
        <v>1</v>
      </c>
      <c r="C79" s="126">
        <v>67205.42</v>
      </c>
      <c r="D79" s="127">
        <f t="shared" si="6"/>
        <v>67205.42</v>
      </c>
    </row>
    <row r="80" spans="1:4" ht="15.75" customHeight="1">
      <c r="A80" s="124"/>
      <c r="B80" s="125"/>
      <c r="C80" s="126"/>
      <c r="D80" s="127">
        <f t="shared" si="6"/>
        <v>0</v>
      </c>
    </row>
    <row r="81" spans="1:4" ht="15.75" customHeight="1">
      <c r="A81" s="124" t="s">
        <v>245</v>
      </c>
      <c r="B81" s="125">
        <v>1</v>
      </c>
      <c r="C81" s="126">
        <v>31285.63</v>
      </c>
      <c r="D81" s="127">
        <f t="shared" si="6"/>
        <v>31285.63</v>
      </c>
    </row>
    <row r="82" spans="1:4" ht="15.75" customHeight="1">
      <c r="A82" s="124"/>
      <c r="B82" s="125"/>
      <c r="C82" s="126"/>
      <c r="D82" s="127">
        <f t="shared" si="6"/>
        <v>0</v>
      </c>
    </row>
    <row r="83" spans="1:4" ht="15.75" customHeight="1">
      <c r="A83" s="124"/>
      <c r="B83" s="125"/>
      <c r="C83" s="126"/>
      <c r="D83" s="127">
        <f t="shared" si="6"/>
        <v>0</v>
      </c>
    </row>
    <row r="84" spans="1:4" ht="15.75" customHeight="1">
      <c r="A84" s="124"/>
      <c r="B84" s="125"/>
      <c r="C84" s="126"/>
      <c r="D84" s="127">
        <f t="shared" si="6"/>
        <v>0</v>
      </c>
    </row>
    <row r="85" spans="1:4" ht="15.75" customHeight="1">
      <c r="A85" s="124"/>
      <c r="B85" s="125"/>
      <c r="C85" s="126"/>
      <c r="D85" s="127">
        <f t="shared" si="6"/>
        <v>0</v>
      </c>
    </row>
    <row r="86" spans="1:4" ht="15.75" customHeight="1">
      <c r="A86" s="124"/>
      <c r="B86" s="125"/>
      <c r="C86" s="126"/>
      <c r="D86" s="127">
        <f t="shared" si="6"/>
        <v>0</v>
      </c>
    </row>
    <row r="87" spans="1:4" ht="15.75" customHeight="1">
      <c r="A87" s="124"/>
      <c r="B87" s="125"/>
      <c r="C87" s="126"/>
      <c r="D87" s="127">
        <f t="shared" si="6"/>
        <v>0</v>
      </c>
    </row>
    <row r="88" spans="1:4" ht="15.75" customHeight="1"/>
    <row r="89" spans="1:4" ht="15.75" customHeight="1"/>
    <row r="90" spans="1:4" ht="15.75" customHeight="1"/>
    <row r="91" spans="1:4" ht="15.75" customHeight="1"/>
    <row r="92" spans="1:4" ht="15.75" customHeight="1"/>
    <row r="93" spans="1:4" ht="15.75" customHeight="1"/>
    <row r="94" spans="1:4" ht="15.75" customHeight="1"/>
    <row r="95" spans="1:4" ht="15.75" customHeight="1"/>
    <row r="96" spans="1:4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D1"/>
  </mergeCells>
  <dataValidations count="1">
    <dataValidation type="decimal" operator="greaterThanOrEqual" allowBlank="1" showInputMessage="1" showErrorMessage="1" prompt="Розділення цілої та дробової частини числа має бути введено через крапку &quot;.&quot;_x000a_Наприклад: 23.10" sqref="C6:C55 C57:C69 C71:C75 C77:C87">
      <formula1>0</formula1>
    </dataValidation>
  </dataValidations>
  <pageMargins left="0.70866141732283472" right="0.70866141732283472" top="0.74803149606299213" bottom="0.74803149606299213" header="0" footer="0"/>
  <pageSetup paperSize="9" orientation="portrait"/>
  <rowBreaks count="1" manualBreakCount="1">
    <brk id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tabSelected="1" topLeftCell="A34" workbookViewId="0"/>
  </sheetViews>
  <sheetFormatPr defaultColWidth="14.42578125" defaultRowHeight="15" customHeight="1"/>
  <cols>
    <col min="1" max="1" width="59.85546875" customWidth="1"/>
    <col min="2" max="2" width="7.140625" customWidth="1"/>
    <col min="3" max="3" width="15.42578125" customWidth="1"/>
    <col min="4" max="4" width="15.7109375" customWidth="1"/>
    <col min="5" max="5" width="17" customWidth="1"/>
    <col min="6" max="6" width="16" customWidth="1"/>
    <col min="7" max="11" width="9.140625" customWidth="1"/>
  </cols>
  <sheetData>
    <row r="1" spans="1:11" ht="18" customHeight="1">
      <c r="A1" s="15"/>
      <c r="B1" s="15"/>
      <c r="C1" s="99"/>
      <c r="D1" s="135"/>
      <c r="E1" s="17"/>
      <c r="F1" s="17"/>
      <c r="G1" s="3"/>
      <c r="H1" s="3"/>
      <c r="I1" s="3"/>
      <c r="J1" s="3"/>
      <c r="K1" s="3"/>
    </row>
    <row r="2" spans="1:11" ht="13.5" hidden="1" customHeight="1">
      <c r="A2" s="15"/>
      <c r="B2" s="15"/>
      <c r="C2" s="164"/>
      <c r="D2" s="150"/>
      <c r="E2" s="150"/>
      <c r="F2" s="150"/>
      <c r="G2" s="3"/>
      <c r="H2" s="3"/>
      <c r="I2" s="3"/>
      <c r="J2" s="3"/>
      <c r="K2" s="3"/>
    </row>
    <row r="3" spans="1:11" ht="33" customHeight="1">
      <c r="A3" s="168" t="s">
        <v>246</v>
      </c>
      <c r="B3" s="158"/>
      <c r="C3" s="158"/>
      <c r="D3" s="158"/>
      <c r="E3" s="158"/>
      <c r="F3" s="163"/>
      <c r="G3" s="3"/>
      <c r="H3" s="3"/>
      <c r="I3" s="3"/>
      <c r="J3" s="3"/>
      <c r="K3" s="3"/>
    </row>
    <row r="4" spans="1:11" ht="46.5" customHeight="1">
      <c r="A4" s="182" t="s">
        <v>17</v>
      </c>
      <c r="B4" s="180"/>
      <c r="C4" s="180"/>
      <c r="D4" s="180"/>
      <c r="E4" s="180"/>
      <c r="F4" s="152"/>
      <c r="G4" s="3"/>
      <c r="H4" s="3"/>
      <c r="I4" s="3"/>
      <c r="J4" s="3"/>
      <c r="K4" s="3"/>
    </row>
    <row r="5" spans="1:11" ht="12.75" customHeight="1">
      <c r="A5" s="162" t="s">
        <v>18</v>
      </c>
      <c r="B5" s="158"/>
      <c r="C5" s="158"/>
      <c r="D5" s="158"/>
      <c r="E5" s="158"/>
      <c r="F5" s="163"/>
      <c r="G5" s="3"/>
      <c r="H5" s="3"/>
      <c r="I5" s="3"/>
      <c r="J5" s="3"/>
      <c r="K5" s="3"/>
    </row>
    <row r="6" spans="1:11" ht="17.25" customHeight="1">
      <c r="A6" s="183" t="s">
        <v>247</v>
      </c>
      <c r="B6" s="158"/>
      <c r="C6" s="158"/>
      <c r="D6" s="158"/>
      <c r="E6" s="158"/>
      <c r="F6" s="163"/>
      <c r="G6" s="3"/>
      <c r="H6" s="3"/>
      <c r="I6" s="3"/>
      <c r="J6" s="3"/>
      <c r="K6" s="3"/>
    </row>
    <row r="7" spans="1:11" ht="11.25" customHeight="1">
      <c r="A7" s="18"/>
      <c r="B7" s="19"/>
      <c r="C7" s="17"/>
      <c r="D7" s="17"/>
      <c r="E7" s="20" t="s">
        <v>20</v>
      </c>
      <c r="F7" s="17"/>
      <c r="G7" s="3"/>
      <c r="H7" s="3"/>
      <c r="I7" s="3"/>
      <c r="J7" s="3"/>
      <c r="K7" s="3"/>
    </row>
    <row r="8" spans="1:11" ht="30" customHeight="1">
      <c r="A8" s="155" t="s">
        <v>21</v>
      </c>
      <c r="B8" s="155" t="s">
        <v>22</v>
      </c>
      <c r="C8" s="166" t="s">
        <v>248</v>
      </c>
      <c r="D8" s="161"/>
      <c r="E8" s="161"/>
      <c r="F8" s="148"/>
      <c r="G8" s="3"/>
      <c r="H8" s="3"/>
      <c r="I8" s="3"/>
      <c r="J8" s="3"/>
      <c r="K8" s="3"/>
    </row>
    <row r="9" spans="1:11" ht="21" customHeight="1">
      <c r="A9" s="156"/>
      <c r="B9" s="156"/>
      <c r="C9" s="21" t="s">
        <v>249</v>
      </c>
      <c r="D9" s="22" t="s">
        <v>250</v>
      </c>
      <c r="E9" s="100" t="s">
        <v>251</v>
      </c>
      <c r="F9" s="22" t="s">
        <v>252</v>
      </c>
      <c r="G9" s="3"/>
      <c r="H9" s="3"/>
      <c r="I9" s="3"/>
      <c r="J9" s="3"/>
      <c r="K9" s="3"/>
    </row>
    <row r="10" spans="1:11" ht="15" customHeight="1">
      <c r="A10" s="23" t="s">
        <v>32</v>
      </c>
      <c r="B10" s="23" t="s">
        <v>33</v>
      </c>
      <c r="C10" s="23">
        <v>7</v>
      </c>
      <c r="D10" s="25">
        <v>8</v>
      </c>
      <c r="E10" s="25">
        <v>9</v>
      </c>
      <c r="F10" s="25">
        <v>10</v>
      </c>
      <c r="G10" s="3"/>
      <c r="H10" s="3"/>
      <c r="I10" s="3"/>
      <c r="J10" s="3"/>
      <c r="K10" s="3"/>
    </row>
    <row r="11" spans="1:11" ht="18" customHeight="1">
      <c r="A11" s="157" t="s">
        <v>253</v>
      </c>
      <c r="B11" s="158"/>
      <c r="C11" s="158"/>
      <c r="D11" s="158"/>
      <c r="E11" s="158"/>
      <c r="F11" s="159"/>
      <c r="G11" s="3"/>
      <c r="H11" s="3"/>
      <c r="I11" s="3"/>
      <c r="J11" s="3"/>
      <c r="K11" s="3"/>
    </row>
    <row r="12" spans="1:11" ht="30" customHeight="1">
      <c r="A12" s="26" t="s">
        <v>35</v>
      </c>
      <c r="B12" s="27" t="s">
        <v>36</v>
      </c>
      <c r="C12" s="28">
        <f>'Додаток 1 (форма плану)'!F24</f>
        <v>31982250.999642499</v>
      </c>
      <c r="D12" s="136">
        <v>31982250.18</v>
      </c>
      <c r="E12" s="136">
        <f t="shared" ref="E12:E27" si="0">C12-D12</f>
        <v>0.81964249908924103</v>
      </c>
      <c r="F12" s="136">
        <f t="shared" ref="F12:F27" si="1">(D12/C12)*100%</f>
        <v>0.9999999743719572</v>
      </c>
      <c r="G12" s="3"/>
      <c r="H12" s="3"/>
      <c r="I12" s="3"/>
      <c r="J12" s="3"/>
      <c r="K12" s="3"/>
    </row>
    <row r="13" spans="1:11" ht="35.25" customHeight="1">
      <c r="A13" s="26" t="s">
        <v>37</v>
      </c>
      <c r="B13" s="27" t="s">
        <v>38</v>
      </c>
      <c r="C13" s="28">
        <f t="shared" ref="C13:D13" si="2">C14+C15</f>
        <v>9598063</v>
      </c>
      <c r="D13" s="28">
        <f t="shared" si="2"/>
        <v>9598062.0299999993</v>
      </c>
      <c r="E13" s="136">
        <f t="shared" si="0"/>
        <v>0.97000000067055225</v>
      </c>
      <c r="F13" s="136">
        <f t="shared" si="1"/>
        <v>0.99999989893794183</v>
      </c>
      <c r="G13" s="3"/>
      <c r="H13" s="3"/>
      <c r="I13" s="3"/>
      <c r="J13" s="3"/>
      <c r="K13" s="3"/>
    </row>
    <row r="14" spans="1:11" ht="18" customHeight="1">
      <c r="A14" s="32" t="s">
        <v>39</v>
      </c>
      <c r="B14" s="27" t="s">
        <v>40</v>
      </c>
      <c r="C14" s="35">
        <f>'Додаток 1 (форма плану)'!F26</f>
        <v>9578664</v>
      </c>
      <c r="D14" s="41">
        <f>12167194.12+489.85-2589020.15</f>
        <v>9578663.8199999984</v>
      </c>
      <c r="E14" s="41">
        <f t="shared" si="0"/>
        <v>0.18000000156462193</v>
      </c>
      <c r="F14" s="41">
        <f t="shared" si="1"/>
        <v>0.99999998120823519</v>
      </c>
      <c r="G14" s="3"/>
      <c r="H14" s="3"/>
      <c r="I14" s="3"/>
      <c r="J14" s="3"/>
      <c r="K14" s="3"/>
    </row>
    <row r="15" spans="1:11" ht="18" customHeight="1">
      <c r="A15" s="32" t="s">
        <v>41</v>
      </c>
      <c r="B15" s="27" t="s">
        <v>42</v>
      </c>
      <c r="C15" s="35">
        <f>'Додаток 1 (форма плану)'!F27</f>
        <v>19399</v>
      </c>
      <c r="D15" s="41">
        <v>19398.21</v>
      </c>
      <c r="E15" s="41">
        <f t="shared" si="0"/>
        <v>0.79000000000087311</v>
      </c>
      <c r="F15" s="41">
        <f t="shared" si="1"/>
        <v>0.99995927625135317</v>
      </c>
      <c r="G15" s="3"/>
      <c r="H15" s="3"/>
      <c r="I15" s="3"/>
      <c r="J15" s="3"/>
      <c r="K15" s="3"/>
    </row>
    <row r="16" spans="1:11" ht="29.25" customHeight="1">
      <c r="A16" s="26" t="s">
        <v>254</v>
      </c>
      <c r="B16" s="27" t="s">
        <v>44</v>
      </c>
      <c r="C16" s="28">
        <f t="shared" ref="C16:D16" si="3">C17+C18</f>
        <v>75662</v>
      </c>
      <c r="D16" s="28">
        <f t="shared" si="3"/>
        <v>75661.48</v>
      </c>
      <c r="E16" s="136">
        <f t="shared" si="0"/>
        <v>0.52000000000407454</v>
      </c>
      <c r="F16" s="136">
        <f t="shared" si="1"/>
        <v>0.99999312732943879</v>
      </c>
      <c r="G16" s="3"/>
      <c r="H16" s="37"/>
      <c r="I16" s="3"/>
      <c r="J16" s="3"/>
      <c r="K16" s="3"/>
    </row>
    <row r="17" spans="1:11" ht="18" customHeight="1">
      <c r="A17" s="32" t="s">
        <v>39</v>
      </c>
      <c r="B17" s="27" t="s">
        <v>45</v>
      </c>
      <c r="C17" s="35">
        <f>'Додаток 1 (форма плану)'!F29</f>
        <v>69183</v>
      </c>
      <c r="D17" s="41">
        <v>69183</v>
      </c>
      <c r="E17" s="41">
        <f t="shared" si="0"/>
        <v>0</v>
      </c>
      <c r="F17" s="41">
        <f t="shared" si="1"/>
        <v>1</v>
      </c>
      <c r="G17" s="3"/>
      <c r="H17" s="3"/>
      <c r="I17" s="3"/>
      <c r="J17" s="3"/>
      <c r="K17" s="3"/>
    </row>
    <row r="18" spans="1:11" ht="18" customHeight="1">
      <c r="A18" s="32" t="s">
        <v>41</v>
      </c>
      <c r="B18" s="27" t="s">
        <v>46</v>
      </c>
      <c r="C18" s="35">
        <f>'Додаток 1 (форма плану)'!F30</f>
        <v>6479</v>
      </c>
      <c r="D18" s="41">
        <v>6478.48</v>
      </c>
      <c r="E18" s="41">
        <f t="shared" si="0"/>
        <v>0.52000000000043656</v>
      </c>
      <c r="F18" s="41">
        <f t="shared" si="1"/>
        <v>0.99991974070072531</v>
      </c>
      <c r="G18" s="3"/>
      <c r="H18" s="3"/>
      <c r="I18" s="3"/>
      <c r="J18" s="3"/>
      <c r="K18" s="3"/>
    </row>
    <row r="19" spans="1:11" ht="19.5" customHeight="1">
      <c r="A19" s="38" t="s">
        <v>47</v>
      </c>
      <c r="B19" s="39" t="s">
        <v>48</v>
      </c>
      <c r="C19" s="40">
        <f t="shared" ref="C19:D19" si="4">C20+C21+C22+C23+C24+C25+C26</f>
        <v>2618231</v>
      </c>
      <c r="D19" s="40">
        <f t="shared" si="4"/>
        <v>2618229.0699999998</v>
      </c>
      <c r="E19" s="136">
        <f t="shared" si="0"/>
        <v>1.9300000001676381</v>
      </c>
      <c r="F19" s="136">
        <f t="shared" si="1"/>
        <v>0.9999992628610691</v>
      </c>
      <c r="G19" s="3"/>
      <c r="H19" s="3"/>
      <c r="I19" s="3"/>
      <c r="J19" s="3"/>
      <c r="K19" s="3"/>
    </row>
    <row r="20" spans="1:11" ht="35.25" customHeight="1">
      <c r="A20" s="32" t="s">
        <v>255</v>
      </c>
      <c r="B20" s="23">
        <v>1410</v>
      </c>
      <c r="C20" s="33">
        <f>'Додаток 1 (форма плану)'!F32</f>
        <v>185954</v>
      </c>
      <c r="D20" s="41">
        <v>185953.75</v>
      </c>
      <c r="E20" s="41">
        <f t="shared" si="0"/>
        <v>0.25</v>
      </c>
      <c r="F20" s="41">
        <f t="shared" si="1"/>
        <v>0.99999865558148793</v>
      </c>
      <c r="G20" s="3"/>
      <c r="H20" s="37"/>
      <c r="I20" s="3"/>
      <c r="J20" s="3"/>
      <c r="K20" s="3"/>
    </row>
    <row r="21" spans="1:11" ht="18" customHeight="1">
      <c r="A21" s="42" t="s">
        <v>50</v>
      </c>
      <c r="B21" s="43">
        <v>1420</v>
      </c>
      <c r="C21" s="45">
        <f>'Додаток 1 (форма плану)'!F33</f>
        <v>124989</v>
      </c>
      <c r="D21" s="46">
        <v>124988.99</v>
      </c>
      <c r="E21" s="41">
        <f t="shared" si="0"/>
        <v>9.9999999947613105E-3</v>
      </c>
      <c r="F21" s="41">
        <f t="shared" si="1"/>
        <v>0.99999991999295945</v>
      </c>
      <c r="G21" s="3"/>
      <c r="H21" s="37"/>
      <c r="I21" s="3"/>
      <c r="J21" s="3"/>
      <c r="K21" s="3"/>
    </row>
    <row r="22" spans="1:11" ht="18" customHeight="1">
      <c r="A22" s="47" t="s">
        <v>51</v>
      </c>
      <c r="B22" s="48">
        <v>1430</v>
      </c>
      <c r="C22" s="50">
        <f>'Додаток 1 (форма плану)'!F34</f>
        <v>30388</v>
      </c>
      <c r="D22" s="137">
        <v>30387.59</v>
      </c>
      <c r="E22" s="41">
        <f t="shared" si="0"/>
        <v>0.40999999999985448</v>
      </c>
      <c r="F22" s="41">
        <f t="shared" si="1"/>
        <v>0.99998650783203902</v>
      </c>
      <c r="G22" s="3"/>
      <c r="H22" s="3"/>
      <c r="I22" s="3"/>
      <c r="J22" s="3"/>
      <c r="K22" s="3"/>
    </row>
    <row r="23" spans="1:11" ht="18" customHeight="1">
      <c r="A23" s="52" t="s">
        <v>52</v>
      </c>
      <c r="B23" s="23">
        <v>1440</v>
      </c>
      <c r="C23" s="33">
        <f>'Додаток 1 (форма плану)'!F35</f>
        <v>0</v>
      </c>
      <c r="D23" s="41">
        <v>0</v>
      </c>
      <c r="E23" s="41">
        <f t="shared" si="0"/>
        <v>0</v>
      </c>
      <c r="F23" s="41" t="e">
        <f t="shared" si="1"/>
        <v>#DIV/0!</v>
      </c>
      <c r="G23" s="3"/>
      <c r="H23" s="37"/>
      <c r="I23" s="3"/>
      <c r="J23" s="3"/>
      <c r="K23" s="3"/>
    </row>
    <row r="24" spans="1:11" ht="18" customHeight="1">
      <c r="A24" s="52" t="s">
        <v>53</v>
      </c>
      <c r="B24" s="23">
        <v>1450</v>
      </c>
      <c r="C24" s="138">
        <f>'Додаток 1 (форма плану)'!F36</f>
        <v>153645</v>
      </c>
      <c r="D24" s="41">
        <v>153644.5</v>
      </c>
      <c r="E24" s="41">
        <f t="shared" si="0"/>
        <v>0.5</v>
      </c>
      <c r="F24" s="41">
        <f t="shared" si="1"/>
        <v>0.9999967457450617</v>
      </c>
      <c r="G24" s="3"/>
      <c r="H24" s="3"/>
      <c r="I24" s="3"/>
      <c r="J24" s="3"/>
      <c r="K24" s="3"/>
    </row>
    <row r="25" spans="1:11" ht="18" customHeight="1">
      <c r="A25" s="53" t="s">
        <v>54</v>
      </c>
      <c r="B25" s="23">
        <v>1470</v>
      </c>
      <c r="C25" s="35">
        <f>'Додаток 1 (форма плану)'!F37</f>
        <v>998857</v>
      </c>
      <c r="D25" s="41">
        <v>998856.33</v>
      </c>
      <c r="E25" s="41">
        <f t="shared" si="0"/>
        <v>0.67000000004190952</v>
      </c>
      <c r="F25" s="41">
        <f t="shared" si="1"/>
        <v>0.99999932923331358</v>
      </c>
      <c r="G25" s="3"/>
      <c r="H25" s="3"/>
      <c r="I25" s="3"/>
      <c r="J25" s="3"/>
      <c r="K25" s="3"/>
    </row>
    <row r="26" spans="1:11" ht="18" customHeight="1">
      <c r="A26" s="53" t="s">
        <v>256</v>
      </c>
      <c r="B26" s="23">
        <v>1480</v>
      </c>
      <c r="C26" s="35">
        <f>'Додаток 1 (форма плану)'!F38</f>
        <v>1124398</v>
      </c>
      <c r="D26" s="41">
        <v>1124397.9099999999</v>
      </c>
      <c r="E26" s="41">
        <f t="shared" si="0"/>
        <v>9.0000000083819032E-2</v>
      </c>
      <c r="F26" s="41">
        <f t="shared" si="1"/>
        <v>0.99999991995716808</v>
      </c>
      <c r="G26" s="3"/>
      <c r="H26" s="3"/>
      <c r="I26" s="3"/>
      <c r="J26" s="3"/>
      <c r="K26" s="3"/>
    </row>
    <row r="27" spans="1:11" ht="18" customHeight="1">
      <c r="A27" s="26" t="s">
        <v>257</v>
      </c>
      <c r="B27" s="54">
        <v>1500</v>
      </c>
      <c r="C27" s="28">
        <f t="shared" ref="C27:D27" si="5">C12+C13+C16+C19</f>
        <v>44274206.999642499</v>
      </c>
      <c r="D27" s="28">
        <f t="shared" si="5"/>
        <v>44274202.759999998</v>
      </c>
      <c r="E27" s="139">
        <f t="shared" si="0"/>
        <v>4.2396425008773804</v>
      </c>
      <c r="F27" s="139">
        <f t="shared" si="1"/>
        <v>0.99999990424125496</v>
      </c>
      <c r="G27" s="3"/>
      <c r="H27" s="3"/>
      <c r="I27" s="3"/>
      <c r="J27" s="3"/>
      <c r="K27" s="3"/>
    </row>
    <row r="28" spans="1:11" ht="18" customHeight="1">
      <c r="A28" s="160" t="s">
        <v>57</v>
      </c>
      <c r="B28" s="161"/>
      <c r="C28" s="161"/>
      <c r="D28" s="161"/>
      <c r="E28" s="161"/>
      <c r="F28" s="148"/>
      <c r="G28" s="3"/>
      <c r="H28" s="3"/>
      <c r="I28" s="3"/>
      <c r="J28" s="3"/>
      <c r="K28" s="3"/>
    </row>
    <row r="29" spans="1:11" ht="46.5" customHeight="1">
      <c r="A29" s="55" t="s">
        <v>58</v>
      </c>
      <c r="B29" s="56">
        <v>2100</v>
      </c>
      <c r="C29" s="57">
        <f t="shared" ref="C29:D29" si="6">C30+C43</f>
        <v>30231792</v>
      </c>
      <c r="D29" s="57">
        <f t="shared" si="6"/>
        <v>30231791.77</v>
      </c>
      <c r="E29" s="136">
        <f t="shared" ref="E29:E98" si="7">C29-D29</f>
        <v>0.23000000044703484</v>
      </c>
      <c r="F29" s="136">
        <f t="shared" ref="F29:F69" si="8">(D29/C29)*100%</f>
        <v>0.9999999923921149</v>
      </c>
      <c r="G29" s="3"/>
      <c r="H29" s="3"/>
      <c r="I29" s="3"/>
      <c r="J29" s="3"/>
      <c r="K29" s="3"/>
    </row>
    <row r="30" spans="1:11" ht="18" customHeight="1">
      <c r="A30" s="55" t="s">
        <v>59</v>
      </c>
      <c r="B30" s="56">
        <v>2110</v>
      </c>
      <c r="C30" s="57">
        <f t="shared" ref="C30:D30" si="9">C31+C32+C33+C34+C35+C36+C37+C38+C39+C40+C41+C42</f>
        <v>29843885</v>
      </c>
      <c r="D30" s="57">
        <f t="shared" si="9"/>
        <v>29843884.52</v>
      </c>
      <c r="E30" s="136">
        <f t="shared" si="7"/>
        <v>0.48000000044703484</v>
      </c>
      <c r="F30" s="136">
        <f t="shared" si="8"/>
        <v>0.99999998391630307</v>
      </c>
      <c r="G30" s="3"/>
      <c r="H30" s="3"/>
      <c r="I30" s="3"/>
      <c r="J30" s="3"/>
      <c r="K30" s="3"/>
    </row>
    <row r="31" spans="1:11" ht="18" customHeight="1">
      <c r="A31" s="32" t="s">
        <v>60</v>
      </c>
      <c r="B31" s="58">
        <v>2111</v>
      </c>
      <c r="C31" s="45">
        <f>'Додаток 1 (форма плану)'!F43</f>
        <v>23318039</v>
      </c>
      <c r="D31" s="41">
        <v>23318038.640000001</v>
      </c>
      <c r="E31" s="41">
        <f t="shared" si="7"/>
        <v>0.35999999940395355</v>
      </c>
      <c r="F31" s="41">
        <f t="shared" si="8"/>
        <v>0.99999998456130901</v>
      </c>
      <c r="G31" s="3"/>
      <c r="H31" s="3"/>
      <c r="I31" s="3"/>
      <c r="J31" s="3"/>
      <c r="K31" s="3"/>
    </row>
    <row r="32" spans="1:11" ht="19.5" customHeight="1">
      <c r="A32" s="32" t="s">
        <v>61</v>
      </c>
      <c r="B32" s="23">
        <v>2112</v>
      </c>
      <c r="C32" s="45">
        <f>'Додаток 1 (форма плану)'!F44</f>
        <v>4940690</v>
      </c>
      <c r="D32" s="41">
        <v>4940690.26</v>
      </c>
      <c r="E32" s="41">
        <f t="shared" si="7"/>
        <v>-0.25999999977648258</v>
      </c>
      <c r="F32" s="41">
        <f t="shared" si="8"/>
        <v>1.0000000526242285</v>
      </c>
      <c r="G32" s="3"/>
      <c r="H32" s="3"/>
      <c r="I32" s="3"/>
      <c r="J32" s="3"/>
      <c r="K32" s="3"/>
    </row>
    <row r="33" spans="1:11" ht="18" customHeight="1">
      <c r="A33" s="32" t="s">
        <v>62</v>
      </c>
      <c r="B33" s="23">
        <v>2113</v>
      </c>
      <c r="C33" s="45">
        <f>'Додаток 1 (форма плану)'!F45</f>
        <v>155261</v>
      </c>
      <c r="D33" s="41">
        <v>155260.73000000001</v>
      </c>
      <c r="E33" s="41">
        <f t="shared" si="7"/>
        <v>0.26999999998952262</v>
      </c>
      <c r="F33" s="41">
        <f t="shared" si="8"/>
        <v>0.99999826099278</v>
      </c>
      <c r="G33" s="3"/>
      <c r="H33" s="3"/>
      <c r="I33" s="3"/>
      <c r="J33" s="3"/>
      <c r="K33" s="3"/>
    </row>
    <row r="34" spans="1:11" ht="18" customHeight="1">
      <c r="A34" s="32" t="s">
        <v>63</v>
      </c>
      <c r="B34" s="23">
        <v>2114</v>
      </c>
      <c r="C34" s="45">
        <f>'Додаток 1 (форма плану)'!F46</f>
        <v>465201</v>
      </c>
      <c r="D34" s="41">
        <v>465200.96</v>
      </c>
      <c r="E34" s="41">
        <f t="shared" si="7"/>
        <v>3.9999999979045242E-2</v>
      </c>
      <c r="F34" s="41">
        <f t="shared" si="8"/>
        <v>0.99999991401566213</v>
      </c>
      <c r="G34" s="3"/>
      <c r="H34" s="3"/>
      <c r="I34" s="3"/>
      <c r="J34" s="3"/>
      <c r="K34" s="3"/>
    </row>
    <row r="35" spans="1:11" ht="18" customHeight="1">
      <c r="A35" s="32" t="s">
        <v>64</v>
      </c>
      <c r="B35" s="23">
        <v>2114</v>
      </c>
      <c r="C35" s="45">
        <f>'Додаток 1 (форма плану)'!F47</f>
        <v>0</v>
      </c>
      <c r="D35" s="41">
        <v>0</v>
      </c>
      <c r="E35" s="41">
        <f t="shared" si="7"/>
        <v>0</v>
      </c>
      <c r="F35" s="41" t="e">
        <f t="shared" si="8"/>
        <v>#DIV/0!</v>
      </c>
      <c r="G35" s="3"/>
      <c r="H35" s="3"/>
      <c r="I35" s="3"/>
      <c r="J35" s="3"/>
      <c r="K35" s="3"/>
    </row>
    <row r="36" spans="1:11" ht="18" customHeight="1">
      <c r="A36" s="32" t="s">
        <v>65</v>
      </c>
      <c r="B36" s="23">
        <v>2115</v>
      </c>
      <c r="C36" s="45">
        <f>'Додаток 1 (форма плану)'!F48</f>
        <v>950877</v>
      </c>
      <c r="D36" s="41">
        <v>950877.14</v>
      </c>
      <c r="E36" s="41">
        <f t="shared" si="7"/>
        <v>-0.14000000001396984</v>
      </c>
      <c r="F36" s="41">
        <f t="shared" si="8"/>
        <v>1.0000001472325022</v>
      </c>
      <c r="G36" s="3"/>
      <c r="H36" s="3"/>
      <c r="I36" s="3"/>
      <c r="J36" s="3"/>
      <c r="K36" s="3"/>
    </row>
    <row r="37" spans="1:11" ht="18" customHeight="1">
      <c r="A37" s="32" t="s">
        <v>66</v>
      </c>
      <c r="B37" s="23">
        <v>2116</v>
      </c>
      <c r="C37" s="45">
        <f>'Додаток 1 (форма плану)'!F49</f>
        <v>1875</v>
      </c>
      <c r="D37" s="41">
        <v>1874.97</v>
      </c>
      <c r="E37" s="41">
        <f t="shared" si="7"/>
        <v>2.9999999999972715E-2</v>
      </c>
      <c r="F37" s="41">
        <f t="shared" si="8"/>
        <v>0.99998399999999998</v>
      </c>
      <c r="G37" s="3"/>
      <c r="H37" s="3"/>
      <c r="I37" s="3"/>
      <c r="J37" s="3"/>
      <c r="K37" s="3"/>
    </row>
    <row r="38" spans="1:11" ht="18" customHeight="1">
      <c r="A38" s="32" t="s">
        <v>67</v>
      </c>
      <c r="B38" s="23">
        <v>2117</v>
      </c>
      <c r="C38" s="45">
        <f>'Додаток 1 (форма плану)'!F50</f>
        <v>0</v>
      </c>
      <c r="D38" s="41">
        <v>0</v>
      </c>
      <c r="E38" s="41">
        <f t="shared" si="7"/>
        <v>0</v>
      </c>
      <c r="F38" s="41" t="e">
        <f t="shared" si="8"/>
        <v>#DIV/0!</v>
      </c>
      <c r="G38" s="3"/>
      <c r="H38" s="3"/>
      <c r="I38" s="3"/>
      <c r="J38" s="3"/>
      <c r="K38" s="3"/>
    </row>
    <row r="39" spans="1:11" ht="27.75" customHeight="1">
      <c r="A39" s="32" t="s">
        <v>68</v>
      </c>
      <c r="B39" s="23">
        <v>2118</v>
      </c>
      <c r="C39" s="45">
        <f>'Додаток 1 (форма плану)'!F51</f>
        <v>3600</v>
      </c>
      <c r="D39" s="41">
        <v>3600</v>
      </c>
      <c r="E39" s="41">
        <f t="shared" si="7"/>
        <v>0</v>
      </c>
      <c r="F39" s="41">
        <f t="shared" si="8"/>
        <v>1</v>
      </c>
      <c r="G39" s="3"/>
      <c r="H39" s="3"/>
      <c r="I39" s="3"/>
      <c r="J39" s="3"/>
      <c r="K39" s="3"/>
    </row>
    <row r="40" spans="1:11" ht="18" customHeight="1">
      <c r="A40" s="32" t="s">
        <v>69</v>
      </c>
      <c r="B40" s="23">
        <f t="shared" ref="B40:B42" si="10">B39+1</f>
        <v>2119</v>
      </c>
      <c r="C40" s="45">
        <f>'Додаток 1 (форма плану)'!F52</f>
        <v>0</v>
      </c>
      <c r="D40" s="41">
        <v>0</v>
      </c>
      <c r="E40" s="41">
        <f t="shared" si="7"/>
        <v>0</v>
      </c>
      <c r="F40" s="41" t="e">
        <f t="shared" si="8"/>
        <v>#DIV/0!</v>
      </c>
      <c r="G40" s="3"/>
      <c r="H40" s="3"/>
      <c r="I40" s="3"/>
      <c r="J40" s="3"/>
      <c r="K40" s="3"/>
    </row>
    <row r="41" spans="1:11" ht="18" customHeight="1">
      <c r="A41" s="32" t="s">
        <v>70</v>
      </c>
      <c r="B41" s="23">
        <f t="shared" si="10"/>
        <v>2120</v>
      </c>
      <c r="C41" s="45">
        <f>'Додаток 1 (форма плану)'!F53</f>
        <v>0</v>
      </c>
      <c r="D41" s="41">
        <v>0</v>
      </c>
      <c r="E41" s="41">
        <f t="shared" si="7"/>
        <v>0</v>
      </c>
      <c r="F41" s="41" t="e">
        <f t="shared" si="8"/>
        <v>#DIV/0!</v>
      </c>
      <c r="G41" s="3"/>
      <c r="H41" s="3"/>
      <c r="I41" s="3"/>
      <c r="J41" s="3"/>
      <c r="K41" s="3"/>
    </row>
    <row r="42" spans="1:11" ht="18" customHeight="1">
      <c r="A42" s="32" t="s">
        <v>71</v>
      </c>
      <c r="B42" s="23">
        <f t="shared" si="10"/>
        <v>2121</v>
      </c>
      <c r="C42" s="45">
        <f>'Додаток 1 (форма плану)'!F54</f>
        <v>8342</v>
      </c>
      <c r="D42" s="41">
        <v>8341.82</v>
      </c>
      <c r="E42" s="41">
        <f t="shared" si="7"/>
        <v>0.18000000000029104</v>
      </c>
      <c r="F42" s="41">
        <f t="shared" si="8"/>
        <v>0.99997842244066171</v>
      </c>
      <c r="G42" s="3"/>
      <c r="H42" s="3"/>
      <c r="I42" s="3"/>
      <c r="J42" s="3"/>
      <c r="K42" s="3"/>
    </row>
    <row r="43" spans="1:11" ht="18" customHeight="1">
      <c r="A43" s="26" t="s">
        <v>72</v>
      </c>
      <c r="B43" s="54">
        <v>2130</v>
      </c>
      <c r="C43" s="28">
        <f t="shared" ref="C43:D43" si="11">C44+C45+C46+C47</f>
        <v>387907</v>
      </c>
      <c r="D43" s="28">
        <f t="shared" si="11"/>
        <v>387907.25</v>
      </c>
      <c r="E43" s="136">
        <f t="shared" si="7"/>
        <v>-0.25</v>
      </c>
      <c r="F43" s="136">
        <f t="shared" si="8"/>
        <v>1.0000006444843739</v>
      </c>
      <c r="G43" s="3"/>
      <c r="H43" s="3"/>
      <c r="I43" s="3"/>
      <c r="J43" s="3"/>
      <c r="K43" s="3"/>
    </row>
    <row r="44" spans="1:11" ht="29.25" customHeight="1">
      <c r="A44" s="32" t="s">
        <v>73</v>
      </c>
      <c r="B44" s="23">
        <v>2131</v>
      </c>
      <c r="C44" s="35">
        <f>'Додаток 1 (форма плану)'!F56</f>
        <v>387907</v>
      </c>
      <c r="D44" s="41">
        <v>387907.25</v>
      </c>
      <c r="E44" s="41">
        <f t="shared" si="7"/>
        <v>-0.25</v>
      </c>
      <c r="F44" s="41">
        <f t="shared" si="8"/>
        <v>1.0000006444843739</v>
      </c>
      <c r="G44" s="3"/>
      <c r="H44" s="3"/>
      <c r="I44" s="3"/>
      <c r="J44" s="3"/>
      <c r="K44" s="3"/>
    </row>
    <row r="45" spans="1:11" ht="18" customHeight="1">
      <c r="A45" s="32" t="s">
        <v>74</v>
      </c>
      <c r="B45" s="23">
        <v>2132</v>
      </c>
      <c r="C45" s="35">
        <f>'Додаток 1 (форма плану)'!F57</f>
        <v>0</v>
      </c>
      <c r="D45" s="41">
        <v>0</v>
      </c>
      <c r="E45" s="41">
        <f t="shared" si="7"/>
        <v>0</v>
      </c>
      <c r="F45" s="41" t="e">
        <f t="shared" si="8"/>
        <v>#DIV/0!</v>
      </c>
      <c r="G45" s="3"/>
      <c r="H45" s="3"/>
      <c r="I45" s="3"/>
      <c r="J45" s="3"/>
      <c r="K45" s="3"/>
    </row>
    <row r="46" spans="1:11" ht="18" customHeight="1">
      <c r="A46" s="32" t="s">
        <v>75</v>
      </c>
      <c r="B46" s="23">
        <v>2133</v>
      </c>
      <c r="C46" s="35">
        <f>'Додаток 1 (форма плану)'!F58</f>
        <v>0</v>
      </c>
      <c r="D46" s="41">
        <v>0</v>
      </c>
      <c r="E46" s="41">
        <f t="shared" si="7"/>
        <v>0</v>
      </c>
      <c r="F46" s="41" t="e">
        <f t="shared" si="8"/>
        <v>#DIV/0!</v>
      </c>
      <c r="G46" s="3"/>
      <c r="H46" s="3"/>
      <c r="I46" s="3"/>
      <c r="J46" s="3"/>
      <c r="K46" s="3"/>
    </row>
    <row r="47" spans="1:11" ht="18" customHeight="1">
      <c r="A47" s="32" t="s">
        <v>76</v>
      </c>
      <c r="B47" s="23">
        <v>2134</v>
      </c>
      <c r="C47" s="35">
        <f>'Додаток 1 (форма плану)'!F59</f>
        <v>0</v>
      </c>
      <c r="D47" s="41">
        <v>0</v>
      </c>
      <c r="E47" s="41">
        <f t="shared" si="7"/>
        <v>0</v>
      </c>
      <c r="F47" s="41" t="e">
        <f t="shared" si="8"/>
        <v>#DIV/0!</v>
      </c>
      <c r="G47" s="3"/>
      <c r="H47" s="3"/>
      <c r="I47" s="3"/>
      <c r="J47" s="3"/>
      <c r="K47" s="3"/>
    </row>
    <row r="48" spans="1:11" ht="30" customHeight="1">
      <c r="A48" s="26" t="s">
        <v>77</v>
      </c>
      <c r="B48" s="54">
        <v>2200</v>
      </c>
      <c r="C48" s="28">
        <f t="shared" ref="C48:D48" si="12">C49+C62</f>
        <v>11241654</v>
      </c>
      <c r="D48" s="28">
        <f t="shared" si="12"/>
        <v>11241651.780000001</v>
      </c>
      <c r="E48" s="136">
        <f t="shared" si="7"/>
        <v>2.2199999988079071</v>
      </c>
      <c r="F48" s="136">
        <f t="shared" si="8"/>
        <v>0.99999980252016307</v>
      </c>
      <c r="G48" s="3"/>
      <c r="H48" s="3"/>
      <c r="I48" s="3"/>
      <c r="J48" s="3"/>
      <c r="K48" s="3"/>
    </row>
    <row r="49" spans="1:11" ht="18" customHeight="1">
      <c r="A49" s="55" t="s">
        <v>59</v>
      </c>
      <c r="B49" s="54">
        <v>2210</v>
      </c>
      <c r="C49" s="28">
        <f t="shared" ref="C49:D49" si="13">C50+C51+C52+C53+C54+C55+C56+C57+C58+C59+C60+C61</f>
        <v>11222256</v>
      </c>
      <c r="D49" s="28">
        <f t="shared" si="13"/>
        <v>11222253.57</v>
      </c>
      <c r="E49" s="136">
        <f t="shared" si="7"/>
        <v>2.4299999997019768</v>
      </c>
      <c r="F49" s="136">
        <f t="shared" si="8"/>
        <v>0.99999978346599827</v>
      </c>
      <c r="G49" s="3"/>
      <c r="H49" s="3"/>
      <c r="I49" s="3"/>
      <c r="J49" s="3"/>
      <c r="K49" s="3"/>
    </row>
    <row r="50" spans="1:11" ht="18" customHeight="1">
      <c r="A50" s="32" t="s">
        <v>60</v>
      </c>
      <c r="B50" s="58">
        <v>2211</v>
      </c>
      <c r="C50" s="35">
        <f>'Додаток 1 (форма плану)'!F62</f>
        <v>612195</v>
      </c>
      <c r="D50" s="41">
        <v>612194.59</v>
      </c>
      <c r="E50" s="41">
        <f t="shared" si="7"/>
        <v>0.41000000003259629</v>
      </c>
      <c r="F50" s="41">
        <f t="shared" si="8"/>
        <v>0.99999933027875099</v>
      </c>
      <c r="G50" s="3"/>
      <c r="H50" s="3"/>
      <c r="I50" s="3"/>
      <c r="J50" s="3"/>
      <c r="K50" s="3"/>
    </row>
    <row r="51" spans="1:11" ht="18" customHeight="1">
      <c r="A51" s="32" t="s">
        <v>61</v>
      </c>
      <c r="B51" s="23">
        <f t="shared" ref="B51:B61" si="14">B50+1</f>
        <v>2212</v>
      </c>
      <c r="C51" s="35">
        <f>'Додаток 1 (форма плану)'!F63</f>
        <v>130800</v>
      </c>
      <c r="D51" s="41">
        <v>130799.24</v>
      </c>
      <c r="E51" s="41">
        <f t="shared" si="7"/>
        <v>0.75999999999476131</v>
      </c>
      <c r="F51" s="41">
        <f t="shared" si="8"/>
        <v>0.99999418960244657</v>
      </c>
      <c r="G51" s="3"/>
      <c r="H51" s="3"/>
      <c r="I51" s="3"/>
      <c r="J51" s="3"/>
      <c r="K51" s="3"/>
    </row>
    <row r="52" spans="1:11" ht="18" customHeight="1">
      <c r="A52" s="32" t="s">
        <v>62</v>
      </c>
      <c r="B52" s="23">
        <f t="shared" si="14"/>
        <v>2213</v>
      </c>
      <c r="C52" s="35">
        <f>'Додаток 1 (форма плану)'!F64</f>
        <v>511958</v>
      </c>
      <c r="D52" s="41">
        <v>511957.57</v>
      </c>
      <c r="E52" s="41">
        <f t="shared" si="7"/>
        <v>0.42999999999301508</v>
      </c>
      <c r="F52" s="41">
        <f t="shared" si="8"/>
        <v>0.9999991600873509</v>
      </c>
      <c r="G52" s="3"/>
      <c r="H52" s="3"/>
      <c r="I52" s="3"/>
      <c r="J52" s="3"/>
      <c r="K52" s="3"/>
    </row>
    <row r="53" spans="1:11" ht="18" customHeight="1">
      <c r="A53" s="32" t="s">
        <v>63</v>
      </c>
      <c r="B53" s="23">
        <f t="shared" si="14"/>
        <v>2214</v>
      </c>
      <c r="C53" s="35">
        <f>'Додаток 1 (форма плану)'!F65</f>
        <v>2031293</v>
      </c>
      <c r="D53" s="41">
        <v>2031293.05</v>
      </c>
      <c r="E53" s="41">
        <f t="shared" si="7"/>
        <v>-5.0000000046566129E-2</v>
      </c>
      <c r="F53" s="41">
        <f t="shared" si="8"/>
        <v>1.0000000246148635</v>
      </c>
      <c r="G53" s="3"/>
      <c r="H53" s="3"/>
      <c r="I53" s="3"/>
      <c r="J53" s="3"/>
      <c r="K53" s="3"/>
    </row>
    <row r="54" spans="1:11" ht="18" customHeight="1">
      <c r="A54" s="32" t="s">
        <v>64</v>
      </c>
      <c r="B54" s="23">
        <f t="shared" si="14"/>
        <v>2215</v>
      </c>
      <c r="C54" s="35">
        <f>'Додаток 1 (форма плану)'!F66</f>
        <v>549534</v>
      </c>
      <c r="D54" s="41">
        <v>549533.32999999996</v>
      </c>
      <c r="E54" s="41">
        <f t="shared" si="7"/>
        <v>0.67000000004190952</v>
      </c>
      <c r="F54" s="41">
        <f t="shared" si="8"/>
        <v>0.99999878078517423</v>
      </c>
      <c r="G54" s="3"/>
      <c r="H54" s="3"/>
      <c r="I54" s="3"/>
      <c r="J54" s="3"/>
      <c r="K54" s="3"/>
    </row>
    <row r="55" spans="1:11" ht="18" customHeight="1">
      <c r="A55" s="32" t="s">
        <v>65</v>
      </c>
      <c r="B55" s="23">
        <f t="shared" si="14"/>
        <v>2216</v>
      </c>
      <c r="C55" s="35">
        <f>'Додаток 1 (форма плану)'!F67</f>
        <v>2227523</v>
      </c>
      <c r="D55" s="41">
        <v>2227522.85</v>
      </c>
      <c r="E55" s="41">
        <f t="shared" si="7"/>
        <v>0.14999999990686774</v>
      </c>
      <c r="F55" s="41">
        <f t="shared" si="8"/>
        <v>0.99999993266062803</v>
      </c>
      <c r="G55" s="3"/>
      <c r="H55" s="3"/>
      <c r="I55" s="3"/>
      <c r="J55" s="3"/>
      <c r="K55" s="3"/>
    </row>
    <row r="56" spans="1:11" ht="18" customHeight="1">
      <c r="A56" s="32" t="s">
        <v>66</v>
      </c>
      <c r="B56" s="23">
        <f t="shared" si="14"/>
        <v>2217</v>
      </c>
      <c r="C56" s="35">
        <f>'Додаток 1 (форма плану)'!F68</f>
        <v>0</v>
      </c>
      <c r="D56" s="41">
        <v>0</v>
      </c>
      <c r="E56" s="41">
        <f t="shared" si="7"/>
        <v>0</v>
      </c>
      <c r="F56" s="41" t="e">
        <f t="shared" si="8"/>
        <v>#DIV/0!</v>
      </c>
      <c r="G56" s="3"/>
      <c r="H56" s="3"/>
      <c r="I56" s="3"/>
      <c r="J56" s="3"/>
      <c r="K56" s="3"/>
    </row>
    <row r="57" spans="1:11" ht="18" customHeight="1">
      <c r="A57" s="32" t="s">
        <v>67</v>
      </c>
      <c r="B57" s="23">
        <f t="shared" si="14"/>
        <v>2218</v>
      </c>
      <c r="C57" s="35">
        <f>'Додаток 1 (форма плану)'!F69</f>
        <v>2226323</v>
      </c>
      <c r="D57" s="41">
        <v>2226322.62</v>
      </c>
      <c r="E57" s="41">
        <f t="shared" si="7"/>
        <v>0.37999999988824129</v>
      </c>
      <c r="F57" s="41">
        <f t="shared" si="8"/>
        <v>0.99999982931497367</v>
      </c>
      <c r="G57" s="3"/>
      <c r="H57" s="3"/>
      <c r="I57" s="3"/>
      <c r="J57" s="3"/>
      <c r="K57" s="3"/>
    </row>
    <row r="58" spans="1:11" ht="31.5" customHeight="1">
      <c r="A58" s="32" t="s">
        <v>68</v>
      </c>
      <c r="B58" s="23">
        <f t="shared" si="14"/>
        <v>2219</v>
      </c>
      <c r="C58" s="35">
        <f>'Додаток 1 (форма плану)'!F70</f>
        <v>17470</v>
      </c>
      <c r="D58" s="41">
        <v>17470</v>
      </c>
      <c r="E58" s="41">
        <f t="shared" si="7"/>
        <v>0</v>
      </c>
      <c r="F58" s="41">
        <f t="shared" si="8"/>
        <v>1</v>
      </c>
      <c r="G58" s="3"/>
      <c r="H58" s="3"/>
      <c r="I58" s="3"/>
      <c r="J58" s="3"/>
      <c r="K58" s="3"/>
    </row>
    <row r="59" spans="1:11" ht="18" customHeight="1">
      <c r="A59" s="32" t="s">
        <v>69</v>
      </c>
      <c r="B59" s="23">
        <f t="shared" si="14"/>
        <v>2220</v>
      </c>
      <c r="C59" s="35">
        <f>'Додаток 1 (форма плану)'!F71</f>
        <v>12017</v>
      </c>
      <c r="D59" s="41">
        <v>12017.05</v>
      </c>
      <c r="E59" s="41">
        <f t="shared" si="7"/>
        <v>-4.9999999999272404E-2</v>
      </c>
      <c r="F59" s="41">
        <f t="shared" si="8"/>
        <v>1.0000041607722392</v>
      </c>
      <c r="G59" s="3"/>
      <c r="H59" s="3"/>
      <c r="I59" s="3"/>
      <c r="J59" s="3"/>
      <c r="K59" s="3"/>
    </row>
    <row r="60" spans="1:11" ht="18" customHeight="1">
      <c r="A60" s="32" t="s">
        <v>70</v>
      </c>
      <c r="B60" s="23">
        <f t="shared" si="14"/>
        <v>2221</v>
      </c>
      <c r="C60" s="35">
        <f>'Додаток 1 (форма плану)'!F72</f>
        <v>2903143</v>
      </c>
      <c r="D60" s="41">
        <v>2903143.27</v>
      </c>
      <c r="E60" s="41">
        <f t="shared" si="7"/>
        <v>-0.27000000001862645</v>
      </c>
      <c r="F60" s="41">
        <f t="shared" si="8"/>
        <v>1.0000000930026527</v>
      </c>
      <c r="G60" s="3"/>
      <c r="H60" s="3"/>
      <c r="I60" s="3"/>
      <c r="J60" s="3"/>
      <c r="K60" s="3"/>
    </row>
    <row r="61" spans="1:11" ht="18" customHeight="1">
      <c r="A61" s="32" t="s">
        <v>71</v>
      </c>
      <c r="B61" s="23">
        <f t="shared" si="14"/>
        <v>2222</v>
      </c>
      <c r="C61" s="35">
        <f>'Додаток 1 (форма плану)'!F73</f>
        <v>0</v>
      </c>
      <c r="D61" s="41">
        <v>0</v>
      </c>
      <c r="E61" s="41">
        <f t="shared" si="7"/>
        <v>0</v>
      </c>
      <c r="F61" s="41" t="e">
        <f t="shared" si="8"/>
        <v>#DIV/0!</v>
      </c>
      <c r="G61" s="3"/>
      <c r="H61" s="3"/>
      <c r="I61" s="3"/>
      <c r="J61" s="3"/>
      <c r="K61" s="3"/>
    </row>
    <row r="62" spans="1:11" ht="24" customHeight="1">
      <c r="A62" s="26" t="s">
        <v>72</v>
      </c>
      <c r="B62" s="54">
        <v>2230</v>
      </c>
      <c r="C62" s="28">
        <f t="shared" ref="C62:D62" si="15">C63+C64+C65+C66</f>
        <v>19398</v>
      </c>
      <c r="D62" s="28">
        <f t="shared" si="15"/>
        <v>19398.21</v>
      </c>
      <c r="E62" s="136">
        <f t="shared" si="7"/>
        <v>-0.20999999999912689</v>
      </c>
      <c r="F62" s="136">
        <f t="shared" si="8"/>
        <v>1.0000108258583358</v>
      </c>
      <c r="G62" s="3"/>
      <c r="H62" s="3"/>
      <c r="I62" s="3"/>
      <c r="J62" s="3"/>
      <c r="K62" s="3"/>
    </row>
    <row r="63" spans="1:11" ht="27" customHeight="1">
      <c r="A63" s="32" t="s">
        <v>73</v>
      </c>
      <c r="B63" s="23">
        <v>2231</v>
      </c>
      <c r="C63" s="35">
        <f>'Додаток 1 (форма плану)'!F75</f>
        <v>19398</v>
      </c>
      <c r="D63" s="41">
        <v>19398.21</v>
      </c>
      <c r="E63" s="41">
        <f t="shared" si="7"/>
        <v>-0.20999999999912689</v>
      </c>
      <c r="F63" s="41">
        <f t="shared" si="8"/>
        <v>1.0000108258583358</v>
      </c>
      <c r="G63" s="3"/>
      <c r="H63" s="3"/>
      <c r="I63" s="3"/>
      <c r="J63" s="3"/>
      <c r="K63" s="3"/>
    </row>
    <row r="64" spans="1:11" ht="18" customHeight="1">
      <c r="A64" s="32" t="s">
        <v>74</v>
      </c>
      <c r="B64" s="23">
        <f t="shared" ref="B64:B66" si="16">B63+1</f>
        <v>2232</v>
      </c>
      <c r="C64" s="35">
        <f>'Додаток 1 (форма плану)'!F76</f>
        <v>0</v>
      </c>
      <c r="D64" s="41">
        <v>0</v>
      </c>
      <c r="E64" s="41">
        <f t="shared" si="7"/>
        <v>0</v>
      </c>
      <c r="F64" s="41" t="e">
        <f t="shared" si="8"/>
        <v>#DIV/0!</v>
      </c>
      <c r="G64" s="3"/>
      <c r="H64" s="3"/>
      <c r="I64" s="3"/>
      <c r="J64" s="3"/>
      <c r="K64" s="3"/>
    </row>
    <row r="65" spans="1:11" ht="17.25" customHeight="1">
      <c r="A65" s="32" t="s">
        <v>75</v>
      </c>
      <c r="B65" s="23">
        <f t="shared" si="16"/>
        <v>2233</v>
      </c>
      <c r="C65" s="35">
        <f>'Додаток 1 (форма плану)'!F77</f>
        <v>0</v>
      </c>
      <c r="D65" s="41">
        <v>0</v>
      </c>
      <c r="E65" s="41">
        <f t="shared" si="7"/>
        <v>0</v>
      </c>
      <c r="F65" s="41" t="e">
        <f t="shared" si="8"/>
        <v>#DIV/0!</v>
      </c>
      <c r="G65" s="3"/>
      <c r="H65" s="3"/>
      <c r="I65" s="3"/>
      <c r="J65" s="3"/>
      <c r="K65" s="3"/>
    </row>
    <row r="66" spans="1:11" ht="17.25" customHeight="1">
      <c r="A66" s="32" t="s">
        <v>76</v>
      </c>
      <c r="B66" s="23">
        <f t="shared" si="16"/>
        <v>2234</v>
      </c>
      <c r="C66" s="35">
        <f>'Додаток 1 (форма плану)'!F78</f>
        <v>0</v>
      </c>
      <c r="D66" s="41">
        <v>0</v>
      </c>
      <c r="E66" s="41">
        <f t="shared" si="7"/>
        <v>0</v>
      </c>
      <c r="F66" s="41" t="e">
        <f t="shared" si="8"/>
        <v>#DIV/0!</v>
      </c>
      <c r="G66" s="3"/>
      <c r="H66" s="3"/>
      <c r="I66" s="3"/>
      <c r="J66" s="3"/>
      <c r="K66" s="3"/>
    </row>
    <row r="67" spans="1:11" ht="30.75" customHeight="1">
      <c r="A67" s="26" t="s">
        <v>78</v>
      </c>
      <c r="B67" s="54">
        <v>2300</v>
      </c>
      <c r="C67" s="28">
        <f t="shared" ref="C67:D67" si="17">C68+C72</f>
        <v>75662</v>
      </c>
      <c r="D67" s="28">
        <f t="shared" si="17"/>
        <v>75661.48</v>
      </c>
      <c r="E67" s="136">
        <f t="shared" si="7"/>
        <v>0.52000000000407454</v>
      </c>
      <c r="F67" s="136">
        <f t="shared" si="8"/>
        <v>0.99999312732943879</v>
      </c>
      <c r="G67" s="3"/>
      <c r="H67" s="3"/>
      <c r="I67" s="3"/>
      <c r="J67" s="3"/>
      <c r="K67" s="3"/>
    </row>
    <row r="68" spans="1:11" ht="16.5" customHeight="1">
      <c r="A68" s="55" t="s">
        <v>59</v>
      </c>
      <c r="B68" s="54">
        <f>B49+100</f>
        <v>2310</v>
      </c>
      <c r="C68" s="28">
        <f t="shared" ref="C68:D68" si="18">C69+C70+C71</f>
        <v>69183</v>
      </c>
      <c r="D68" s="28">
        <f t="shared" si="18"/>
        <v>69183</v>
      </c>
      <c r="E68" s="136">
        <f t="shared" si="7"/>
        <v>0</v>
      </c>
      <c r="F68" s="136">
        <f t="shared" si="8"/>
        <v>1</v>
      </c>
      <c r="G68" s="3"/>
      <c r="H68" s="3"/>
      <c r="I68" s="3"/>
      <c r="J68" s="3"/>
      <c r="K68" s="3"/>
    </row>
    <row r="69" spans="1:11" ht="16.5" customHeight="1">
      <c r="A69" s="32" t="s">
        <v>62</v>
      </c>
      <c r="B69" s="23">
        <v>2311</v>
      </c>
      <c r="C69" s="35">
        <f>'Додаток 1 (форма плану)'!F81</f>
        <v>0</v>
      </c>
      <c r="D69" s="41">
        <v>0</v>
      </c>
      <c r="E69" s="41">
        <f t="shared" si="7"/>
        <v>0</v>
      </c>
      <c r="F69" s="41" t="e">
        <f t="shared" si="8"/>
        <v>#DIV/0!</v>
      </c>
      <c r="G69" s="3"/>
      <c r="H69" s="3"/>
      <c r="I69" s="3"/>
      <c r="J69" s="3"/>
      <c r="K69" s="3"/>
    </row>
    <row r="70" spans="1:11" ht="16.5" customHeight="1">
      <c r="A70" s="32" t="s">
        <v>63</v>
      </c>
      <c r="B70" s="23">
        <f>B69+1</f>
        <v>2312</v>
      </c>
      <c r="C70" s="35">
        <f>'Додаток 1 (форма плану)'!F82</f>
        <v>0</v>
      </c>
      <c r="D70" s="41">
        <v>0</v>
      </c>
      <c r="E70" s="41">
        <f t="shared" si="7"/>
        <v>0</v>
      </c>
      <c r="F70" s="41" t="e">
        <f>(D70/C70)*100%%</f>
        <v>#DIV/0!</v>
      </c>
      <c r="G70" s="3"/>
      <c r="H70" s="3"/>
      <c r="I70" s="3"/>
      <c r="J70" s="3"/>
      <c r="K70" s="3"/>
    </row>
    <row r="71" spans="1:11" ht="18" customHeight="1">
      <c r="A71" s="32" t="s">
        <v>65</v>
      </c>
      <c r="B71" s="23">
        <v>2313</v>
      </c>
      <c r="C71" s="35">
        <f>'Додаток 1 (форма плану)'!F83</f>
        <v>69183</v>
      </c>
      <c r="D71" s="41">
        <v>69183</v>
      </c>
      <c r="E71" s="41">
        <f t="shared" si="7"/>
        <v>0</v>
      </c>
      <c r="F71" s="41">
        <f t="shared" ref="F71:F98" si="19">(D71/C71)*100%</f>
        <v>1</v>
      </c>
      <c r="G71" s="3"/>
      <c r="H71" s="3"/>
      <c r="I71" s="3"/>
      <c r="J71" s="3"/>
      <c r="K71" s="3"/>
    </row>
    <row r="72" spans="1:11" ht="16.5" customHeight="1">
      <c r="A72" s="26" t="s">
        <v>72</v>
      </c>
      <c r="B72" s="54">
        <v>2330</v>
      </c>
      <c r="C72" s="28">
        <f t="shared" ref="C72:D72" si="20">C73+C74+C75+C76</f>
        <v>6479</v>
      </c>
      <c r="D72" s="28">
        <f t="shared" si="20"/>
        <v>6478.48</v>
      </c>
      <c r="E72" s="136">
        <f t="shared" si="7"/>
        <v>0.52000000000043656</v>
      </c>
      <c r="F72" s="136">
        <f t="shared" si="19"/>
        <v>0.99991974070072531</v>
      </c>
      <c r="G72" s="3"/>
      <c r="H72" s="3"/>
      <c r="I72" s="3"/>
      <c r="J72" s="3"/>
      <c r="K72" s="3"/>
    </row>
    <row r="73" spans="1:11" ht="29.25" customHeight="1">
      <c r="A73" s="32" t="s">
        <v>73</v>
      </c>
      <c r="B73" s="23">
        <v>2331</v>
      </c>
      <c r="C73" s="35">
        <f>'Додаток 1 (форма плану)'!F85</f>
        <v>6479</v>
      </c>
      <c r="D73" s="41">
        <v>6478.48</v>
      </c>
      <c r="E73" s="41">
        <f t="shared" si="7"/>
        <v>0.52000000000043656</v>
      </c>
      <c r="F73" s="41">
        <f t="shared" si="19"/>
        <v>0.99991974070072531</v>
      </c>
      <c r="G73" s="3"/>
      <c r="H73" s="3"/>
      <c r="I73" s="3"/>
      <c r="J73" s="3"/>
      <c r="K73" s="3"/>
    </row>
    <row r="74" spans="1:11" ht="18.75" customHeight="1">
      <c r="A74" s="32" t="s">
        <v>74</v>
      </c>
      <c r="B74" s="23">
        <f t="shared" ref="B74:B76" si="21">B73+1</f>
        <v>2332</v>
      </c>
      <c r="C74" s="35">
        <f>'Додаток 1 (форма плану)'!F86</f>
        <v>0</v>
      </c>
      <c r="D74" s="41">
        <v>0</v>
      </c>
      <c r="E74" s="41">
        <f t="shared" si="7"/>
        <v>0</v>
      </c>
      <c r="F74" s="41" t="e">
        <f t="shared" si="19"/>
        <v>#DIV/0!</v>
      </c>
      <c r="G74" s="3"/>
      <c r="H74" s="3"/>
      <c r="I74" s="3"/>
      <c r="J74" s="3"/>
      <c r="K74" s="3"/>
    </row>
    <row r="75" spans="1:11" ht="18.75" customHeight="1">
      <c r="A75" s="32" t="s">
        <v>75</v>
      </c>
      <c r="B75" s="23">
        <f t="shared" si="21"/>
        <v>2333</v>
      </c>
      <c r="C75" s="35">
        <f>'Додаток 1 (форма плану)'!F87</f>
        <v>0</v>
      </c>
      <c r="D75" s="41">
        <v>0</v>
      </c>
      <c r="E75" s="41">
        <f t="shared" si="7"/>
        <v>0</v>
      </c>
      <c r="F75" s="41" t="e">
        <f t="shared" si="19"/>
        <v>#DIV/0!</v>
      </c>
      <c r="G75" s="3"/>
      <c r="H75" s="3"/>
      <c r="I75" s="3"/>
      <c r="J75" s="3"/>
      <c r="K75" s="3"/>
    </row>
    <row r="76" spans="1:11" ht="16.5" customHeight="1">
      <c r="A76" s="32" t="s">
        <v>76</v>
      </c>
      <c r="B76" s="23">
        <f t="shared" si="21"/>
        <v>2334</v>
      </c>
      <c r="C76" s="35">
        <f>'Додаток 1 (форма плану)'!F88</f>
        <v>0</v>
      </c>
      <c r="D76" s="41">
        <v>0</v>
      </c>
      <c r="E76" s="41">
        <f t="shared" si="7"/>
        <v>0</v>
      </c>
      <c r="F76" s="41" t="e">
        <f t="shared" si="19"/>
        <v>#DIV/0!</v>
      </c>
      <c r="G76" s="3"/>
      <c r="H76" s="3"/>
      <c r="I76" s="3"/>
      <c r="J76" s="3"/>
      <c r="K76" s="3"/>
    </row>
    <row r="77" spans="1:11" ht="18" customHeight="1">
      <c r="A77" s="26" t="s">
        <v>79</v>
      </c>
      <c r="B77" s="54">
        <v>2400</v>
      </c>
      <c r="C77" s="28">
        <f t="shared" ref="C77:D77" si="22">C78+C92</f>
        <v>2831970</v>
      </c>
      <c r="D77" s="28">
        <f t="shared" si="22"/>
        <v>2831969.44</v>
      </c>
      <c r="E77" s="136">
        <f t="shared" si="7"/>
        <v>0.56000000005587935</v>
      </c>
      <c r="F77" s="136">
        <f t="shared" si="19"/>
        <v>0.99999980225779228</v>
      </c>
      <c r="G77" s="3"/>
      <c r="H77" s="3"/>
      <c r="I77" s="3"/>
      <c r="J77" s="3"/>
      <c r="K77" s="3"/>
    </row>
    <row r="78" spans="1:11" ht="16.5" customHeight="1">
      <c r="A78" s="55" t="s">
        <v>59</v>
      </c>
      <c r="B78" s="54">
        <f>B68+100</f>
        <v>2410</v>
      </c>
      <c r="C78" s="28">
        <f t="shared" ref="C78:D78" si="23">C79+C80+C81+C82+C83+C84+C85+C86+C87+C88+C89+C91+C90</f>
        <v>2831970</v>
      </c>
      <c r="D78" s="28">
        <f t="shared" si="23"/>
        <v>2831969.44</v>
      </c>
      <c r="E78" s="136">
        <f t="shared" si="7"/>
        <v>0.56000000005587935</v>
      </c>
      <c r="F78" s="136">
        <f t="shared" si="19"/>
        <v>0.99999980225779228</v>
      </c>
      <c r="G78" s="3"/>
      <c r="H78" s="3"/>
      <c r="I78" s="3"/>
      <c r="J78" s="3"/>
      <c r="K78" s="3"/>
    </row>
    <row r="79" spans="1:11" ht="16.5" customHeight="1">
      <c r="A79" s="32" t="s">
        <v>60</v>
      </c>
      <c r="B79" s="58">
        <v>2411</v>
      </c>
      <c r="C79" s="35">
        <f>'Додаток 1 (форма плану)'!F91</f>
        <v>150480</v>
      </c>
      <c r="D79" s="41">
        <v>150479.72</v>
      </c>
      <c r="E79" s="41">
        <f t="shared" si="7"/>
        <v>0.27999999999883585</v>
      </c>
      <c r="F79" s="41">
        <f t="shared" si="19"/>
        <v>0.99999813928761294</v>
      </c>
      <c r="G79" s="3"/>
      <c r="H79" s="3"/>
      <c r="I79" s="3"/>
      <c r="J79" s="3"/>
      <c r="K79" s="3"/>
    </row>
    <row r="80" spans="1:11" ht="16.5" customHeight="1">
      <c r="A80" s="32" t="s">
        <v>61</v>
      </c>
      <c r="B80" s="23">
        <f t="shared" ref="B80:B91" si="24">B79+1</f>
        <v>2412</v>
      </c>
      <c r="C80" s="35">
        <f>'Додаток 1 (форма плану)'!F92</f>
        <v>33148</v>
      </c>
      <c r="D80" s="41">
        <v>33148.21</v>
      </c>
      <c r="E80" s="41">
        <f t="shared" si="7"/>
        <v>-0.20999999999912689</v>
      </c>
      <c r="F80" s="41">
        <f t="shared" si="19"/>
        <v>1.0000063352238446</v>
      </c>
      <c r="G80" s="3"/>
      <c r="H80" s="3"/>
      <c r="I80" s="3"/>
      <c r="J80" s="3"/>
      <c r="K80" s="3"/>
    </row>
    <row r="81" spans="1:11" ht="16.5" customHeight="1">
      <c r="A81" s="32" t="s">
        <v>62</v>
      </c>
      <c r="B81" s="23">
        <f t="shared" si="24"/>
        <v>2413</v>
      </c>
      <c r="C81" s="35">
        <f>'Додаток 1 (форма плану)'!F93</f>
        <v>13135</v>
      </c>
      <c r="D81" s="41">
        <v>13135.06</v>
      </c>
      <c r="E81" s="41">
        <f t="shared" si="7"/>
        <v>-5.9999999999490683E-2</v>
      </c>
      <c r="F81" s="41">
        <f t="shared" si="19"/>
        <v>1.0000045679482299</v>
      </c>
      <c r="G81" s="3"/>
      <c r="H81" s="3"/>
      <c r="I81" s="3"/>
      <c r="J81" s="3"/>
      <c r="K81" s="3"/>
    </row>
    <row r="82" spans="1:11" ht="16.5" customHeight="1">
      <c r="A82" s="32" t="s">
        <v>63</v>
      </c>
      <c r="B82" s="23">
        <f t="shared" si="24"/>
        <v>2414</v>
      </c>
      <c r="C82" s="35">
        <f>'Додаток 1 (форма плану)'!F94</f>
        <v>1053685</v>
      </c>
      <c r="D82" s="41">
        <v>1053684.43</v>
      </c>
      <c r="E82" s="41">
        <f t="shared" si="7"/>
        <v>0.57000000006519258</v>
      </c>
      <c r="F82" s="41">
        <f t="shared" si="19"/>
        <v>0.99999945904136434</v>
      </c>
      <c r="G82" s="3"/>
      <c r="H82" s="3"/>
      <c r="I82" s="3"/>
      <c r="J82" s="3"/>
      <c r="K82" s="3"/>
    </row>
    <row r="83" spans="1:11" ht="16.5" customHeight="1">
      <c r="A83" s="32" t="s">
        <v>64</v>
      </c>
      <c r="B83" s="23">
        <f t="shared" si="24"/>
        <v>2415</v>
      </c>
      <c r="C83" s="35">
        <f>'Додаток 1 (форма плану)'!F95</f>
        <v>0</v>
      </c>
      <c r="D83" s="41">
        <v>0</v>
      </c>
      <c r="E83" s="41">
        <f t="shared" si="7"/>
        <v>0</v>
      </c>
      <c r="F83" s="41" t="e">
        <f t="shared" si="19"/>
        <v>#DIV/0!</v>
      </c>
      <c r="G83" s="3"/>
      <c r="H83" s="3"/>
      <c r="I83" s="3"/>
      <c r="J83" s="3"/>
      <c r="K83" s="3"/>
    </row>
    <row r="84" spans="1:11" ht="16.5" customHeight="1">
      <c r="A84" s="32" t="s">
        <v>65</v>
      </c>
      <c r="B84" s="23">
        <f t="shared" si="24"/>
        <v>2416</v>
      </c>
      <c r="C84" s="35">
        <f>'Додаток 1 (форма плану)'!F96</f>
        <v>28507.999999999996</v>
      </c>
      <c r="D84" s="41">
        <v>28507.81</v>
      </c>
      <c r="E84" s="41">
        <f t="shared" si="7"/>
        <v>0.18999999999505235</v>
      </c>
      <c r="F84" s="41">
        <f t="shared" si="19"/>
        <v>0.99999333520415334</v>
      </c>
      <c r="G84" s="3"/>
      <c r="H84" s="3"/>
      <c r="I84" s="3"/>
      <c r="J84" s="3"/>
      <c r="K84" s="3"/>
    </row>
    <row r="85" spans="1:11" ht="16.5" customHeight="1">
      <c r="A85" s="32" t="s">
        <v>66</v>
      </c>
      <c r="B85" s="23">
        <f t="shared" si="24"/>
        <v>2417</v>
      </c>
      <c r="C85" s="35">
        <f>'Додаток 1 (форма плану)'!F97</f>
        <v>0</v>
      </c>
      <c r="D85" s="41">
        <v>0</v>
      </c>
      <c r="E85" s="41">
        <f t="shared" si="7"/>
        <v>0</v>
      </c>
      <c r="F85" s="41" t="e">
        <f t="shared" si="19"/>
        <v>#DIV/0!</v>
      </c>
      <c r="G85" s="3"/>
      <c r="H85" s="3"/>
      <c r="I85" s="3"/>
      <c r="J85" s="3"/>
      <c r="K85" s="3"/>
    </row>
    <row r="86" spans="1:11" ht="16.5" customHeight="1">
      <c r="A86" s="32" t="s">
        <v>67</v>
      </c>
      <c r="B86" s="23">
        <f t="shared" si="24"/>
        <v>2418</v>
      </c>
      <c r="C86" s="35">
        <f>'Додаток 1 (форма плану)'!F98</f>
        <v>412713</v>
      </c>
      <c r="D86" s="41">
        <v>412713.17</v>
      </c>
      <c r="E86" s="41">
        <f t="shared" si="7"/>
        <v>-0.16999999998370185</v>
      </c>
      <c r="F86" s="41">
        <f t="shared" si="19"/>
        <v>1.0000004119085175</v>
      </c>
      <c r="G86" s="3"/>
      <c r="H86" s="3"/>
      <c r="I86" s="3"/>
      <c r="J86" s="3"/>
      <c r="K86" s="3"/>
    </row>
    <row r="87" spans="1:11" ht="32.25" customHeight="1">
      <c r="A87" s="32" t="s">
        <v>68</v>
      </c>
      <c r="B87" s="23">
        <f t="shared" si="24"/>
        <v>2419</v>
      </c>
      <c r="C87" s="35">
        <f>'Додаток 1 (форма плану)'!F99</f>
        <v>0</v>
      </c>
      <c r="D87" s="41">
        <v>0</v>
      </c>
      <c r="E87" s="41">
        <f t="shared" si="7"/>
        <v>0</v>
      </c>
      <c r="F87" s="41" t="e">
        <f t="shared" si="19"/>
        <v>#DIV/0!</v>
      </c>
      <c r="G87" s="3"/>
      <c r="H87" s="3"/>
      <c r="I87" s="3"/>
      <c r="J87" s="3"/>
      <c r="K87" s="3"/>
    </row>
    <row r="88" spans="1:11" ht="16.5" customHeight="1">
      <c r="A88" s="32" t="s">
        <v>69</v>
      </c>
      <c r="B88" s="23">
        <f t="shared" si="24"/>
        <v>2420</v>
      </c>
      <c r="C88" s="35">
        <f>'Додаток 1 (форма плану)'!F100</f>
        <v>0</v>
      </c>
      <c r="D88" s="41">
        <v>0</v>
      </c>
      <c r="E88" s="41">
        <f t="shared" si="7"/>
        <v>0</v>
      </c>
      <c r="F88" s="41" t="e">
        <f t="shared" si="19"/>
        <v>#DIV/0!</v>
      </c>
      <c r="G88" s="3"/>
      <c r="H88" s="3"/>
      <c r="I88" s="3"/>
      <c r="J88" s="3"/>
      <c r="K88" s="3"/>
    </row>
    <row r="89" spans="1:11" ht="16.5" customHeight="1">
      <c r="A89" s="32" t="s">
        <v>70</v>
      </c>
      <c r="B89" s="23">
        <f t="shared" si="24"/>
        <v>2421</v>
      </c>
      <c r="C89" s="35">
        <f>'Додаток 1 (форма плану)'!F101</f>
        <v>0</v>
      </c>
      <c r="D89" s="41">
        <v>0</v>
      </c>
      <c r="E89" s="41">
        <f t="shared" si="7"/>
        <v>0</v>
      </c>
      <c r="F89" s="41" t="e">
        <f t="shared" si="19"/>
        <v>#DIV/0!</v>
      </c>
      <c r="G89" s="3"/>
      <c r="H89" s="3"/>
      <c r="I89" s="3"/>
      <c r="J89" s="3"/>
      <c r="K89" s="3"/>
    </row>
    <row r="90" spans="1:11" ht="16.5" customHeight="1">
      <c r="A90" s="32" t="s">
        <v>80</v>
      </c>
      <c r="B90" s="23">
        <f t="shared" si="24"/>
        <v>2422</v>
      </c>
      <c r="C90" s="35">
        <f>'Додаток 1 (форма плану)'!F102</f>
        <v>1129060</v>
      </c>
      <c r="D90" s="41">
        <v>1129060.03</v>
      </c>
      <c r="E90" s="41">
        <f t="shared" si="7"/>
        <v>-3.0000000027939677E-2</v>
      </c>
      <c r="F90" s="41">
        <f t="shared" si="19"/>
        <v>1.0000000265707758</v>
      </c>
      <c r="G90" s="3"/>
      <c r="H90" s="3"/>
      <c r="I90" s="3"/>
      <c r="J90" s="3"/>
      <c r="K90" s="3"/>
    </row>
    <row r="91" spans="1:11" ht="16.5" customHeight="1">
      <c r="A91" s="32" t="s">
        <v>71</v>
      </c>
      <c r="B91" s="23">
        <f t="shared" si="24"/>
        <v>2423</v>
      </c>
      <c r="C91" s="35">
        <f>'Додаток 1 (форма плану)'!F103</f>
        <v>11241</v>
      </c>
      <c r="D91" s="41">
        <v>11241.01</v>
      </c>
      <c r="E91" s="41">
        <f t="shared" si="7"/>
        <v>-1.0000000000218279E-2</v>
      </c>
      <c r="F91" s="41">
        <f t="shared" si="19"/>
        <v>1.0000008896005694</v>
      </c>
      <c r="G91" s="3"/>
      <c r="H91" s="3"/>
      <c r="I91" s="3"/>
      <c r="J91" s="3"/>
      <c r="K91" s="3"/>
    </row>
    <row r="92" spans="1:11" ht="16.5" customHeight="1">
      <c r="A92" s="26" t="s">
        <v>72</v>
      </c>
      <c r="B92" s="54">
        <f>B72+100</f>
        <v>2430</v>
      </c>
      <c r="C92" s="28">
        <f t="shared" ref="C92:D92" si="25">C93+C94+C95+C96</f>
        <v>0</v>
      </c>
      <c r="D92" s="28">
        <f t="shared" si="25"/>
        <v>0</v>
      </c>
      <c r="E92" s="136">
        <f t="shared" si="7"/>
        <v>0</v>
      </c>
      <c r="F92" s="136" t="e">
        <f t="shared" si="19"/>
        <v>#DIV/0!</v>
      </c>
      <c r="G92" s="3"/>
      <c r="H92" s="3"/>
      <c r="I92" s="3"/>
      <c r="J92" s="3"/>
      <c r="K92" s="3"/>
    </row>
    <row r="93" spans="1:11" ht="31.5" customHeight="1">
      <c r="A93" s="32" t="s">
        <v>73</v>
      </c>
      <c r="B93" s="23">
        <v>2431</v>
      </c>
      <c r="C93" s="35">
        <f>'Додаток 1 (форма плану)'!F105</f>
        <v>0</v>
      </c>
      <c r="D93" s="41">
        <v>0</v>
      </c>
      <c r="E93" s="41">
        <f t="shared" si="7"/>
        <v>0</v>
      </c>
      <c r="F93" s="41" t="e">
        <f t="shared" si="19"/>
        <v>#DIV/0!</v>
      </c>
      <c r="G93" s="3"/>
      <c r="H93" s="3"/>
      <c r="I93" s="3"/>
      <c r="J93" s="3"/>
      <c r="K93" s="3"/>
    </row>
    <row r="94" spans="1:11" ht="16.5" customHeight="1">
      <c r="A94" s="32" t="s">
        <v>74</v>
      </c>
      <c r="B94" s="23">
        <f t="shared" ref="B94:B96" si="26">B93+1</f>
        <v>2432</v>
      </c>
      <c r="C94" s="35">
        <f>'Додаток 1 (форма плану)'!F106</f>
        <v>0</v>
      </c>
      <c r="D94" s="41">
        <v>0</v>
      </c>
      <c r="E94" s="41">
        <f t="shared" si="7"/>
        <v>0</v>
      </c>
      <c r="F94" s="41" t="e">
        <f t="shared" si="19"/>
        <v>#DIV/0!</v>
      </c>
      <c r="G94" s="3"/>
      <c r="H94" s="3"/>
      <c r="I94" s="3"/>
      <c r="J94" s="3"/>
      <c r="K94" s="3"/>
    </row>
    <row r="95" spans="1:11" ht="16.5" customHeight="1">
      <c r="A95" s="32" t="s">
        <v>75</v>
      </c>
      <c r="B95" s="23">
        <f t="shared" si="26"/>
        <v>2433</v>
      </c>
      <c r="C95" s="35">
        <f>'Додаток 1 (форма плану)'!F107</f>
        <v>0</v>
      </c>
      <c r="D95" s="41">
        <v>0</v>
      </c>
      <c r="E95" s="41">
        <f t="shared" si="7"/>
        <v>0</v>
      </c>
      <c r="F95" s="41" t="e">
        <f t="shared" si="19"/>
        <v>#DIV/0!</v>
      </c>
      <c r="G95" s="3"/>
      <c r="H95" s="3"/>
      <c r="I95" s="3"/>
      <c r="J95" s="3"/>
      <c r="K95" s="3"/>
    </row>
    <row r="96" spans="1:11" ht="16.5" customHeight="1">
      <c r="A96" s="32" t="s">
        <v>76</v>
      </c>
      <c r="B96" s="23">
        <f t="shared" si="26"/>
        <v>2434</v>
      </c>
      <c r="C96" s="50">
        <f>'Додаток 1 (форма плану)'!F108</f>
        <v>0</v>
      </c>
      <c r="D96" s="41">
        <v>0</v>
      </c>
      <c r="E96" s="41">
        <f t="shared" si="7"/>
        <v>0</v>
      </c>
      <c r="F96" s="41" t="e">
        <f t="shared" si="19"/>
        <v>#DIV/0!</v>
      </c>
      <c r="G96" s="3"/>
      <c r="H96" s="3"/>
      <c r="I96" s="3"/>
      <c r="J96" s="3"/>
      <c r="K96" s="3"/>
    </row>
    <row r="97" spans="1:11" ht="16.5" customHeight="1">
      <c r="A97" s="26" t="s">
        <v>81</v>
      </c>
      <c r="B97" s="140">
        <v>2440</v>
      </c>
      <c r="C97" s="28">
        <f>'Додаток 1 (форма плану)'!F109</f>
        <v>1002629</v>
      </c>
      <c r="D97" s="141">
        <v>1002628.52</v>
      </c>
      <c r="E97" s="136">
        <f t="shared" si="7"/>
        <v>0.47999999998137355</v>
      </c>
      <c r="F97" s="136">
        <f t="shared" si="19"/>
        <v>0.99999952125861113</v>
      </c>
      <c r="G97" s="3"/>
      <c r="H97" s="3"/>
      <c r="I97" s="3"/>
      <c r="J97" s="3"/>
      <c r="K97" s="3"/>
    </row>
    <row r="98" spans="1:11" ht="16.5" customHeight="1">
      <c r="A98" s="26" t="s">
        <v>82</v>
      </c>
      <c r="B98" s="54">
        <v>2500</v>
      </c>
      <c r="C98" s="57">
        <f t="shared" ref="C98:D98" si="27">C77+C67+C48+C29+C97</f>
        <v>45383707</v>
      </c>
      <c r="D98" s="28">
        <f t="shared" si="27"/>
        <v>45383702.990000002</v>
      </c>
      <c r="E98" s="136">
        <f t="shared" si="7"/>
        <v>4.0099999979138374</v>
      </c>
      <c r="F98" s="136">
        <f t="shared" si="19"/>
        <v>0.99999991164229929</v>
      </c>
      <c r="G98" s="3"/>
      <c r="H98" s="3"/>
      <c r="I98" s="3"/>
      <c r="J98" s="3"/>
      <c r="K98" s="3"/>
    </row>
    <row r="99" spans="1:11" ht="15" customHeight="1">
      <c r="A99" s="157" t="s">
        <v>258</v>
      </c>
      <c r="B99" s="158"/>
      <c r="C99" s="158"/>
      <c r="D99" s="158"/>
      <c r="E99" s="158"/>
      <c r="F99" s="159"/>
      <c r="G99" s="3"/>
      <c r="H99" s="3"/>
      <c r="I99" s="3"/>
      <c r="J99" s="3"/>
      <c r="K99" s="3"/>
    </row>
    <row r="100" spans="1:11" ht="23.25" customHeight="1">
      <c r="A100" s="26" t="s">
        <v>84</v>
      </c>
      <c r="B100" s="60">
        <v>3000</v>
      </c>
      <c r="C100" s="40">
        <f t="shared" ref="C100:E100" si="28">C27-C98</f>
        <v>-1109500.0003575012</v>
      </c>
      <c r="D100" s="40">
        <f t="shared" si="28"/>
        <v>-1109500.2300000042</v>
      </c>
      <c r="E100" s="40">
        <f t="shared" si="28"/>
        <v>0.22964250296354294</v>
      </c>
      <c r="F100" s="136">
        <f t="shared" ref="F100:F101" si="29">(D100/C100)*100%</f>
        <v>1.0000002069783713</v>
      </c>
      <c r="G100" s="37"/>
      <c r="H100" s="3"/>
      <c r="I100" s="3"/>
      <c r="J100" s="3"/>
      <c r="K100" s="3"/>
    </row>
    <row r="101" spans="1:11" ht="17.25" customHeight="1">
      <c r="A101" s="32" t="s">
        <v>85</v>
      </c>
      <c r="B101" s="23">
        <v>3100</v>
      </c>
      <c r="C101" s="33">
        <f t="shared" ref="C101:E101" si="30">C100-C102</f>
        <v>-1109500.0003575012</v>
      </c>
      <c r="D101" s="33">
        <f t="shared" si="30"/>
        <v>-1109500.2300000042</v>
      </c>
      <c r="E101" s="33">
        <f t="shared" si="30"/>
        <v>0.22964250296354294</v>
      </c>
      <c r="F101" s="41">
        <f t="shared" si="29"/>
        <v>1.0000002069783713</v>
      </c>
      <c r="G101" s="3"/>
      <c r="H101" s="3"/>
      <c r="I101" s="3"/>
      <c r="J101" s="3"/>
      <c r="K101" s="3"/>
    </row>
    <row r="102" spans="1:11" ht="15.75" customHeight="1">
      <c r="A102" s="63" t="s">
        <v>86</v>
      </c>
      <c r="B102" s="23">
        <v>3200</v>
      </c>
      <c r="C102" s="35"/>
      <c r="D102" s="41"/>
      <c r="E102" s="41"/>
      <c r="F102" s="41"/>
      <c r="G102" s="3"/>
      <c r="H102" s="3"/>
      <c r="I102" s="3"/>
      <c r="J102" s="3"/>
      <c r="K102" s="3"/>
    </row>
    <row r="103" spans="1:11" ht="16.5" customHeight="1">
      <c r="A103" s="157" t="s">
        <v>87</v>
      </c>
      <c r="B103" s="158"/>
      <c r="C103" s="158"/>
      <c r="D103" s="158"/>
      <c r="E103" s="158"/>
      <c r="F103" s="159"/>
      <c r="G103" s="3"/>
      <c r="H103" s="3"/>
      <c r="I103" s="3"/>
      <c r="J103" s="3"/>
      <c r="K103" s="3"/>
    </row>
    <row r="104" spans="1:11" ht="16.5" customHeight="1">
      <c r="A104" s="64" t="s">
        <v>88</v>
      </c>
      <c r="B104" s="23">
        <v>4110</v>
      </c>
      <c r="C104" s="35">
        <f>'Додаток 1 (форма плану)'!F116</f>
        <v>5407.67</v>
      </c>
      <c r="D104" s="41">
        <v>5407.67</v>
      </c>
      <c r="E104" s="49">
        <f t="shared" ref="E104:E110" si="31">C104-D104</f>
        <v>0</v>
      </c>
      <c r="F104" s="41">
        <f t="shared" ref="F104:F110" si="32">(D104/C104)*100%</f>
        <v>1</v>
      </c>
      <c r="G104" s="3"/>
      <c r="H104" s="3"/>
      <c r="I104" s="3"/>
      <c r="J104" s="3"/>
      <c r="K104" s="3"/>
    </row>
    <row r="105" spans="1:11" ht="18" customHeight="1">
      <c r="A105" s="64" t="s">
        <v>89</v>
      </c>
      <c r="B105" s="23">
        <v>4120</v>
      </c>
      <c r="C105" s="35">
        <f>'Додаток 1 (форма плану)'!F117</f>
        <v>366305.99999999994</v>
      </c>
      <c r="D105" s="41">
        <v>366305.61</v>
      </c>
      <c r="E105" s="49">
        <f t="shared" si="31"/>
        <v>0.38999999995576218</v>
      </c>
      <c r="F105" s="41">
        <f t="shared" si="32"/>
        <v>0.99999893531637496</v>
      </c>
      <c r="G105" s="3"/>
      <c r="H105" s="3"/>
      <c r="I105" s="3"/>
      <c r="J105" s="3"/>
      <c r="K105" s="3"/>
    </row>
    <row r="106" spans="1:11" ht="18" customHeight="1">
      <c r="A106" s="64" t="s">
        <v>90</v>
      </c>
      <c r="B106" s="23">
        <v>4130</v>
      </c>
      <c r="C106" s="35">
        <f>'Додаток 1 (форма плану)'!F118</f>
        <v>4904.75</v>
      </c>
      <c r="D106" s="41">
        <v>4904.75</v>
      </c>
      <c r="E106" s="49">
        <f t="shared" si="31"/>
        <v>0</v>
      </c>
      <c r="F106" s="41">
        <f t="shared" si="32"/>
        <v>1</v>
      </c>
      <c r="G106" s="3"/>
      <c r="H106" s="3"/>
      <c r="I106" s="3"/>
      <c r="J106" s="3"/>
      <c r="K106" s="3"/>
    </row>
    <row r="107" spans="1:11" ht="18" customHeight="1">
      <c r="A107" s="64" t="s">
        <v>91</v>
      </c>
      <c r="B107" s="23">
        <v>4140</v>
      </c>
      <c r="C107" s="35">
        <f>'Додаток 1 (форма плану)'!F119</f>
        <v>4394464</v>
      </c>
      <c r="D107" s="41">
        <v>4394463.8499999996</v>
      </c>
      <c r="E107" s="49">
        <f t="shared" si="31"/>
        <v>0.15000000037252903</v>
      </c>
      <c r="F107" s="41">
        <f t="shared" si="32"/>
        <v>0.99999996586614426</v>
      </c>
      <c r="G107" s="3"/>
      <c r="H107" s="3"/>
      <c r="I107" s="3"/>
      <c r="J107" s="3"/>
      <c r="K107" s="3"/>
    </row>
    <row r="108" spans="1:11" ht="27.75" customHeight="1">
      <c r="A108" s="32" t="s">
        <v>92</v>
      </c>
      <c r="B108" s="23">
        <v>4150</v>
      </c>
      <c r="C108" s="35">
        <f>'Додаток 1 (форма плану)'!F120</f>
        <v>5106052</v>
      </c>
      <c r="D108" s="41">
        <v>5106051.91</v>
      </c>
      <c r="E108" s="49">
        <f t="shared" si="31"/>
        <v>8.9999999850988388E-2</v>
      </c>
      <c r="F108" s="41">
        <f t="shared" si="32"/>
        <v>0.99999998237385757</v>
      </c>
      <c r="G108" s="3"/>
      <c r="H108" s="3"/>
      <c r="I108" s="3"/>
      <c r="J108" s="3"/>
      <c r="K108" s="3"/>
    </row>
    <row r="109" spans="1:11" ht="18" customHeight="1">
      <c r="A109" s="64" t="s">
        <v>259</v>
      </c>
      <c r="B109" s="23">
        <v>4160</v>
      </c>
      <c r="C109" s="35">
        <f>'Додаток 1 (форма плану)'!F121</f>
        <v>376.64</v>
      </c>
      <c r="D109" s="41">
        <v>376.64</v>
      </c>
      <c r="E109" s="49">
        <f t="shared" si="31"/>
        <v>0</v>
      </c>
      <c r="F109" s="41">
        <f t="shared" si="32"/>
        <v>1</v>
      </c>
      <c r="G109" s="3"/>
      <c r="H109" s="3"/>
      <c r="I109" s="3"/>
      <c r="J109" s="3"/>
      <c r="K109" s="3"/>
    </row>
    <row r="110" spans="1:11" ht="24" customHeight="1">
      <c r="A110" s="65" t="s">
        <v>94</v>
      </c>
      <c r="B110" s="54">
        <v>4200</v>
      </c>
      <c r="C110" s="28">
        <f t="shared" ref="C110:D110" si="33">SUM(C104:C109)</f>
        <v>9877511.0600000005</v>
      </c>
      <c r="D110" s="28">
        <f t="shared" si="33"/>
        <v>9877510.4299999997</v>
      </c>
      <c r="E110" s="28">
        <f t="shared" si="31"/>
        <v>0.63000000081956387</v>
      </c>
      <c r="F110" s="136">
        <f t="shared" si="32"/>
        <v>0.99999993621875016</v>
      </c>
      <c r="G110" s="3"/>
      <c r="H110" s="3"/>
      <c r="I110" s="3"/>
      <c r="J110" s="3"/>
      <c r="K110" s="3"/>
    </row>
    <row r="111" spans="1:11" ht="16.5" customHeight="1">
      <c r="A111" s="157" t="s">
        <v>95</v>
      </c>
      <c r="B111" s="158"/>
      <c r="C111" s="158"/>
      <c r="D111" s="158"/>
      <c r="E111" s="158"/>
      <c r="F111" s="159"/>
      <c r="G111" s="3"/>
      <c r="H111" s="3"/>
      <c r="I111" s="3"/>
      <c r="J111" s="3"/>
      <c r="K111" s="3"/>
    </row>
    <row r="112" spans="1:11" ht="16.5" customHeight="1">
      <c r="A112" s="63" t="s">
        <v>96</v>
      </c>
      <c r="B112" s="23">
        <v>5110</v>
      </c>
      <c r="C112" s="28">
        <v>5034633</v>
      </c>
      <c r="D112" s="28">
        <v>6564453</v>
      </c>
      <c r="E112" s="28">
        <v>5783728</v>
      </c>
      <c r="F112" s="28">
        <v>5834675</v>
      </c>
      <c r="G112" s="3"/>
      <c r="H112" s="3"/>
      <c r="I112" s="3"/>
      <c r="J112" s="3"/>
      <c r="K112" s="3"/>
    </row>
    <row r="113" spans="1:11" ht="16.5" customHeight="1">
      <c r="A113" s="66" t="s">
        <v>97</v>
      </c>
      <c r="B113" s="67">
        <v>5120</v>
      </c>
      <c r="C113" s="49">
        <f t="shared" ref="C113:F113" si="34">C112/C115/3</f>
        <v>5580.086450540316</v>
      </c>
      <c r="D113" s="49">
        <f t="shared" si="34"/>
        <v>8052.0735970561182</v>
      </c>
      <c r="E113" s="49">
        <f t="shared" si="34"/>
        <v>8083.4772886093642</v>
      </c>
      <c r="F113" s="49">
        <f t="shared" si="34"/>
        <v>8374.1298887692865</v>
      </c>
      <c r="G113" s="3"/>
      <c r="H113" s="3"/>
      <c r="I113" s="3"/>
      <c r="J113" s="3"/>
      <c r="K113" s="3"/>
    </row>
    <row r="114" spans="1:11" ht="16.5" customHeight="1">
      <c r="A114" s="64"/>
      <c r="B114" s="64"/>
      <c r="C114" s="23" t="s">
        <v>98</v>
      </c>
      <c r="D114" s="100" t="s">
        <v>99</v>
      </c>
      <c r="E114" s="100" t="s">
        <v>100</v>
      </c>
      <c r="F114" s="100" t="s">
        <v>101</v>
      </c>
      <c r="G114" s="3"/>
      <c r="H114" s="3"/>
      <c r="I114" s="3"/>
      <c r="J114" s="3"/>
      <c r="K114" s="3"/>
    </row>
    <row r="115" spans="1:11" ht="18" customHeight="1">
      <c r="A115" s="68" t="s">
        <v>102</v>
      </c>
      <c r="B115" s="58">
        <v>5130</v>
      </c>
      <c r="C115" s="70">
        <v>300.75</v>
      </c>
      <c r="D115" s="71">
        <v>271.75</v>
      </c>
      <c r="E115" s="71">
        <v>238.5</v>
      </c>
      <c r="F115" s="71">
        <v>232.25</v>
      </c>
      <c r="G115" s="3"/>
      <c r="H115" s="3"/>
      <c r="I115" s="3"/>
      <c r="J115" s="3"/>
      <c r="K115" s="3"/>
    </row>
    <row r="116" spans="1:11" ht="18" customHeight="1">
      <c r="A116" s="32" t="s">
        <v>103</v>
      </c>
      <c r="B116" s="23">
        <v>5140</v>
      </c>
      <c r="C116" s="33">
        <f>'Додаток 1 (форма плану)'!F128</f>
        <v>23972339</v>
      </c>
      <c r="D116" s="33">
        <v>23972339</v>
      </c>
      <c r="E116" s="33">
        <f>C116-D116</f>
        <v>0</v>
      </c>
      <c r="F116" s="33">
        <f>(D116/C116)*100%</f>
        <v>1</v>
      </c>
      <c r="G116" s="3"/>
      <c r="H116" s="3"/>
      <c r="I116" s="3"/>
      <c r="J116" s="3"/>
      <c r="K116" s="3"/>
    </row>
    <row r="117" spans="1:11" ht="18" customHeight="1">
      <c r="A117" s="72"/>
      <c r="B117" s="73"/>
      <c r="C117" s="74"/>
      <c r="D117" s="75"/>
      <c r="E117" s="75"/>
      <c r="F117" s="75"/>
      <c r="G117" s="3"/>
      <c r="H117" s="3"/>
      <c r="I117" s="3"/>
      <c r="J117" s="3"/>
      <c r="K117" s="3"/>
    </row>
    <row r="118" spans="1:11" ht="21.75" customHeight="1">
      <c r="A118" s="76" t="s">
        <v>104</v>
      </c>
      <c r="B118" s="78"/>
      <c r="C118" s="78"/>
      <c r="D118" s="17"/>
      <c r="E118" s="151" t="s">
        <v>105</v>
      </c>
      <c r="F118" s="152"/>
      <c r="G118" s="3"/>
      <c r="H118" s="3"/>
      <c r="I118" s="3"/>
      <c r="J118" s="3"/>
      <c r="K118" s="3"/>
    </row>
    <row r="119" spans="1:11" ht="18" customHeight="1">
      <c r="A119" s="76"/>
      <c r="B119" s="77"/>
      <c r="C119" s="80"/>
      <c r="D119" s="17"/>
      <c r="E119" s="17"/>
      <c r="F119" s="17"/>
      <c r="G119" s="3"/>
      <c r="H119" s="3"/>
      <c r="I119" s="3"/>
      <c r="J119" s="3"/>
      <c r="K119" s="3"/>
    </row>
    <row r="120" spans="1:11" ht="13.5" customHeight="1">
      <c r="A120" s="81"/>
      <c r="B120" s="81"/>
      <c r="C120" s="17"/>
      <c r="D120" s="17"/>
      <c r="E120" s="17"/>
      <c r="F120" s="17"/>
      <c r="G120" s="3"/>
      <c r="H120" s="3"/>
      <c r="I120" s="3"/>
      <c r="J120" s="3"/>
      <c r="K120" s="3"/>
    </row>
    <row r="121" spans="1:11" ht="13.5" customHeight="1">
      <c r="A121" s="81"/>
      <c r="B121" s="81"/>
      <c r="C121" s="17"/>
      <c r="D121" s="17"/>
      <c r="E121" s="17"/>
      <c r="F121" s="17"/>
      <c r="G121" s="3"/>
      <c r="H121" s="3"/>
      <c r="I121" s="3"/>
      <c r="J121" s="3"/>
      <c r="K121" s="3"/>
    </row>
    <row r="122" spans="1:11" ht="18" customHeight="1">
      <c r="A122" s="15"/>
      <c r="B122" s="15"/>
      <c r="C122" s="16"/>
      <c r="D122" s="16"/>
      <c r="E122" s="16"/>
      <c r="F122" s="17"/>
      <c r="G122" s="3"/>
      <c r="H122" s="3"/>
      <c r="I122" s="3"/>
      <c r="J122" s="3"/>
      <c r="K122" s="3"/>
    </row>
    <row r="123" spans="1:11" ht="18" customHeight="1">
      <c r="A123" s="15"/>
      <c r="B123" s="15"/>
      <c r="C123" s="16"/>
      <c r="D123" s="16"/>
      <c r="E123" s="16"/>
      <c r="F123" s="17"/>
      <c r="G123" s="3"/>
      <c r="H123" s="3"/>
      <c r="I123" s="3"/>
      <c r="J123" s="3"/>
      <c r="K123" s="3"/>
    </row>
    <row r="124" spans="1:11" ht="18" customHeight="1">
      <c r="A124" s="15"/>
      <c r="B124" s="15"/>
      <c r="C124" s="16"/>
      <c r="D124" s="16"/>
      <c r="E124" s="16"/>
      <c r="F124" s="17"/>
      <c r="G124" s="3"/>
      <c r="H124" s="3"/>
      <c r="I124" s="3"/>
      <c r="J124" s="3"/>
      <c r="K124" s="3"/>
    </row>
    <row r="125" spans="1:11" ht="18" customHeight="1">
      <c r="A125" s="15"/>
      <c r="B125" s="15"/>
      <c r="C125" s="16"/>
      <c r="D125" s="16"/>
      <c r="E125" s="16"/>
      <c r="F125" s="17"/>
      <c r="G125" s="3"/>
      <c r="H125" s="3"/>
      <c r="I125" s="3"/>
      <c r="J125" s="3"/>
      <c r="K125" s="3"/>
    </row>
    <row r="126" spans="1:11" ht="18" customHeight="1">
      <c r="A126" s="15"/>
      <c r="B126" s="15"/>
      <c r="C126" s="16"/>
      <c r="D126" s="16"/>
      <c r="E126" s="16"/>
      <c r="F126" s="17"/>
      <c r="G126" s="3"/>
      <c r="H126" s="3"/>
      <c r="I126" s="3"/>
      <c r="J126" s="3"/>
      <c r="K126" s="3"/>
    </row>
    <row r="127" spans="1:11" ht="18" customHeight="1">
      <c r="A127" s="15"/>
      <c r="B127" s="15"/>
      <c r="C127" s="16"/>
      <c r="D127" s="16"/>
      <c r="E127" s="16"/>
      <c r="F127" s="17"/>
      <c r="G127" s="3"/>
      <c r="H127" s="3"/>
      <c r="I127" s="3"/>
      <c r="J127" s="3"/>
      <c r="K127" s="3"/>
    </row>
  </sheetData>
  <mergeCells count="14">
    <mergeCell ref="A8:A9"/>
    <mergeCell ref="B8:B9"/>
    <mergeCell ref="C8:F8"/>
    <mergeCell ref="C2:F2"/>
    <mergeCell ref="A3:F3"/>
    <mergeCell ref="A4:F4"/>
    <mergeCell ref="A5:F5"/>
    <mergeCell ref="A6:F6"/>
    <mergeCell ref="E118:F118"/>
    <mergeCell ref="A11:F11"/>
    <mergeCell ref="A28:F28"/>
    <mergeCell ref="A99:F99"/>
    <mergeCell ref="A103:F103"/>
    <mergeCell ref="A111:F11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Додаток 1 (форма плану)</vt:lpstr>
      <vt:lpstr>розрахунок доходів від НСЗУ</vt:lpstr>
      <vt:lpstr>Дані про персонал та зп</vt:lpstr>
      <vt:lpstr>МТО</vt:lpstr>
      <vt:lpstr>фін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Geo1</dc:creator>
  <cp:lastModifiedBy>Пользователь Windows</cp:lastModifiedBy>
  <cp:lastPrinted>2020-02-03T12:40:45Z</cp:lastPrinted>
  <dcterms:created xsi:type="dcterms:W3CDTF">2016-09-17T08:38:05Z</dcterms:created>
  <dcterms:modified xsi:type="dcterms:W3CDTF">2020-03-19T09:59:33Z</dcterms:modified>
</cp:coreProperties>
</file>