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45" windowWidth="12000" windowHeight="6420" tabRatio="837" activeTab="3"/>
  </bookViews>
  <sheets>
    <sheet name="Осн. фін. пок." sheetId="1" r:id="rId1"/>
    <sheet name="I. Фін результат" sheetId="2" r:id="rId2"/>
    <sheet name="ІІ. Розр. з бюджетом" sheetId="3" r:id="rId3"/>
    <sheet name="ІІІ. Рух грош. коштів" sheetId="4" r:id="rId4"/>
    <sheet name="IV. Кап. інвестиції" sheetId="5" r:id="rId5"/>
    <sheet name=" V. Коефіцієнти" sheetId="6" r:id="rId6"/>
    <sheet name="6.1. Інша інфо_1" sheetId="7" r:id="rId7"/>
    <sheet name="6.2. Інша інфо_2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_1E3D5FB9_014E_4051_8AD5_DB0A17D05797_.wvu.PrintArea" localSheetId="5" hidden="1">' V. Коефіцієнти'!$A$1:$F$26</definedName>
    <definedName name="Z_1E3D5FB9_014E_4051_8AD5_DB0A17D05797_.wvu.PrintArea" localSheetId="6" hidden="1">'6.1. Інша інфо_1'!$A$1:$O$81</definedName>
    <definedName name="Z_1E3D5FB9_014E_4051_8AD5_DB0A17D05797_.wvu.PrintArea" localSheetId="7" hidden="1">'6.2. Інша інфо_2'!$A$1:$AE$54</definedName>
    <definedName name="Z_1E3D5FB9_014E_4051_8AD5_DB0A17D05797_.wvu.PrintArea" localSheetId="1" hidden="1">'I. Фін результат'!$A$1:$H$110</definedName>
    <definedName name="Z_1E3D5FB9_014E_4051_8AD5_DB0A17D05797_.wvu.PrintArea" localSheetId="4" hidden="1">'IV. Кап. інвестиції'!$A$1:$G$16</definedName>
    <definedName name="Z_1E3D5FB9_014E_4051_8AD5_DB0A17D05797_.wvu.PrintArea" localSheetId="2" hidden="1">'ІІ. Розр. з бюджетом'!$A$1:$G$42</definedName>
    <definedName name="Z_1E3D5FB9_014E_4051_8AD5_DB0A17D05797_.wvu.PrintArea" localSheetId="3" hidden="1">'ІІІ. Рух грош. коштів'!$A$1:$G$85</definedName>
    <definedName name="Z_1E3D5FB9_014E_4051_8AD5_DB0A17D05797_.wvu.PrintArea" localSheetId="0" hidden="1">'Осн. фін. пок.'!$A$1:$G$78</definedName>
    <definedName name="Z_1E3D5FB9_014E_4051_8AD5_DB0A17D05797_.wvu.PrintTitles" localSheetId="5" hidden="1">' V. Коефіцієнти'!$5:$5</definedName>
    <definedName name="Z_1E3D5FB9_014E_4051_8AD5_DB0A17D05797_.wvu.PrintTitles" localSheetId="1" hidden="1">'I. Фін результат'!$5:$5</definedName>
    <definedName name="Z_1E3D5FB9_014E_4051_8AD5_DB0A17D05797_.wvu.PrintTitles" localSheetId="2" hidden="1">'ІІ. Розр. з бюджетом'!$5:$5</definedName>
    <definedName name="Z_1E3D5FB9_014E_4051_8AD5_DB0A17D05797_.wvu.PrintTitles" localSheetId="3" hidden="1">'ІІІ. Рух грош. коштів'!$5:$5</definedName>
    <definedName name="Z_1E3D5FB9_014E_4051_8AD5_DB0A17D05797_.wvu.PrintTitles" localSheetId="0" hidden="1">'Осн. фін. пок.'!$27:$27</definedName>
    <definedName name="Z_43DCEB14_ADF8_4168_9283_6542A71D3CF7_.wvu.PrintArea" localSheetId="5" hidden="1">' V. Коефіцієнти'!$A$1:$F$26</definedName>
    <definedName name="Z_43DCEB14_ADF8_4168_9283_6542A71D3CF7_.wvu.PrintArea" localSheetId="6" hidden="1">'6.1. Інша інфо_1'!$A$1:$O$81</definedName>
    <definedName name="Z_43DCEB14_ADF8_4168_9283_6542A71D3CF7_.wvu.PrintArea" localSheetId="7" hidden="1">'6.2. Інша інфо_2'!$A$1:$AE$54</definedName>
    <definedName name="Z_43DCEB14_ADF8_4168_9283_6542A71D3CF7_.wvu.PrintArea" localSheetId="1" hidden="1">'I. Фін результат'!$A$1:$H$110</definedName>
    <definedName name="Z_43DCEB14_ADF8_4168_9283_6542A71D3CF7_.wvu.PrintArea" localSheetId="4" hidden="1">'IV. Кап. інвестиції'!$A$1:$G$16</definedName>
    <definedName name="Z_43DCEB14_ADF8_4168_9283_6542A71D3CF7_.wvu.PrintArea" localSheetId="2" hidden="1">'ІІ. Розр. з бюджетом'!$A$1:$G$42</definedName>
    <definedName name="Z_43DCEB14_ADF8_4168_9283_6542A71D3CF7_.wvu.PrintArea" localSheetId="3" hidden="1">'ІІІ. Рух грош. коштів'!$A$1:$G$85</definedName>
    <definedName name="Z_43DCEB14_ADF8_4168_9283_6542A71D3CF7_.wvu.PrintArea" localSheetId="0" hidden="1">'Осн. фін. пок.'!$A$1:$G$78</definedName>
    <definedName name="Z_43DCEB14_ADF8_4168_9283_6542A71D3CF7_.wvu.PrintTitles" localSheetId="5" hidden="1">' V. Коефіцієнти'!$5:$5</definedName>
    <definedName name="Z_43DCEB14_ADF8_4168_9283_6542A71D3CF7_.wvu.PrintTitles" localSheetId="1" hidden="1">'I. Фін результат'!$5:$5</definedName>
    <definedName name="Z_43DCEB14_ADF8_4168_9283_6542A71D3CF7_.wvu.PrintTitles" localSheetId="2" hidden="1">'ІІ. Розр. з бюджетом'!$5:$5</definedName>
    <definedName name="Z_43DCEB14_ADF8_4168_9283_6542A71D3CF7_.wvu.PrintTitles" localSheetId="3" hidden="1">'ІІІ. Рух грош. коштів'!$5:$5</definedName>
    <definedName name="Z_43DCEB14_ADF8_4168_9283_6542A71D3CF7_.wvu.PrintTitles" localSheetId="0" hidden="1">'Осн. фін. пок.'!$27:$27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результат'!$5:$5</definedName>
    <definedName name="_xlnm.Print_Titles" localSheetId="2">'ІІ. Розр. з бюджетом'!$5:$5</definedName>
    <definedName name="_xlnm.Print_Titles" localSheetId="3">'ІІІ. Рух грош. коштів'!$5:$5</definedName>
    <definedName name="_xlnm.Print_Titles" localSheetId="0">'Осн. фін. пок.'!$27:$27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Коефіцієнти'!$A$1:$F$26</definedName>
    <definedName name="_xlnm.Print_Area" localSheetId="6">'6.1. Інша інфо_1'!$A$1:$O$81</definedName>
    <definedName name="_xlnm.Print_Area" localSheetId="7">'6.2. Інша інфо_2'!$A$1:$AE$54</definedName>
    <definedName name="_xlnm.Print_Area" localSheetId="1">'I. Фін результат'!$A$1:$H$110</definedName>
    <definedName name="_xlnm.Print_Area" localSheetId="4">'IV. Кап. інвестиції'!$A$1:$G$16</definedName>
    <definedName name="_xlnm.Print_Area" localSheetId="2">'ІІ. Розр. з бюджетом'!$A$1:$G$42</definedName>
    <definedName name="_xlnm.Print_Area" localSheetId="3">'ІІІ. Рух грош. коштів'!$A$1:$G$85</definedName>
    <definedName name="_xlnm.Print_Area" localSheetId="0">'Осн. фін. пок.'!$A$1:$G$78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24519"/>
  <customWorkbookViews>
    <customWorkbookView name="UserNEW - Личное представление" guid="{43DCEB14-ADF8-4168-9283-6542A71D3CF7}" mergeInterval="0" personalView="1" maximized="1" xWindow="1" yWindow="1" windowWidth="1600" windowHeight="670" tabRatio="837" activeSheetId="2"/>
    <customWorkbookView name="1235 - Личное представление" guid="{1E3D5FB9-014E-4051-8AD5-DB0A17D05797}" mergeInterval="0" personalView="1" maximized="1" xWindow="1" yWindow="1" windowWidth="1276" windowHeight="794" tabRatio="837" activeSheetId="2"/>
  </customWorkbookViews>
</workbook>
</file>

<file path=xl/calcChain.xml><?xml version="1.0" encoding="utf-8"?>
<calcChain xmlns="http://schemas.openxmlformats.org/spreadsheetml/2006/main">
  <c r="I56" i="7"/>
  <c r="E68" i="1"/>
  <c r="G64" i="4"/>
  <c r="D68" i="1"/>
  <c r="Y31" i="8"/>
  <c r="Q31"/>
  <c r="G8" i="5"/>
  <c r="E21" i="4"/>
  <c r="E16"/>
  <c r="D17" i="3"/>
  <c r="C8"/>
  <c r="F56" i="7"/>
  <c r="G11" i="5"/>
  <c r="L12" i="7"/>
  <c r="E8" i="3"/>
  <c r="E17" s="1"/>
  <c r="E46" i="2"/>
  <c r="D46"/>
  <c r="F48"/>
  <c r="F8" i="5"/>
  <c r="X32" i="8"/>
  <c r="M8"/>
  <c r="M9"/>
  <c r="M10"/>
  <c r="M7"/>
  <c r="L32"/>
  <c r="F40" i="4"/>
  <c r="F39" l="1"/>
  <c r="E37" i="3"/>
  <c r="D61" i="2"/>
  <c r="E61"/>
  <c r="E7"/>
  <c r="D71" i="1" l="1"/>
  <c r="D52"/>
  <c r="C52"/>
  <c r="D47"/>
  <c r="E47"/>
  <c r="E49"/>
  <c r="C49"/>
  <c r="C47"/>
  <c r="C46"/>
  <c r="D37"/>
  <c r="E37"/>
  <c r="D38"/>
  <c r="E38"/>
  <c r="D39"/>
  <c r="E39"/>
  <c r="D41"/>
  <c r="E41"/>
  <c r="D43"/>
  <c r="E43"/>
  <c r="C41"/>
  <c r="C39"/>
  <c r="E71"/>
  <c r="J56" i="7" l="1"/>
  <c r="L56"/>
  <c r="F16" i="2"/>
  <c r="E29" i="1"/>
  <c r="F9" i="3"/>
  <c r="F10"/>
  <c r="N13" i="7"/>
  <c r="N16"/>
  <c r="N19"/>
  <c r="N20"/>
  <c r="N21"/>
  <c r="N23"/>
  <c r="N24"/>
  <c r="N25"/>
  <c r="N12"/>
  <c r="L13"/>
  <c r="L16"/>
  <c r="L19"/>
  <c r="L20"/>
  <c r="L21"/>
  <c r="L23"/>
  <c r="L24"/>
  <c r="L25"/>
  <c r="G47" i="1"/>
  <c r="F47"/>
  <c r="F41"/>
  <c r="C38"/>
  <c r="C71"/>
  <c r="G46" i="4"/>
  <c r="G45"/>
  <c r="F60"/>
  <c r="F59"/>
  <c r="F46"/>
  <c r="F45"/>
  <c r="D29"/>
  <c r="G23" i="3"/>
  <c r="G29"/>
  <c r="G33"/>
  <c r="G34"/>
  <c r="G35"/>
  <c r="G36"/>
  <c r="F23"/>
  <c r="F29"/>
  <c r="F33"/>
  <c r="F34"/>
  <c r="F35"/>
  <c r="F36"/>
  <c r="G7"/>
  <c r="F7"/>
  <c r="G99" i="2"/>
  <c r="G100"/>
  <c r="G101"/>
  <c r="G102"/>
  <c r="G103"/>
  <c r="G63"/>
  <c r="G38"/>
  <c r="G39"/>
  <c r="G42"/>
  <c r="G30"/>
  <c r="G31"/>
  <c r="G32"/>
  <c r="G33"/>
  <c r="G16"/>
  <c r="G17"/>
  <c r="G18"/>
  <c r="G20"/>
  <c r="G22"/>
  <c r="G25"/>
  <c r="G8"/>
  <c r="G11"/>
  <c r="G12"/>
  <c r="G13"/>
  <c r="G14"/>
  <c r="F99"/>
  <c r="F100"/>
  <c r="F101"/>
  <c r="F102"/>
  <c r="F103"/>
  <c r="F63"/>
  <c r="F46"/>
  <c r="F47"/>
  <c r="F38"/>
  <c r="F39"/>
  <c r="F42"/>
  <c r="F25"/>
  <c r="F30"/>
  <c r="F31"/>
  <c r="F32"/>
  <c r="F33"/>
  <c r="F20"/>
  <c r="F21"/>
  <c r="F22"/>
  <c r="F23"/>
  <c r="F8"/>
  <c r="F10"/>
  <c r="F11"/>
  <c r="F12"/>
  <c r="F13"/>
  <c r="F14"/>
  <c r="F17"/>
  <c r="F18"/>
  <c r="E56"/>
  <c r="E35" i="1" s="1"/>
  <c r="F61" i="2" l="1"/>
  <c r="G61"/>
  <c r="E34" i="1"/>
  <c r="C68"/>
  <c r="C61" i="2"/>
  <c r="F11" i="5" l="1"/>
  <c r="E6"/>
  <c r="E59" i="1" s="1"/>
  <c r="D6" i="5"/>
  <c r="D59" i="1" s="1"/>
  <c r="G59" l="1"/>
  <c r="F59"/>
  <c r="F6" i="5"/>
  <c r="G6"/>
  <c r="Z11" i="8"/>
  <c r="M56" i="7"/>
  <c r="D56" i="2" l="1"/>
  <c r="D34" i="1" l="1"/>
  <c r="D35"/>
  <c r="N56" i="7"/>
  <c r="K56"/>
  <c r="G56" i="2"/>
  <c r="F56"/>
  <c r="C7"/>
  <c r="C29" i="1" s="1"/>
  <c r="F34" l="1"/>
  <c r="G34"/>
  <c r="F35"/>
  <c r="G35"/>
  <c r="L29" i="7"/>
  <c r="N29"/>
  <c r="N28"/>
  <c r="L28" l="1"/>
  <c r="O56"/>
  <c r="D116" i="2"/>
  <c r="E116"/>
  <c r="F116"/>
  <c r="G116"/>
  <c r="E115"/>
  <c r="F115"/>
  <c r="G115"/>
  <c r="D115"/>
  <c r="D37" i="3" l="1"/>
  <c r="D49" i="1" s="1"/>
  <c r="F49" l="1"/>
  <c r="G49"/>
  <c r="N33" i="7"/>
  <c r="L33"/>
  <c r="N32"/>
  <c r="L32"/>
  <c r="N27"/>
  <c r="L27"/>
  <c r="G37" i="3"/>
  <c r="F37"/>
  <c r="Q11" i="8"/>
  <c r="T11"/>
  <c r="W11"/>
  <c r="AC11"/>
  <c r="V19"/>
  <c r="V20"/>
  <c r="V21"/>
  <c r="V22"/>
  <c r="X23"/>
  <c r="Z23"/>
  <c r="AB23"/>
  <c r="AD23"/>
  <c r="Y32"/>
  <c r="Z32"/>
  <c r="G32"/>
  <c r="H32"/>
  <c r="I32"/>
  <c r="J32"/>
  <c r="M32"/>
  <c r="N32"/>
  <c r="O32"/>
  <c r="P32"/>
  <c r="Q32"/>
  <c r="R32"/>
  <c r="S32"/>
  <c r="T32"/>
  <c r="U32"/>
  <c r="V32"/>
  <c r="M41"/>
  <c r="M42"/>
  <c r="M43"/>
  <c r="M44"/>
  <c r="M45"/>
  <c r="M46"/>
  <c r="M47"/>
  <c r="E48"/>
  <c r="G48"/>
  <c r="I48"/>
  <c r="K48"/>
  <c r="O48"/>
  <c r="Q48"/>
  <c r="S48"/>
  <c r="G57" i="7"/>
  <c r="K66"/>
  <c r="C6" i="5"/>
  <c r="C59" i="1" s="1"/>
  <c r="D26" i="4"/>
  <c r="E26"/>
  <c r="C47"/>
  <c r="C54" i="1" s="1"/>
  <c r="D47" i="4"/>
  <c r="D54" i="1" s="1"/>
  <c r="E47" i="4"/>
  <c r="E54" i="1" s="1"/>
  <c r="D22" i="3"/>
  <c r="D46" i="1" s="1"/>
  <c r="E46"/>
  <c r="C25" i="3"/>
  <c r="C48" i="1" s="1"/>
  <c r="D25" i="3"/>
  <c r="D48" i="1" s="1"/>
  <c r="E25" i="3"/>
  <c r="E48" i="1" s="1"/>
  <c r="D7" i="2"/>
  <c r="D29" i="1" s="1"/>
  <c r="E87" i="2"/>
  <c r="D9"/>
  <c r="D30" i="1" s="1"/>
  <c r="C9" i="2"/>
  <c r="C30" i="1" s="1"/>
  <c r="C24" i="2"/>
  <c r="C32" i="1" s="1"/>
  <c r="C49" i="2"/>
  <c r="C33" i="1" s="1"/>
  <c r="D49" i="2"/>
  <c r="E49"/>
  <c r="E33" i="1" s="1"/>
  <c r="C56" i="2"/>
  <c r="C85"/>
  <c r="D85"/>
  <c r="E85"/>
  <c r="F85"/>
  <c r="C86"/>
  <c r="D86"/>
  <c r="E86"/>
  <c r="F86"/>
  <c r="C87"/>
  <c r="D92"/>
  <c r="E92"/>
  <c r="C93"/>
  <c r="D93"/>
  <c r="E93"/>
  <c r="C98"/>
  <c r="F98"/>
  <c r="D9" i="4"/>
  <c r="B29" i="1"/>
  <c r="B30"/>
  <c r="B31"/>
  <c r="B32"/>
  <c r="B33"/>
  <c r="B34"/>
  <c r="B35"/>
  <c r="B36"/>
  <c r="B37"/>
  <c r="B38"/>
  <c r="B39"/>
  <c r="B40"/>
  <c r="B41"/>
  <c r="B42"/>
  <c r="B43"/>
  <c r="B45"/>
  <c r="B46"/>
  <c r="B48"/>
  <c r="B49"/>
  <c r="B50"/>
  <c r="B52"/>
  <c r="B53"/>
  <c r="B54"/>
  <c r="B55"/>
  <c r="B56"/>
  <c r="B57"/>
  <c r="B59"/>
  <c r="B61"/>
  <c r="B62"/>
  <c r="B63"/>
  <c r="D87" i="2" l="1"/>
  <c r="F92"/>
  <c r="G54" i="1"/>
  <c r="F54"/>
  <c r="G48"/>
  <c r="F48"/>
  <c r="G29"/>
  <c r="F29"/>
  <c r="F49" i="2"/>
  <c r="D33" i="1"/>
  <c r="C34"/>
  <c r="C35"/>
  <c r="G97" i="2"/>
  <c r="F93"/>
  <c r="F56" i="1"/>
  <c r="F38"/>
  <c r="F39"/>
  <c r="F33"/>
  <c r="F26" i="4"/>
  <c r="F22" i="3"/>
  <c r="L31" i="7"/>
  <c r="N31"/>
  <c r="G47" i="4"/>
  <c r="F47"/>
  <c r="G25" i="3"/>
  <c r="F25"/>
  <c r="G87" i="2"/>
  <c r="F7"/>
  <c r="F87" s="1"/>
  <c r="G7"/>
  <c r="M57" i="7"/>
  <c r="J57"/>
  <c r="E91" i="2"/>
  <c r="E9" i="4"/>
  <c r="E17" i="6"/>
  <c r="D19" i="2"/>
  <c r="D31" i="1" s="1"/>
  <c r="M48" i="8"/>
  <c r="M11"/>
  <c r="V23"/>
  <c r="D84" i="2"/>
  <c r="E9"/>
  <c r="E19" i="6"/>
  <c r="D91" i="2"/>
  <c r="C19"/>
  <c r="C65" s="1"/>
  <c r="E84"/>
  <c r="C84"/>
  <c r="C104"/>
  <c r="C9" i="4"/>
  <c r="F97" i="2" l="1"/>
  <c r="E19"/>
  <c r="E31" i="1" s="1"/>
  <c r="E30"/>
  <c r="C76" i="2"/>
  <c r="C40" i="1" s="1"/>
  <c r="C31"/>
  <c r="E7" i="6" s="1"/>
  <c r="G9" i="4"/>
  <c r="F9"/>
  <c r="G91" i="2"/>
  <c r="F91"/>
  <c r="G84"/>
  <c r="F84"/>
  <c r="F9"/>
  <c r="G9"/>
  <c r="E18" i="6"/>
  <c r="G19" i="2" l="1"/>
  <c r="F19"/>
  <c r="G30" i="1"/>
  <c r="F30"/>
  <c r="C90" i="2"/>
  <c r="C95" s="1"/>
  <c r="C36" i="1" s="1"/>
  <c r="C7" i="4"/>
  <c r="C15" s="1"/>
  <c r="C25" s="1"/>
  <c r="C79" i="2"/>
  <c r="C42" i="1" s="1"/>
  <c r="G31"/>
  <c r="F31" l="1"/>
  <c r="C17" i="3"/>
  <c r="C64" i="4"/>
  <c r="C20" i="3"/>
  <c r="C80" i="2"/>
  <c r="C81"/>
  <c r="C26" i="4"/>
  <c r="C27" s="1"/>
  <c r="C53" i="1" s="1"/>
  <c r="C88" i="2"/>
  <c r="C75" i="4" l="1"/>
  <c r="C21" i="3"/>
  <c r="C19" s="1"/>
  <c r="C45" i="1" s="1"/>
  <c r="C79" i="4" l="1"/>
  <c r="C57" i="1" s="1"/>
  <c r="C55"/>
  <c r="C38" i="3"/>
  <c r="C50" i="1" s="1"/>
  <c r="C80" i="4" l="1"/>
  <c r="G77" l="1"/>
  <c r="E52" i="1"/>
  <c r="F77" i="4"/>
  <c r="G123" i="2"/>
  <c r="E24"/>
  <c r="D24"/>
  <c r="D32" i="1" s="1"/>
  <c r="E88" i="2" l="1"/>
  <c r="E32" i="1"/>
  <c r="G32" s="1"/>
  <c r="G52"/>
  <c r="F52"/>
  <c r="G24" i="2"/>
  <c r="F24"/>
  <c r="F121"/>
  <c r="F123"/>
  <c r="F122"/>
  <c r="E122"/>
  <c r="E104"/>
  <c r="E123"/>
  <c r="E121"/>
  <c r="D88"/>
  <c r="D65"/>
  <c r="E65"/>
  <c r="G121"/>
  <c r="G122"/>
  <c r="F32" i="1" l="1"/>
  <c r="G88" i="2"/>
  <c r="G65"/>
  <c r="F65"/>
  <c r="D123"/>
  <c r="D104"/>
  <c r="D121"/>
  <c r="D122"/>
  <c r="F88"/>
  <c r="E90"/>
  <c r="E95" s="1"/>
  <c r="E36" i="1" s="1"/>
  <c r="E76" i="2"/>
  <c r="D90"/>
  <c r="D76"/>
  <c r="D40" i="1" s="1"/>
  <c r="E7" i="4" l="1"/>
  <c r="E15" s="1"/>
  <c r="E25" s="1"/>
  <c r="E40" i="1"/>
  <c r="G40" s="1"/>
  <c r="G104" i="2"/>
  <c r="F104"/>
  <c r="G76"/>
  <c r="F76"/>
  <c r="D95"/>
  <c r="D36" i="1" s="1"/>
  <c r="F36" s="1"/>
  <c r="G90" i="2"/>
  <c r="F90"/>
  <c r="D79"/>
  <c r="D7" i="4"/>
  <c r="E13" i="6"/>
  <c r="E8"/>
  <c r="E79" i="2"/>
  <c r="D42" i="1" l="1"/>
  <c r="E42"/>
  <c r="G36"/>
  <c r="F40"/>
  <c r="G79" i="2"/>
  <c r="F79"/>
  <c r="G95"/>
  <c r="F95"/>
  <c r="D15" i="4"/>
  <c r="G7"/>
  <c r="F7"/>
  <c r="E27"/>
  <c r="E53" i="1" s="1"/>
  <c r="C37"/>
  <c r="E81" i="2"/>
  <c r="E80"/>
  <c r="D81"/>
  <c r="D80"/>
  <c r="F81" l="1"/>
  <c r="D25" i="4"/>
  <c r="F15"/>
  <c r="G15"/>
  <c r="G80" i="2"/>
  <c r="F80"/>
  <c r="F46" i="1"/>
  <c r="D21" i="3"/>
  <c r="D65" i="4"/>
  <c r="F65" s="1"/>
  <c r="D8" i="3"/>
  <c r="D20"/>
  <c r="D64" i="4"/>
  <c r="E75"/>
  <c r="E55" i="1" s="1"/>
  <c r="E11" i="6"/>
  <c r="C43" i="1" s="1"/>
  <c r="F64" i="4" l="1"/>
  <c r="G65"/>
  <c r="F20" i="3"/>
  <c r="F37" i="1"/>
  <c r="D27" i="4"/>
  <c r="D53" i="1" s="1"/>
  <c r="F25" i="4"/>
  <c r="G25"/>
  <c r="F8" i="3"/>
  <c r="E79" i="4"/>
  <c r="E57" i="1" s="1"/>
  <c r="G42"/>
  <c r="F42"/>
  <c r="D75" i="4"/>
  <c r="D55" i="1" s="1"/>
  <c r="D19" i="3"/>
  <c r="G55" i="1" l="1"/>
  <c r="F55"/>
  <c r="D38" i="3"/>
  <c r="D50" i="1" s="1"/>
  <c r="D45"/>
  <c r="G53"/>
  <c r="F53"/>
  <c r="D79" i="4"/>
  <c r="F27"/>
  <c r="G27"/>
  <c r="G75"/>
  <c r="F75"/>
  <c r="E19" i="3"/>
  <c r="E45" i="1" s="1"/>
  <c r="F21" i="3"/>
  <c r="E80" i="4"/>
  <c r="G17" i="3"/>
  <c r="F17"/>
  <c r="E14" i="6"/>
  <c r="C63" i="1" s="1"/>
  <c r="E10" i="6"/>
  <c r="C62" i="1" s="1"/>
  <c r="E15" i="6"/>
  <c r="E9"/>
  <c r="C61" i="1" s="1"/>
  <c r="F19" i="3" l="1"/>
  <c r="E38"/>
  <c r="E50" i="1" s="1"/>
  <c r="G50" s="1"/>
  <c r="F45"/>
  <c r="D80" i="4"/>
  <c r="F80" s="1"/>
  <c r="D57" i="1"/>
  <c r="G79" i="4"/>
  <c r="F79"/>
  <c r="G38" i="3" l="1"/>
  <c r="F50" i="1"/>
  <c r="F38" i="3"/>
  <c r="G80" i="4"/>
  <c r="F57" i="1"/>
  <c r="G57"/>
</calcChain>
</file>

<file path=xl/comments1.xml><?xml version="1.0" encoding="utf-8"?>
<comments xmlns="http://schemas.openxmlformats.org/spreadsheetml/2006/main">
  <authors>
    <author>1235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UserNEW: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<sst xmlns="http://schemas.openxmlformats.org/spreadsheetml/2006/main" count="651" uniqueCount="465">
  <si>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</si>
  <si>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</si>
  <si>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</si>
  <si>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</si>
  <si>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</si>
  <si>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</si>
  <si>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</si>
  <si>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</si>
  <si>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</si>
  <si>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</si>
  <si>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</si>
  <si>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</si>
  <si>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</si>
  <si>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</si>
  <si>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</si>
  <si>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</si>
  <si>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</si>
  <si>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</si>
  <si>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</si>
  <si>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</si>
  <si>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</si>
  <si>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</si>
  <si>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</si>
  <si>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</si>
  <si>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</si>
  <si>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</si>
  <si>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</si>
  <si>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</si>
  <si>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</si>
  <si>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</si>
  <si>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</si>
  <si>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</si>
  <si>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</si>
  <si>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</si>
  <si>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</si>
  <si>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</si>
  <si>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</si>
  <si>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</si>
  <si>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</si>
  <si>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</si>
  <si>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</si>
  <si>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</si>
  <si>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</si>
  <si>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</si>
  <si>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</si>
  <si>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</si>
  <si>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</si>
  <si>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</si>
  <si>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</si>
  <si>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</si>
  <si>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</si>
  <si>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</si>
  <si>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</si>
  <si>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</si>
  <si>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</si>
  <si>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</si>
  <si>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</si>
  <si>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</si>
  <si>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</si>
  <si>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</si>
  <si>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</si>
  <si>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</si>
  <si>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</si>
  <si>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</si>
  <si>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</si>
  <si>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</si>
  <si>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</si>
  <si>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</si>
  <si>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</si>
  <si>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</si>
  <si>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</si>
  <si>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</si>
  <si>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</si>
  <si>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</si>
  <si>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</si>
  <si>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</si>
  <si>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</si>
  <si>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</si>
  <si>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</si>
  <si>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</si>
  <si>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</si>
  <si>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</si>
  <si>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</si>
  <si>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</si>
  <si>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</si>
  <si>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</si>
  <si>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</si>
  <si>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</si>
  <si>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</si>
  <si>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</si>
  <si>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</si>
  <si>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</si>
  <si>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</si>
  <si>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</si>
  <si>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</si>
  <si>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</si>
  <si>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</si>
  <si>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</si>
  <si>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</si>
  <si>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</si>
  <si>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</si>
  <si>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</si>
  <si>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</si>
  <si>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</si>
  <si>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</si>
  <si>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</si>
  <si>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</si>
  <si>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</si>
  <si>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</si>
  <si>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</si>
  <si>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</si>
  <si>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</si>
  <si>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</si>
  <si>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</si>
  <si>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</si>
  <si>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</si>
  <si>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</si>
  <si>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</si>
  <si>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</si>
  <si>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</si>
  <si>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</si>
  <si>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</si>
  <si>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</si>
  <si>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</si>
  <si>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</si>
  <si>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</si>
  <si>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</si>
  <si>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</si>
  <si>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</si>
  <si>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</si>
  <si>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</si>
  <si>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</si>
  <si>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</si>
  <si>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</si>
  <si>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</si>
  <si>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</si>
  <si>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</si>
  <si>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</si>
  <si>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(найменування підприємства)</t>
  </si>
  <si>
    <t>Середньооблікова чисельність осіб, у тому числі:</t>
  </si>
  <si>
    <t>Плановий рік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</si>
  <si>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</si>
  <si>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</si>
  <si>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</si>
  <si>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</si>
  <si>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</si>
  <si>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</si>
  <si>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</si>
  <si>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</si>
  <si>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</si>
  <si>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</si>
  <si>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</si>
  <si>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</si>
  <si>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</si>
  <si>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</si>
  <si>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</si>
  <si>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</si>
  <si>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</si>
  <si>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</si>
  <si>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</si>
  <si>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</si>
  <si>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</si>
  <si>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</si>
  <si>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</si>
  <si>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</si>
  <si>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</si>
  <si>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</si>
  <si>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</si>
  <si>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</si>
  <si>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</si>
  <si>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</si>
  <si>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</si>
  <si>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</si>
  <si>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</si>
  <si>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</si>
  <si>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</si>
  <si>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</si>
  <si>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</si>
  <si>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</si>
  <si>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</si>
  <si>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</si>
  <si>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</si>
  <si>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</si>
  <si>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</si>
  <si>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</si>
  <si>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</si>
  <si>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</si>
  <si>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</si>
  <si>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</si>
  <si>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</si>
  <si>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</si>
  <si>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</si>
  <si>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</si>
  <si>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</si>
  <si>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</si>
  <si>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</si>
  <si>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</si>
  <si>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</si>
  <si>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</si>
  <si>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</si>
  <si>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</si>
  <si>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</si>
  <si>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</si>
  <si>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</si>
  <si>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</si>
  <si>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</si>
  <si>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</si>
  <si>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</si>
  <si>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</si>
  <si>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</si>
  <si>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</si>
  <si>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</si>
  <si>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</si>
  <si>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</si>
  <si>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</si>
  <si>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</si>
  <si>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</si>
  <si>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</si>
  <si>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</si>
  <si>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</si>
  <si>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</si>
  <si>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</si>
  <si>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</si>
  <si>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</si>
  <si>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</si>
  <si>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</si>
  <si>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</si>
  <si>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</si>
  <si>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</si>
  <si>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</si>
  <si>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</si>
  <si>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</si>
  <si>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</si>
  <si>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</si>
  <si>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</si>
  <si>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</si>
  <si>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</si>
  <si>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</si>
  <si>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</si>
  <si>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</si>
  <si>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</si>
  <si>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</si>
  <si>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</si>
  <si>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</si>
  <si>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</si>
  <si>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</si>
  <si>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</si>
  <si>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</si>
  <si>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</si>
  <si>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</si>
  <si>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____________________________________________</t>
  </si>
  <si>
    <t>Коди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</si>
  <si>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</si>
  <si>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</si>
  <si>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</si>
  <si>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</si>
  <si>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 xml:space="preserve">                (ініціали, прізвище)    </t>
  </si>
  <si>
    <t>директор</t>
  </si>
  <si>
    <t>працівники</t>
  </si>
  <si>
    <t>Найменування показника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</si>
  <si>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</si>
  <si>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</si>
  <si>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</si>
  <si>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</si>
  <si>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</si>
  <si>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</si>
  <si>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</si>
  <si>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</si>
  <si>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</si>
  <si>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</si>
  <si>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</si>
  <si>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</si>
  <si>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</si>
  <si>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</si>
  <si>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</si>
  <si>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</si>
  <si>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</si>
  <si>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</si>
  <si>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</si>
  <si>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</si>
  <si>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</si>
  <si>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</si>
  <si>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</si>
  <si>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</si>
  <si>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</si>
  <si>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</si>
  <si>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</si>
  <si>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</si>
  <si>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</si>
  <si>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</si>
  <si>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</si>
  <si>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</si>
  <si>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</si>
  <si>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</si>
  <si>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</si>
  <si>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</si>
  <si>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</si>
  <si>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</si>
  <si>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</si>
  <si>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</si>
  <si>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</si>
  <si>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</si>
  <si>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</si>
  <si>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</si>
  <si>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</si>
  <si>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</si>
  <si>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</si>
  <si>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</si>
  <si>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</si>
  <si>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</si>
  <si>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</si>
  <si>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</si>
  <si>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</si>
  <si>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</si>
  <si>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</si>
  <si>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</si>
  <si>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</si>
  <si>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</si>
  <si>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</si>
  <si>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</si>
  <si>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</si>
  <si>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</si>
  <si>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</si>
  <si>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</si>
  <si>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</si>
  <si>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</si>
  <si>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</si>
  <si>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</si>
  <si>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</si>
  <si>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</si>
  <si>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</si>
  <si>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</si>
  <si>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</si>
  <si>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</si>
  <si>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</si>
  <si>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</si>
  <si>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</si>
  <si>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</si>
  <si>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</si>
  <si>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</si>
  <si>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</si>
  <si>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</si>
  <si>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</si>
  <si>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</si>
  <si>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</si>
  <si>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</si>
  <si>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</si>
  <si>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</si>
  <si>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</si>
  <si>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</si>
  <si>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</si>
  <si>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</si>
  <si>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</si>
  <si>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</si>
  <si>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</si>
  <si>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1000/1</t>
  </si>
  <si>
    <t>1062/1</t>
  </si>
  <si>
    <t>РКО</t>
  </si>
  <si>
    <t>1018/1</t>
  </si>
  <si>
    <t>Дохід від надання майна в оренду</t>
  </si>
  <si>
    <t>1030/1</t>
  </si>
  <si>
    <t>у тому числі за основними видами діяльності за КВЕД 81.29</t>
  </si>
  <si>
    <t>2147/2</t>
  </si>
  <si>
    <t>1030/2</t>
  </si>
  <si>
    <t>Бюджет, дотація</t>
  </si>
  <si>
    <t>інші адміністративні витрати (канцтовари, підписка ел. журналу)</t>
  </si>
  <si>
    <t>1080/1</t>
  </si>
  <si>
    <t>1080/2</t>
  </si>
  <si>
    <t>послуги сторонніх організацій</t>
  </si>
  <si>
    <t>ремонтне обслуговування</t>
  </si>
  <si>
    <t>ВАЗ 2109</t>
  </si>
  <si>
    <t>Москвич 2141</t>
  </si>
  <si>
    <t>Форд Транзит</t>
  </si>
  <si>
    <t xml:space="preserve">Перевезення  обслуговуючого персоналу та обладнання по проведенню спортвних заходів </t>
  </si>
  <si>
    <t>Баранов М.М.</t>
  </si>
  <si>
    <t>Директор  КП"ВСК"</t>
  </si>
  <si>
    <t>Директор КП"ВСК"</t>
  </si>
  <si>
    <t>Директор КП "ВСК"</t>
  </si>
  <si>
    <t>Канцелярські товари,ел.журнали</t>
  </si>
  <si>
    <t xml:space="preserve">Інша діяльність у сфері спорту </t>
  </si>
  <si>
    <t>комунальні витрати</t>
  </si>
  <si>
    <t>відшкодування комунальних послуг</t>
  </si>
  <si>
    <t>1150/1</t>
  </si>
  <si>
    <t>туристичний збір</t>
  </si>
  <si>
    <t>2146/1</t>
  </si>
  <si>
    <t>Реконструкція та реставрація обєктів</t>
  </si>
  <si>
    <t>Послуга з організації та проведення спортивних змагань</t>
  </si>
  <si>
    <t xml:space="preserve">                                     (посада)</t>
  </si>
  <si>
    <t>Збільшення додаткового капіталу</t>
  </si>
  <si>
    <t>3480/1</t>
  </si>
  <si>
    <t>Коригування ПДВ</t>
  </si>
  <si>
    <t>3050/1</t>
  </si>
  <si>
    <t>3050/2</t>
  </si>
  <si>
    <t>3060/1</t>
  </si>
  <si>
    <t>3060/2</t>
  </si>
  <si>
    <t>3310/1</t>
  </si>
  <si>
    <t>1150/2</t>
  </si>
  <si>
    <t>дохід від цільового фінансування капітальних інвестицій</t>
  </si>
  <si>
    <t>3470/1</t>
  </si>
  <si>
    <t>фінансування капітальних видатків</t>
  </si>
  <si>
    <t>03564217</t>
  </si>
  <si>
    <t>93.19</t>
  </si>
  <si>
    <t>Інша діяльність у сфері спорту</t>
  </si>
  <si>
    <t>Середньооблікова кількість штатних працівників:                     41 чоловік</t>
  </si>
  <si>
    <t>Баранов Микола Миколайович</t>
  </si>
  <si>
    <t>КП "Водно-спортивний комбінат" ДМР</t>
  </si>
  <si>
    <r>
      <t xml:space="preserve">                  </t>
    </r>
    <r>
      <rPr>
        <b/>
        <u/>
        <sz val="18"/>
        <rFont val="Times New Roman"/>
        <family val="1"/>
        <charset val="204"/>
      </rPr>
      <t>Директор  КП "ВСК"</t>
    </r>
  </si>
  <si>
    <t>інв</t>
  </si>
  <si>
    <t>єсв</t>
  </si>
  <si>
    <t>пдфо</t>
  </si>
  <si>
    <t>ВЗ</t>
  </si>
  <si>
    <t xml:space="preserve">         (ініціали, прізвище)  1  </t>
  </si>
  <si>
    <t xml:space="preserve">         (ініціали, прізвище)1    </t>
  </si>
  <si>
    <t xml:space="preserve">         (ініціали, прізвище)    1</t>
  </si>
  <si>
    <t>без пдв</t>
  </si>
  <si>
    <t>коригування суми амортизаційних відрахувань</t>
  </si>
  <si>
    <t>3030/2</t>
  </si>
  <si>
    <t>запаси</t>
  </si>
  <si>
    <t>дебіторська заборгованість</t>
  </si>
  <si>
    <t>інші оборотні активи</t>
  </si>
  <si>
    <t>3050/3</t>
  </si>
  <si>
    <t>3050/4</t>
  </si>
  <si>
    <t>коригування суми нерозподіленого прибутку</t>
  </si>
  <si>
    <t>3030/3</t>
  </si>
  <si>
    <t>кредиторська заборгованість</t>
  </si>
  <si>
    <t>доходи майбутніх періодів</t>
  </si>
  <si>
    <t>інші поточні зобовязання</t>
  </si>
  <si>
    <t>3060/3</t>
  </si>
  <si>
    <t>3270/1</t>
  </si>
  <si>
    <t>3270/2</t>
  </si>
  <si>
    <t>виготовлення плотів та стійок під човни</t>
  </si>
  <si>
    <t>49094, м.Дніпро, Соборний  район</t>
  </si>
  <si>
    <t>м.Дніпро,  вул.Набережна Перемоги,13</t>
  </si>
  <si>
    <t xml:space="preserve">Газель А22R33-55PRO </t>
  </si>
  <si>
    <t>Реконструкція та реставрація об'єктів</t>
  </si>
  <si>
    <t>Додаток 3.</t>
  </si>
  <si>
    <t xml:space="preserve">ЗВІТ ПРО ВИКОНАННЯ ФІНАНСОВОГО ПЛАНУ ПІДПРИЄМСТВА </t>
  </si>
  <si>
    <t>Минулий рік (аналогічний період)</t>
  </si>
  <si>
    <t>Звітний період</t>
  </si>
  <si>
    <t>план</t>
  </si>
  <si>
    <t xml:space="preserve">факт   </t>
  </si>
  <si>
    <t>відхилення,+/-</t>
  </si>
  <si>
    <t>виконання,%</t>
  </si>
  <si>
    <t>Виконання,%</t>
  </si>
  <si>
    <t>Відхилення,+/-</t>
  </si>
  <si>
    <t>Факт звітного періоду</t>
  </si>
  <si>
    <t>План звітного періоду</t>
  </si>
  <si>
    <t>Плановий рік,усього</t>
  </si>
  <si>
    <t>Факт</t>
  </si>
  <si>
    <t>Зміна ціни одиниці (вартості продукції/ наданих послуг)</t>
  </si>
  <si>
    <t>факт</t>
  </si>
  <si>
    <t xml:space="preserve">Комунальне підприємство </t>
  </si>
  <si>
    <t xml:space="preserve">         32  комунальна</t>
  </si>
  <si>
    <t xml:space="preserve">    41 чоловік</t>
  </si>
  <si>
    <t>до Порядку складання, затвердження та контролю виконання   фінансових планів підприємств                            комунальної власності територіальної      громади міста Дніпра</t>
  </si>
  <si>
    <t>066-538-76-81,    067-650-72-71</t>
  </si>
  <si>
    <t xml:space="preserve">      Загальна інформація про підприємство (резюме): Комунальне підприємство "Водно-спортивний комбінат" Дніпровської міської ради є комунальним унітарним комерційним підприємством, створеним відповідно до рішення Дніпропетровської міської ради від 27.11.1991 № 46.</t>
  </si>
  <si>
    <t>Комунальне підприємство "Водно- спортивний комбінат" Дніпровської міської ради</t>
  </si>
  <si>
    <t>1062/2</t>
  </si>
  <si>
    <t>за 1 квартал 2019 року</t>
  </si>
  <si>
    <t>до фінансового плану за  І квартал 2019 року</t>
  </si>
  <si>
    <t>Придбання основних  засобів (водоназрівач, мініелектростанція, шафа встроєна)</t>
  </si>
  <si>
    <t>0</t>
  </si>
  <si>
    <t>44</t>
  </si>
  <si>
    <t>Рік 2019</t>
  </si>
</sst>
</file>

<file path=xl/styles.xml><?xml version="1.0" encoding="utf-8"?>
<styleSheet xmlns="http://schemas.openxmlformats.org/spreadsheetml/2006/main">
  <numFmts count="17">
    <numFmt numFmtId="43" formatCode="_-* #,##0.00_₴_-;\-* #,##0.00_₴_-;_-* &quot;-&quot;??_₴_-;_-@_-"/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0.0"/>
    <numFmt numFmtId="169" formatCode="#,##0.0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_ ;[Red]\-#,##0.0\ "/>
    <numFmt numFmtId="175" formatCode="0.0;\(0.0\);\ ;\-"/>
    <numFmt numFmtId="176" formatCode="dd\.mm\.yyyy;@"/>
    <numFmt numFmtId="177" formatCode="_(* #,##0_);_(* \(#,##0\);_(* &quot;-&quot;??_);_(@_)"/>
    <numFmt numFmtId="178" formatCode="0.000"/>
    <numFmt numFmtId="179" formatCode="#,##0.000"/>
  </numFmts>
  <fonts count="9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u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u/>
      <sz val="22"/>
      <name val="Times New Roman"/>
      <family val="1"/>
      <charset val="204"/>
    </font>
    <font>
      <u/>
      <sz val="22"/>
      <name val="Arial Cyr"/>
      <charset val="204"/>
    </font>
    <font>
      <b/>
      <u/>
      <sz val="22"/>
      <name val="Arial Cyr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4"/>
      <color indexed="8"/>
      <name val="Times New Roman"/>
      <family val="1"/>
      <charset val="204"/>
    </font>
    <font>
      <u/>
      <sz val="10"/>
      <name val="Arial Cyr"/>
      <charset val="204"/>
    </font>
    <font>
      <b/>
      <sz val="14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3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7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70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71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2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5" fontId="68" fillId="22" borderId="12" applyFill="0" applyBorder="0">
      <alignment horizontal="center" vertical="center" wrapText="1"/>
      <protection locked="0"/>
    </xf>
    <xf numFmtId="170" fontId="69" fillId="0" borderId="0">
      <alignment wrapText="1"/>
    </xf>
    <xf numFmtId="170" fontId="36" fillId="0" borderId="0">
      <alignment wrapText="1"/>
    </xf>
  </cellStyleXfs>
  <cellXfs count="468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169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69" fontId="5" fillId="0" borderId="0" xfId="0" applyNumberFormat="1" applyFont="1" applyFill="1" applyAlignment="1">
      <alignment vertical="center"/>
    </xf>
    <xf numFmtId="0" fontId="12" fillId="0" borderId="0" xfId="0" applyFont="1" applyFill="1"/>
    <xf numFmtId="168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69" fontId="4" fillId="0" borderId="0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15" fillId="0" borderId="0" xfId="245" applyFont="1" applyFill="1"/>
    <xf numFmtId="0" fontId="6" fillId="0" borderId="0" xfId="0" applyFont="1" applyFill="1" applyAlignment="1">
      <alignment vertical="center"/>
    </xf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237" applyNumberFormat="1" applyFont="1" applyFill="1" applyBorder="1" applyAlignment="1">
      <alignment horizontal="left" vertical="center" wrapText="1"/>
    </xf>
    <xf numFmtId="169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69" fontId="5" fillId="29" borderId="3" xfId="237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182" applyFont="1" applyFill="1" applyBorder="1" applyAlignment="1" applyProtection="1">
      <alignment vertical="center" wrapText="1"/>
    </xf>
    <xf numFmtId="172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182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245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16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 applyProtection="1">
      <alignment horizontal="right" vertical="center"/>
      <protection locked="0"/>
    </xf>
    <xf numFmtId="0" fontId="71" fillId="0" borderId="14" xfId="0" applyFont="1" applyFill="1" applyBorder="1" applyAlignment="1" applyProtection="1">
      <alignment vertical="center"/>
      <protection locked="0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vertical="center"/>
      <protection locked="0"/>
    </xf>
    <xf numFmtId="0" fontId="71" fillId="0" borderId="16" xfId="0" applyFont="1" applyFill="1" applyBorder="1" applyAlignment="1" applyProtection="1">
      <alignment vertical="center"/>
      <protection locked="0"/>
    </xf>
    <xf numFmtId="0" fontId="71" fillId="0" borderId="3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vertical="center" wrapText="1"/>
      <protection locked="0"/>
    </xf>
    <xf numFmtId="0" fontId="71" fillId="0" borderId="16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69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69" fontId="6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center" vertical="center"/>
      <protection locked="0"/>
    </xf>
    <xf numFmtId="169" fontId="5" fillId="0" borderId="0" xfId="245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168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69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245" applyFont="1" applyFill="1" applyBorder="1" applyAlignment="1" applyProtection="1">
      <alignment horizontal="center" vertical="center" wrapText="1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29" borderId="3" xfId="0" applyNumberFormat="1" applyFont="1" applyFill="1" applyBorder="1" applyAlignment="1">
      <alignment horizontal="center" vertical="center" wrapText="1"/>
    </xf>
    <xf numFmtId="1" fontId="4" fillId="29" borderId="3" xfId="0" applyNumberFormat="1" applyFont="1" applyFill="1" applyBorder="1" applyAlignment="1">
      <alignment horizontal="center" vertical="center" wrapText="1"/>
    </xf>
    <xf numFmtId="1" fontId="8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>
      <alignment horizontal="center" vertical="center" wrapText="1"/>
    </xf>
    <xf numFmtId="0" fontId="74" fillId="0" borderId="0" xfId="0" applyFont="1" applyFill="1" applyBorder="1" applyAlignment="1" applyProtection="1">
      <alignment horizontal="center" vertical="center" wrapText="1"/>
      <protection locked="0"/>
    </xf>
    <xf numFmtId="0" fontId="75" fillId="0" borderId="0" xfId="0" applyFont="1" applyFill="1" applyAlignment="1">
      <alignment horizontal="right" vertical="center"/>
    </xf>
    <xf numFmtId="0" fontId="76" fillId="0" borderId="0" xfId="0" applyFont="1" applyFill="1" applyAlignment="1"/>
    <xf numFmtId="0" fontId="76" fillId="0" borderId="0" xfId="0" applyFont="1" applyFill="1" applyBorder="1" applyAlignment="1">
      <alignment horizontal="center"/>
    </xf>
    <xf numFmtId="0" fontId="76" fillId="0" borderId="0" xfId="0" applyFont="1" applyFill="1" applyBorder="1" applyAlignment="1"/>
    <xf numFmtId="169" fontId="7" fillId="0" borderId="0" xfId="0" applyNumberFormat="1" applyFont="1" applyFill="1" applyBorder="1" applyAlignment="1" applyProtection="1">
      <alignment vertical="center"/>
      <protection locked="0"/>
    </xf>
    <xf numFmtId="0" fontId="80" fillId="0" borderId="0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</xf>
    <xf numFmtId="4" fontId="5" fillId="29" borderId="3" xfId="237" applyNumberFormat="1" applyFont="1" applyFill="1" applyBorder="1" applyAlignment="1">
      <alignment horizontal="center" vertical="center" wrapText="1"/>
    </xf>
    <xf numFmtId="179" fontId="5" fillId="29" borderId="3" xfId="237" applyNumberFormat="1" applyFont="1" applyFill="1" applyBorder="1" applyAlignment="1">
      <alignment horizontal="center" vertical="center" wrapText="1"/>
    </xf>
    <xf numFmtId="0" fontId="81" fillId="0" borderId="0" xfId="0" applyFont="1" applyFill="1" applyBorder="1" applyAlignment="1" applyProtection="1">
      <alignment horizontal="left" vertical="center" wrapText="1"/>
      <protection locked="0"/>
    </xf>
    <xf numFmtId="0" fontId="81" fillId="0" borderId="0" xfId="0" quotePrefix="1" applyFont="1" applyFill="1" applyBorder="1" applyAlignment="1" applyProtection="1">
      <alignment horizontal="center" vertical="center"/>
      <protection locked="0"/>
    </xf>
    <xf numFmtId="0" fontId="81" fillId="0" borderId="0" xfId="0" applyFont="1" applyFill="1" applyBorder="1" applyAlignment="1">
      <alignment vertical="center"/>
    </xf>
    <xf numFmtId="0" fontId="10" fillId="0" borderId="3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169" fontId="4" fillId="0" borderId="0" xfId="0" applyNumberFormat="1" applyFont="1" applyFill="1" applyBorder="1" applyAlignment="1" applyProtection="1">
      <alignment horizontal="right" vertical="center" wrapText="1"/>
    </xf>
    <xf numFmtId="169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169" fontId="5" fillId="0" borderId="0" xfId="0" applyNumberFormat="1" applyFont="1" applyFill="1" applyBorder="1" applyAlignment="1" applyProtection="1">
      <alignment horizontal="right" vertical="center" wrapText="1"/>
    </xf>
    <xf numFmtId="0" fontId="74" fillId="0" borderId="0" xfId="0" applyFont="1" applyFill="1" applyBorder="1" applyAlignment="1" applyProtection="1">
      <alignment horizontal="center" vertical="center" wrapText="1"/>
    </xf>
    <xf numFmtId="0" fontId="5" fillId="0" borderId="0" xfId="0" quotePrefix="1" applyFont="1" applyFill="1" applyBorder="1" applyAlignment="1" applyProtection="1">
      <alignment horizontal="center" vertical="center"/>
    </xf>
    <xf numFmtId="169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10" fillId="0" borderId="18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82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49" fontId="5" fillId="31" borderId="3" xfId="0" applyNumberFormat="1" applyFont="1" applyFill="1" applyBorder="1" applyAlignment="1" applyProtection="1">
      <alignment horizontal="center" vertical="center" wrapText="1"/>
      <protection locked="0"/>
    </xf>
    <xf numFmtId="169" fontId="4" fillId="30" borderId="0" xfId="0" quotePrefix="1" applyNumberFormat="1" applyFont="1" applyFill="1" applyBorder="1" applyAlignment="1" applyProtection="1">
      <alignment horizont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1" fontId="5" fillId="31" borderId="3" xfId="0" applyNumberFormat="1" applyFont="1" applyFill="1" applyBorder="1" applyAlignment="1" applyProtection="1">
      <alignment horizontal="center" vertical="center" wrapText="1"/>
    </xf>
    <xf numFmtId="1" fontId="5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1" borderId="3" xfId="0" applyFont="1" applyFill="1" applyBorder="1" applyAlignment="1" applyProtection="1">
      <alignment horizontal="left" vertical="center" wrapText="1"/>
      <protection locked="0"/>
    </xf>
    <xf numFmtId="1" fontId="5" fillId="3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1" fontId="5" fillId="31" borderId="3" xfId="0" applyNumberFormat="1" applyFont="1" applyFill="1" applyBorder="1" applyAlignment="1">
      <alignment horizontal="center" vertical="center" wrapText="1"/>
    </xf>
    <xf numFmtId="0" fontId="5" fillId="31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5" fillId="32" borderId="3" xfId="0" applyNumberFormat="1" applyFont="1" applyFill="1" applyBorder="1" applyAlignment="1">
      <alignment horizontal="center" vertical="center" wrapText="1"/>
    </xf>
    <xf numFmtId="1" fontId="4" fillId="32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69" fontId="5" fillId="33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33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179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0" fontId="5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82" fillId="0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1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169" fontId="4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left" vertical="center" wrapText="1" shrinkToFit="1"/>
      <protection locked="0"/>
    </xf>
    <xf numFmtId="0" fontId="4" fillId="29" borderId="3" xfId="0" applyNumberFormat="1" applyFont="1" applyFill="1" applyBorder="1" applyAlignment="1">
      <alignment horizontal="center" vertical="center" wrapText="1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1" fontId="4" fillId="31" borderId="3" xfId="0" applyNumberFormat="1" applyFont="1" applyFill="1" applyBorder="1" applyAlignment="1">
      <alignment horizontal="center" vertical="center" wrapText="1"/>
    </xf>
    <xf numFmtId="1" fontId="4" fillId="32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32" borderId="3" xfId="0" applyNumberFormat="1" applyFont="1" applyFill="1" applyBorder="1" applyAlignment="1" applyProtection="1">
      <alignment horizontal="center" vertical="center" wrapText="1"/>
    </xf>
    <xf numFmtId="0" fontId="4" fillId="32" borderId="3" xfId="0" applyNumberFormat="1" applyFont="1" applyFill="1" applyBorder="1" applyAlignment="1">
      <alignment horizontal="center" vertical="center" wrapText="1"/>
    </xf>
    <xf numFmtId="0" fontId="4" fillId="3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1" borderId="0" xfId="245" applyFont="1" applyFill="1" applyBorder="1" applyAlignment="1">
      <alignment horizontal="center" vertical="center" wrapText="1"/>
    </xf>
    <xf numFmtId="1" fontId="4" fillId="31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3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4" fillId="31" borderId="0" xfId="0" applyFont="1" applyFill="1" applyBorder="1" applyAlignment="1" applyProtection="1">
      <alignment vertical="center"/>
      <protection locked="0"/>
    </xf>
    <xf numFmtId="0" fontId="5" fillId="31" borderId="0" xfId="0" applyFont="1" applyFill="1" applyBorder="1" applyAlignment="1" applyProtection="1">
      <alignment horizontal="center" vertical="center"/>
      <protection locked="0"/>
    </xf>
    <xf numFmtId="0" fontId="5" fillId="31" borderId="0" xfId="0" applyFont="1" applyFill="1" applyBorder="1" applyAlignment="1" applyProtection="1">
      <alignment vertical="center"/>
      <protection locked="0"/>
    </xf>
    <xf numFmtId="169" fontId="4" fillId="31" borderId="0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31" borderId="0" xfId="0" applyNumberFormat="1" applyFont="1" applyFill="1" applyBorder="1" applyAlignment="1" applyProtection="1">
      <alignment horizontal="right" vertical="center" wrapText="1"/>
      <protection locked="0"/>
    </xf>
    <xf numFmtId="169" fontId="4" fillId="31" borderId="0" xfId="0" applyNumberFormat="1" applyFont="1" applyFill="1" applyBorder="1" applyAlignment="1" applyProtection="1">
      <alignment horizontal="center"/>
      <protection locked="0"/>
    </xf>
    <xf numFmtId="169" fontId="4" fillId="31" borderId="0" xfId="0" applyNumberFormat="1" applyFont="1" applyFill="1" applyBorder="1" applyAlignment="1" applyProtection="1">
      <alignment horizontal="center" vertical="center" wrapText="1"/>
      <protection locked="0"/>
    </xf>
    <xf numFmtId="169" fontId="5" fillId="31" borderId="0" xfId="0" applyNumberFormat="1" applyFont="1" applyFill="1" applyBorder="1" applyAlignment="1">
      <alignment horizontal="right" vertical="center" wrapText="1"/>
    </xf>
    <xf numFmtId="0" fontId="5" fillId="31" borderId="0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vertical="center"/>
    </xf>
    <xf numFmtId="0" fontId="5" fillId="31" borderId="3" xfId="245" applyFont="1" applyFill="1" applyBorder="1" applyAlignment="1">
      <alignment horizontal="center" vertical="center" wrapText="1"/>
    </xf>
    <xf numFmtId="1" fontId="84" fillId="31" borderId="3" xfId="0" applyNumberFormat="1" applyFont="1" applyFill="1" applyBorder="1" applyAlignment="1" applyProtection="1">
      <alignment horizontal="center" vertical="center" wrapText="1"/>
      <protection locked="0"/>
    </xf>
    <xf numFmtId="169" fontId="5" fillId="31" borderId="0" xfId="245" applyNumberFormat="1" applyFont="1" applyFill="1" applyBorder="1" applyAlignment="1" applyProtection="1">
      <alignment horizontal="right" vertical="center" wrapText="1"/>
      <protection locked="0"/>
    </xf>
    <xf numFmtId="169" fontId="5" fillId="31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31" borderId="0" xfId="245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right" vertical="center"/>
    </xf>
    <xf numFmtId="0" fontId="5" fillId="31" borderId="3" xfId="0" applyFont="1" applyFill="1" applyBorder="1" applyAlignment="1">
      <alignment horizontal="center" vertical="center" wrapText="1" shrinkToFit="1"/>
    </xf>
    <xf numFmtId="0" fontId="4" fillId="31" borderId="0" xfId="0" applyFont="1" applyFill="1" applyAlignment="1">
      <alignment vertical="center"/>
    </xf>
    <xf numFmtId="168" fontId="4" fillId="31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31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4" fillId="32" borderId="3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71" fillId="0" borderId="14" xfId="0" applyNumberFormat="1" applyFont="1" applyFill="1" applyBorder="1" applyAlignment="1">
      <alignment horizontal="left" vertical="center" wrapText="1"/>
    </xf>
    <xf numFmtId="1" fontId="89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1" borderId="3" xfId="0" applyFont="1" applyFill="1" applyBorder="1" applyAlignment="1">
      <alignment horizontal="center" vertical="center"/>
    </xf>
    <xf numFmtId="1" fontId="8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89" fillId="31" borderId="3" xfId="0" applyNumberFormat="1" applyFont="1" applyFill="1" applyBorder="1" applyAlignment="1">
      <alignment horizontal="center" vertical="center" wrapText="1"/>
    </xf>
    <xf numFmtId="49" fontId="71" fillId="0" borderId="3" xfId="0" applyNumberFormat="1" applyFont="1" applyFill="1" applyBorder="1" applyAlignment="1">
      <alignment horizontal="left" vertical="center"/>
    </xf>
    <xf numFmtId="49" fontId="71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3" fontId="5" fillId="31" borderId="3" xfId="0" applyNumberFormat="1" applyFont="1" applyFill="1" applyBorder="1" applyAlignment="1" applyProtection="1">
      <alignment horizontal="center" vertical="center" wrapText="1"/>
    </xf>
    <xf numFmtId="3" fontId="5" fillId="32" borderId="3" xfId="0" applyNumberFormat="1" applyFont="1" applyFill="1" applyBorder="1" applyAlignment="1" applyProtection="1">
      <alignment horizontal="center" vertical="center" wrapText="1"/>
    </xf>
    <xf numFmtId="178" fontId="5" fillId="0" borderId="3" xfId="0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1" fontId="4" fillId="29" borderId="3" xfId="0" applyNumberFormat="1" applyFont="1" applyFill="1" applyBorder="1" applyAlignment="1" applyProtection="1">
      <alignment horizontal="center" vertical="center" wrapText="1"/>
    </xf>
    <xf numFmtId="1" fontId="4" fillId="32" borderId="3" xfId="0" applyNumberFormat="1" applyFont="1" applyFill="1" applyBorder="1" applyAlignment="1" applyProtection="1">
      <alignment horizontal="center" vertical="center" wrapText="1"/>
    </xf>
    <xf numFmtId="1" fontId="4" fillId="3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74" fillId="0" borderId="0" xfId="0" applyFont="1" applyFill="1" applyBorder="1" applyAlignment="1" applyProtection="1">
      <alignment horizontal="center" vertical="center" wrapText="1"/>
    </xf>
    <xf numFmtId="0" fontId="8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71" fillId="0" borderId="16" xfId="0" applyFont="1" applyFill="1" applyBorder="1" applyAlignment="1" applyProtection="1">
      <alignment horizontal="left" vertical="center" wrapText="1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73" fillId="0" borderId="15" xfId="0" applyFont="1" applyBorder="1" applyAlignment="1" applyProtection="1">
      <alignment horizontal="left" vertical="center" wrapText="1"/>
      <protection locked="0"/>
    </xf>
    <xf numFmtId="0" fontId="73" fillId="0" borderId="16" xfId="0" applyFont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87" fillId="0" borderId="0" xfId="0" applyFont="1" applyAlignment="1" applyProtection="1">
      <alignment horizontal="left" vertical="top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0" fillId="0" borderId="16" xfId="0" applyBorder="1" applyAlignment="1">
      <alignment vertical="center" wrapText="1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74" fillId="0" borderId="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237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4" fillId="0" borderId="0" xfId="0" applyFont="1" applyFill="1" applyBorder="1" applyAlignment="1" applyProtection="1">
      <alignment horizontal="center" vertical="center"/>
      <protection locked="0"/>
    </xf>
    <xf numFmtId="0" fontId="10" fillId="31" borderId="3" xfId="0" applyFont="1" applyFill="1" applyBorder="1" applyAlignment="1">
      <alignment horizontal="center" vertical="center" wrapText="1" shrinkToFi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5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0" fontId="4" fillId="0" borderId="0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8" xfId="245" applyFont="1" applyFill="1" applyBorder="1" applyAlignment="1">
      <alignment horizontal="center" vertical="center" wrapText="1"/>
    </xf>
    <xf numFmtId="0" fontId="5" fillId="0" borderId="19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8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169" fontId="8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3" fontId="4" fillId="0" borderId="14" xfId="0" applyNumberFormat="1" applyFont="1" applyFill="1" applyBorder="1" applyAlignment="1" applyProtection="1">
      <alignment horizontal="center" vertical="center" wrapText="1"/>
    </xf>
    <xf numFmtId="3" fontId="4" fillId="0" borderId="16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177" fontId="5" fillId="31" borderId="14" xfId="0" applyNumberFormat="1" applyFont="1" applyFill="1" applyBorder="1" applyAlignment="1" applyProtection="1">
      <alignment horizontal="center" vertical="center" wrapText="1"/>
    </xf>
    <xf numFmtId="177" fontId="5" fillId="31" borderId="16" xfId="0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7" fontId="5" fillId="0" borderId="14" xfId="0" applyNumberFormat="1" applyFont="1" applyFill="1" applyBorder="1" applyAlignment="1" applyProtection="1">
      <alignment horizontal="center" vertical="center" wrapText="1"/>
    </xf>
    <xf numFmtId="177" fontId="5" fillId="0" borderId="16" xfId="0" applyNumberFormat="1" applyFont="1" applyFill="1" applyBorder="1" applyAlignment="1" applyProtection="1">
      <alignment horizontal="center" vertical="center" wrapText="1"/>
    </xf>
    <xf numFmtId="177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31" borderId="14" xfId="0" applyFont="1" applyFill="1" applyBorder="1" applyAlignment="1" applyProtection="1">
      <alignment horizontal="center" vertical="center" wrapText="1"/>
      <protection locked="0"/>
    </xf>
    <xf numFmtId="0" fontId="5" fillId="31" borderId="15" xfId="0" applyFont="1" applyFill="1" applyBorder="1" applyAlignment="1" applyProtection="1">
      <alignment horizontal="center" vertical="center" wrapText="1"/>
      <protection locked="0"/>
    </xf>
    <xf numFmtId="0" fontId="5" fillId="31" borderId="16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justify" vertical="center" wrapText="1" shrinkToFi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80" fillId="0" borderId="0" xfId="0" applyFont="1" applyFill="1" applyBorder="1" applyAlignment="1" applyProtection="1">
      <alignment horizontal="center" vertical="center"/>
      <protection locked="0"/>
    </xf>
    <xf numFmtId="0" fontId="8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1" fillId="0" borderId="0" xfId="0" applyFont="1" applyFill="1" applyAlignment="1">
      <alignment vertical="center" wrapText="1"/>
    </xf>
    <xf numFmtId="177" fontId="5" fillId="31" borderId="14" xfId="0" applyNumberFormat="1" applyFont="1" applyFill="1" applyBorder="1" applyAlignment="1" applyProtection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1" fontId="4" fillId="29" borderId="14" xfId="0" applyNumberFormat="1" applyFont="1" applyFill="1" applyBorder="1" applyAlignment="1">
      <alignment horizontal="center" vertical="center" wrapText="1"/>
    </xf>
    <xf numFmtId="1" fontId="4" fillId="29" borderId="15" xfId="0" applyNumberFormat="1" applyFont="1" applyFill="1" applyBorder="1" applyAlignment="1">
      <alignment horizontal="center" vertical="center" wrapText="1"/>
    </xf>
    <xf numFmtId="1" fontId="4" fillId="29" borderId="16" xfId="0" applyNumberFormat="1" applyFont="1" applyFill="1" applyBorder="1" applyAlignment="1">
      <alignment horizontal="center" vertical="center" wrapText="1"/>
    </xf>
    <xf numFmtId="1" fontId="5" fillId="31" borderId="14" xfId="0" applyNumberFormat="1" applyFont="1" applyFill="1" applyBorder="1" applyAlignment="1">
      <alignment horizontal="center" vertical="center" wrapText="1"/>
    </xf>
    <xf numFmtId="1" fontId="5" fillId="31" borderId="15" xfId="0" applyNumberFormat="1" applyFont="1" applyFill="1" applyBorder="1" applyAlignment="1">
      <alignment horizontal="center" vertical="center" wrapText="1"/>
    </xf>
    <xf numFmtId="1" fontId="5" fillId="31" borderId="16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1" fontId="5" fillId="32" borderId="14" xfId="0" applyNumberFormat="1" applyFont="1" applyFill="1" applyBorder="1" applyAlignment="1">
      <alignment horizontal="center" vertical="center" wrapText="1"/>
    </xf>
    <xf numFmtId="1" fontId="5" fillId="32" borderId="15" xfId="0" applyNumberFormat="1" applyFont="1" applyFill="1" applyBorder="1" applyAlignment="1">
      <alignment horizontal="center" vertical="center" wrapText="1"/>
    </xf>
    <xf numFmtId="1" fontId="5" fillId="32" borderId="1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 shrinkToFit="1"/>
    </xf>
    <xf numFmtId="1" fontId="4" fillId="32" borderId="14" xfId="0" applyNumberFormat="1" applyFont="1" applyFill="1" applyBorder="1" applyAlignment="1">
      <alignment horizontal="center" vertical="center" wrapText="1"/>
    </xf>
    <xf numFmtId="1" fontId="4" fillId="32" borderId="15" xfId="0" applyNumberFormat="1" applyFont="1" applyFill="1" applyBorder="1" applyAlignment="1">
      <alignment horizontal="center" vertical="center" wrapText="1"/>
    </xf>
    <xf numFmtId="1" fontId="4" fillId="32" borderId="16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3" fontId="4" fillId="32" borderId="14" xfId="0" applyNumberFormat="1" applyFont="1" applyFill="1" applyBorder="1" applyAlignment="1">
      <alignment horizontal="left" vertical="center" wrapText="1"/>
    </xf>
    <xf numFmtId="3" fontId="4" fillId="32" borderId="15" xfId="0" applyNumberFormat="1" applyFont="1" applyFill="1" applyBorder="1" applyAlignment="1">
      <alignment horizontal="left" vertical="center" wrapText="1"/>
    </xf>
    <xf numFmtId="3" fontId="4" fillId="32" borderId="16" xfId="0" applyNumberFormat="1" applyFont="1" applyFill="1" applyBorder="1" applyAlignment="1">
      <alignment horizontal="left" vertical="center" wrapText="1"/>
    </xf>
    <xf numFmtId="49" fontId="71" fillId="31" borderId="3" xfId="0" applyNumberFormat="1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49" fontId="71" fillId="0" borderId="14" xfId="0" applyNumberFormat="1" applyFont="1" applyFill="1" applyBorder="1" applyAlignment="1">
      <alignment horizontal="left" vertical="center" wrapText="1"/>
    </xf>
    <xf numFmtId="49" fontId="71" fillId="0" borderId="15" xfId="0" applyNumberFormat="1" applyFont="1" applyFill="1" applyBorder="1" applyAlignment="1">
      <alignment horizontal="left" vertical="center" wrapText="1"/>
    </xf>
    <xf numFmtId="49" fontId="71" fillId="0" borderId="16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77" fillId="0" borderId="0" xfId="0" applyFont="1" applyFill="1" applyBorder="1" applyAlignment="1">
      <alignment horizontal="left" vertical="center" wrapText="1"/>
    </xf>
    <xf numFmtId="0" fontId="78" fillId="0" borderId="0" xfId="0" applyFont="1" applyAlignment="1">
      <alignment horizontal="left" vertic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H247"/>
  <sheetViews>
    <sheetView view="pageBreakPreview" topLeftCell="A52" zoomScale="75" zoomScaleNormal="75" zoomScaleSheetLayoutView="75" workbookViewId="0">
      <selection activeCell="D74" sqref="D74"/>
    </sheetView>
  </sheetViews>
  <sheetFormatPr defaultRowHeight="18.75"/>
  <cols>
    <col min="1" max="1" width="48.28515625" style="2" customWidth="1"/>
    <col min="2" max="2" width="16.28515625" style="25" customWidth="1"/>
    <col min="3" max="3" width="20.5703125" style="2" customWidth="1"/>
    <col min="4" max="4" width="22" style="2" customWidth="1"/>
    <col min="5" max="5" width="22.7109375" style="2" customWidth="1"/>
    <col min="6" max="6" width="25.42578125" style="2" customWidth="1"/>
    <col min="7" max="7" width="27.140625" style="2" customWidth="1"/>
    <col min="8" max="8" width="10" style="2" customWidth="1"/>
    <col min="9" max="9" width="9.5703125" style="2" customWidth="1"/>
    <col min="10" max="11" width="9.140625" style="2"/>
    <col min="12" max="12" width="10.5703125" style="2" customWidth="1"/>
    <col min="13" max="16384" width="9.140625" style="2"/>
  </cols>
  <sheetData>
    <row r="1" spans="1:8">
      <c r="A1" s="105"/>
      <c r="B1" s="106"/>
      <c r="C1" s="233"/>
      <c r="D1" s="105"/>
      <c r="E1" s="105"/>
      <c r="F1" s="105"/>
      <c r="G1" s="233" t="s">
        <v>435</v>
      </c>
    </row>
    <row r="2" spans="1:8" ht="18.75" customHeight="1">
      <c r="A2" s="310"/>
      <c r="B2" s="310"/>
      <c r="C2" s="308" t="s">
        <v>454</v>
      </c>
      <c r="D2" s="308"/>
      <c r="E2" s="308"/>
      <c r="F2" s="308"/>
      <c r="G2" s="308"/>
      <c r="H2" s="308"/>
    </row>
    <row r="3" spans="1:8" ht="18.75" customHeight="1">
      <c r="A3" s="309"/>
      <c r="B3" s="309"/>
      <c r="C3" s="308"/>
      <c r="D3" s="308"/>
      <c r="E3" s="308"/>
      <c r="F3" s="308"/>
      <c r="G3" s="308"/>
      <c r="H3" s="308"/>
    </row>
    <row r="4" spans="1:8" ht="18.75" customHeight="1">
      <c r="A4" s="309"/>
      <c r="B4" s="309"/>
      <c r="C4" s="308"/>
      <c r="D4" s="308"/>
      <c r="E4" s="308"/>
      <c r="F4" s="308"/>
      <c r="G4" s="308"/>
      <c r="H4" s="308"/>
    </row>
    <row r="5" spans="1:8" ht="18.75" customHeight="1">
      <c r="A5" s="310"/>
      <c r="B5" s="310"/>
      <c r="C5" s="108"/>
      <c r="D5" s="312"/>
      <c r="E5" s="312"/>
      <c r="F5" s="205"/>
      <c r="G5" s="205"/>
    </row>
    <row r="6" spans="1:8" ht="19.5" customHeight="1">
      <c r="A6" s="109"/>
      <c r="B6" s="232"/>
      <c r="C6" s="110"/>
      <c r="D6" s="111"/>
      <c r="E6" s="188"/>
      <c r="F6" s="219" t="s">
        <v>464</v>
      </c>
      <c r="G6" s="113" t="s">
        <v>251</v>
      </c>
    </row>
    <row r="7" spans="1:8" ht="16.5" customHeight="1">
      <c r="A7" s="114" t="s">
        <v>14</v>
      </c>
      <c r="B7" s="306" t="s">
        <v>405</v>
      </c>
      <c r="C7" s="307"/>
      <c r="D7" s="307"/>
      <c r="E7" s="311"/>
      <c r="F7" s="168" t="s">
        <v>137</v>
      </c>
      <c r="G7" s="187" t="s">
        <v>400</v>
      </c>
    </row>
    <row r="8" spans="1:8" ht="17.25" customHeight="1">
      <c r="A8" s="114" t="s">
        <v>15</v>
      </c>
      <c r="B8" s="306" t="s">
        <v>451</v>
      </c>
      <c r="C8" s="307"/>
      <c r="D8" s="307"/>
      <c r="E8" s="311"/>
      <c r="F8" s="168" t="s">
        <v>136</v>
      </c>
      <c r="G8" s="169">
        <v>150</v>
      </c>
    </row>
    <row r="9" spans="1:8" ht="18.75" customHeight="1">
      <c r="A9" s="114" t="s">
        <v>19</v>
      </c>
      <c r="B9" s="306" t="s">
        <v>431</v>
      </c>
      <c r="C9" s="307"/>
      <c r="D9" s="307"/>
      <c r="E9" s="311"/>
      <c r="F9" s="168" t="s">
        <v>135</v>
      </c>
      <c r="G9" s="169">
        <v>1210136900</v>
      </c>
    </row>
    <row r="10" spans="1:8" ht="19.5" customHeight="1">
      <c r="A10" s="114" t="s">
        <v>351</v>
      </c>
      <c r="B10" s="301"/>
      <c r="C10" s="301"/>
      <c r="D10" s="301"/>
      <c r="E10" s="302"/>
      <c r="F10" s="168" t="s">
        <v>9</v>
      </c>
      <c r="G10" s="169"/>
    </row>
    <row r="11" spans="1:8" ht="18" customHeight="1">
      <c r="A11" s="114" t="s">
        <v>17</v>
      </c>
      <c r="B11" s="232"/>
      <c r="C11" s="110"/>
      <c r="D11" s="115"/>
      <c r="E11" s="116"/>
      <c r="F11" s="168" t="s">
        <v>8</v>
      </c>
      <c r="G11" s="169">
        <v>91700</v>
      </c>
    </row>
    <row r="12" spans="1:8" ht="21" customHeight="1">
      <c r="A12" s="114" t="s">
        <v>16</v>
      </c>
      <c r="B12" s="306" t="s">
        <v>402</v>
      </c>
      <c r="C12" s="307"/>
      <c r="D12" s="307"/>
      <c r="E12" s="311"/>
      <c r="F12" s="185" t="s">
        <v>10</v>
      </c>
      <c r="G12" s="169" t="s">
        <v>401</v>
      </c>
    </row>
    <row r="13" spans="1:8" ht="20.25" customHeight="1">
      <c r="A13" s="303" t="s">
        <v>352</v>
      </c>
      <c r="B13" s="301"/>
      <c r="C13" s="110"/>
      <c r="D13" s="301" t="s">
        <v>196</v>
      </c>
      <c r="E13" s="304"/>
      <c r="F13" s="305"/>
      <c r="G13" s="186"/>
    </row>
    <row r="14" spans="1:8" ht="18.75" customHeight="1">
      <c r="A14" s="114" t="s">
        <v>20</v>
      </c>
      <c r="B14" s="306" t="s">
        <v>452</v>
      </c>
      <c r="C14" s="314"/>
      <c r="D14" s="301" t="s">
        <v>197</v>
      </c>
      <c r="E14" s="304"/>
      <c r="F14" s="305"/>
      <c r="G14" s="186"/>
    </row>
    <row r="15" spans="1:8" ht="18" customHeight="1">
      <c r="A15" s="315" t="s">
        <v>403</v>
      </c>
      <c r="B15" s="306"/>
      <c r="C15" s="232" t="s">
        <v>453</v>
      </c>
      <c r="D15" s="115"/>
      <c r="E15" s="115"/>
      <c r="F15" s="115"/>
      <c r="G15" s="116"/>
    </row>
    <row r="16" spans="1:8" ht="18.75" customHeight="1">
      <c r="A16" s="114" t="s">
        <v>11</v>
      </c>
      <c r="B16" s="306" t="s">
        <v>432</v>
      </c>
      <c r="C16" s="306"/>
      <c r="D16" s="307"/>
      <c r="E16" s="111"/>
      <c r="F16" s="111"/>
      <c r="G16" s="112"/>
    </row>
    <row r="17" spans="1:7" ht="18" customHeight="1">
      <c r="A17" s="114" t="s">
        <v>12</v>
      </c>
      <c r="B17" s="306" t="s">
        <v>455</v>
      </c>
      <c r="C17" s="306"/>
      <c r="D17" s="307"/>
      <c r="E17" s="307"/>
      <c r="F17" s="115"/>
      <c r="G17" s="116"/>
    </row>
    <row r="18" spans="1:7" ht="21" customHeight="1">
      <c r="A18" s="114" t="s">
        <v>13</v>
      </c>
      <c r="B18" s="306" t="s">
        <v>404</v>
      </c>
      <c r="C18" s="314"/>
      <c r="D18" s="111"/>
      <c r="E18" s="111"/>
      <c r="F18" s="111"/>
      <c r="G18" s="112"/>
    </row>
    <row r="19" spans="1:7" ht="20.100000000000001" customHeight="1">
      <c r="B19" s="2"/>
    </row>
    <row r="20" spans="1:7" ht="19.5" customHeight="1">
      <c r="A20" s="65"/>
      <c r="B20" s="2"/>
    </row>
    <row r="21" spans="1:7">
      <c r="A21" s="316" t="s">
        <v>436</v>
      </c>
      <c r="B21" s="316"/>
      <c r="C21" s="316"/>
      <c r="D21" s="316"/>
      <c r="E21" s="316"/>
      <c r="F21" s="316"/>
      <c r="G21" s="316"/>
    </row>
    <row r="22" spans="1:7" ht="21" customHeight="1">
      <c r="A22" s="170"/>
      <c r="B22" s="298" t="s">
        <v>459</v>
      </c>
      <c r="C22" s="299"/>
      <c r="D22" s="300"/>
      <c r="E22" s="300"/>
      <c r="F22" s="170"/>
      <c r="G22" s="170"/>
    </row>
    <row r="23" spans="1:7">
      <c r="A23" s="316" t="s">
        <v>210</v>
      </c>
      <c r="B23" s="316"/>
      <c r="C23" s="316"/>
      <c r="D23" s="316"/>
      <c r="E23" s="316"/>
      <c r="F23" s="316"/>
      <c r="G23" s="316"/>
    </row>
    <row r="24" spans="1:7" ht="12" customHeight="1">
      <c r="A24" s="171"/>
      <c r="B24" s="172"/>
      <c r="C24" s="172"/>
      <c r="D24" s="172"/>
      <c r="E24" s="172"/>
      <c r="F24" s="172"/>
      <c r="G24" s="172"/>
    </row>
    <row r="25" spans="1:7" ht="41.25" customHeight="1">
      <c r="A25" s="318" t="s">
        <v>259</v>
      </c>
      <c r="B25" s="319" t="s">
        <v>18</v>
      </c>
      <c r="C25" s="320" t="s">
        <v>437</v>
      </c>
      <c r="D25" s="322" t="s">
        <v>438</v>
      </c>
      <c r="E25" s="323"/>
      <c r="F25" s="323"/>
      <c r="G25" s="324"/>
    </row>
    <row r="26" spans="1:7" ht="54.75" customHeight="1">
      <c r="A26" s="318"/>
      <c r="B26" s="319"/>
      <c r="C26" s="321"/>
      <c r="D26" s="234" t="s">
        <v>439</v>
      </c>
      <c r="E26" s="234" t="s">
        <v>450</v>
      </c>
      <c r="F26" s="234" t="s">
        <v>441</v>
      </c>
      <c r="G26" s="234" t="s">
        <v>442</v>
      </c>
    </row>
    <row r="27" spans="1:7" ht="20.100000000000001" customHeight="1">
      <c r="A27" s="93">
        <v>1</v>
      </c>
      <c r="B27" s="94">
        <v>2</v>
      </c>
      <c r="C27" s="94">
        <v>5</v>
      </c>
      <c r="D27" s="94">
        <v>7</v>
      </c>
      <c r="E27" s="94">
        <v>8</v>
      </c>
      <c r="F27" s="94">
        <v>9</v>
      </c>
      <c r="G27" s="94">
        <v>10</v>
      </c>
    </row>
    <row r="28" spans="1:7" ht="24.95" customHeight="1">
      <c r="A28" s="325" t="s">
        <v>103</v>
      </c>
      <c r="B28" s="325"/>
      <c r="C28" s="325"/>
      <c r="D28" s="325"/>
      <c r="E28" s="325"/>
      <c r="F28" s="325"/>
      <c r="G28" s="325"/>
    </row>
    <row r="29" spans="1:7" ht="37.5">
      <c r="A29" s="95" t="s">
        <v>211</v>
      </c>
      <c r="B29" s="93">
        <f>'I. Фін результат'!B7</f>
        <v>1000</v>
      </c>
      <c r="C29" s="173">
        <f>'I. Фін результат'!C7</f>
        <v>243</v>
      </c>
      <c r="D29" s="162">
        <f>'I. Фін результат'!D7</f>
        <v>190</v>
      </c>
      <c r="E29" s="162">
        <f>'I. Фін результат'!E7</f>
        <v>146</v>
      </c>
      <c r="F29" s="173">
        <f>D29-E29</f>
        <v>44</v>
      </c>
      <c r="G29" s="173">
        <f>E29/D29%</f>
        <v>76.842105263157904</v>
      </c>
    </row>
    <row r="30" spans="1:7" ht="37.5">
      <c r="A30" s="95" t="s">
        <v>179</v>
      </c>
      <c r="B30" s="93">
        <f>'I. Фін результат'!B9</f>
        <v>1010</v>
      </c>
      <c r="C30" s="173">
        <f>'I. Фін результат'!C9</f>
        <v>1171</v>
      </c>
      <c r="D30" s="162">
        <f>'I. Фін результат'!D9</f>
        <v>1294</v>
      </c>
      <c r="E30" s="162">
        <f>'I. Фін результат'!E9</f>
        <v>1277</v>
      </c>
      <c r="F30" s="173">
        <f t="shared" ref="F30:F42" si="0">D30-E30</f>
        <v>17</v>
      </c>
      <c r="G30" s="173">
        <f t="shared" ref="G30:G42" si="1">E30/D30%</f>
        <v>98.68624420401855</v>
      </c>
    </row>
    <row r="31" spans="1:7" ht="20.100000000000001" customHeight="1">
      <c r="A31" s="97" t="s">
        <v>288</v>
      </c>
      <c r="B31" s="285">
        <f>'I. Фін результат'!B19</f>
        <v>1020</v>
      </c>
      <c r="C31" s="290">
        <f>'I. Фін результат'!C19</f>
        <v>-928</v>
      </c>
      <c r="D31" s="291">
        <f>'I. Фін результат'!D19</f>
        <v>-1104</v>
      </c>
      <c r="E31" s="291">
        <f>'I. Фін результат'!E19</f>
        <v>-1131</v>
      </c>
      <c r="F31" s="292">
        <f t="shared" si="0"/>
        <v>27</v>
      </c>
      <c r="G31" s="292">
        <f t="shared" si="1"/>
        <v>102.44565217391305</v>
      </c>
    </row>
    <row r="32" spans="1:7" ht="20.100000000000001" customHeight="1">
      <c r="A32" s="95" t="s">
        <v>145</v>
      </c>
      <c r="B32" s="93">
        <f>'I. Фін результат'!B24</f>
        <v>1040</v>
      </c>
      <c r="C32" s="173">
        <f>'I. Фін результат'!C24</f>
        <v>361</v>
      </c>
      <c r="D32" s="162">
        <f>'I. Фін результат'!D24</f>
        <v>508</v>
      </c>
      <c r="E32" s="162">
        <f>'I. Фін результат'!E24</f>
        <v>504</v>
      </c>
      <c r="F32" s="173">
        <f t="shared" si="0"/>
        <v>4</v>
      </c>
      <c r="G32" s="173">
        <f t="shared" si="1"/>
        <v>99.212598425196845</v>
      </c>
    </row>
    <row r="33" spans="1:7" ht="20.100000000000001" customHeight="1">
      <c r="A33" s="95" t="s">
        <v>142</v>
      </c>
      <c r="B33" s="93">
        <f>'I. Фін результат'!B49</f>
        <v>1070</v>
      </c>
      <c r="C33" s="173">
        <f>'I. Фін результат'!C49</f>
        <v>0</v>
      </c>
      <c r="D33" s="162">
        <f>'I. Фін результат'!D49</f>
        <v>0</v>
      </c>
      <c r="E33" s="162">
        <f>'I. Фін результат'!E49</f>
        <v>0</v>
      </c>
      <c r="F33" s="173">
        <f t="shared" si="0"/>
        <v>0</v>
      </c>
      <c r="G33" s="173">
        <v>0</v>
      </c>
    </row>
    <row r="34" spans="1:7" ht="20.100000000000001" customHeight="1">
      <c r="A34" s="95" t="s">
        <v>146</v>
      </c>
      <c r="B34" s="93">
        <f>'I. Фін результат'!B84</f>
        <v>1300</v>
      </c>
      <c r="C34" s="173">
        <f>'I. Фін результат'!C20-'I. Фін результат'!C56</f>
        <v>1318</v>
      </c>
      <c r="D34" s="162">
        <f>'I. Фін результат'!D20-'I. Фін результат'!D56</f>
        <v>1645</v>
      </c>
      <c r="E34" s="162">
        <f>'I. Фін результат'!E20-'I. Фін результат'!E56</f>
        <v>1645</v>
      </c>
      <c r="F34" s="173">
        <f t="shared" si="0"/>
        <v>0</v>
      </c>
      <c r="G34" s="173">
        <f t="shared" si="1"/>
        <v>100</v>
      </c>
    </row>
    <row r="35" spans="1:7" ht="37.5">
      <c r="A35" s="98" t="s">
        <v>4</v>
      </c>
      <c r="B35" s="93">
        <f>'I. Фін результат'!B65</f>
        <v>1100</v>
      </c>
      <c r="C35" s="290">
        <f>'I. Фін результат'!C56</f>
        <v>5</v>
      </c>
      <c r="D35" s="291">
        <f>'I. Фін результат'!D56</f>
        <v>5</v>
      </c>
      <c r="E35" s="291">
        <f>'I. Фін результат'!E56</f>
        <v>5</v>
      </c>
      <c r="F35" s="292">
        <f t="shared" si="0"/>
        <v>0</v>
      </c>
      <c r="G35" s="292">
        <f t="shared" si="1"/>
        <v>100</v>
      </c>
    </row>
    <row r="36" spans="1:7" ht="20.100000000000001" customHeight="1">
      <c r="A36" s="98" t="s">
        <v>147</v>
      </c>
      <c r="B36" s="93">
        <f>'I. Фін результат'!B95</f>
        <v>1410</v>
      </c>
      <c r="C36" s="173">
        <f>'I. Фін результат'!C95</f>
        <v>65</v>
      </c>
      <c r="D36" s="162">
        <f>'I. Фін результат'!D95</f>
        <v>69</v>
      </c>
      <c r="E36" s="162">
        <f>'I. Фін результат'!E95</f>
        <v>46</v>
      </c>
      <c r="F36" s="173">
        <f t="shared" si="0"/>
        <v>23</v>
      </c>
      <c r="G36" s="173">
        <f t="shared" si="1"/>
        <v>66.666666666666671</v>
      </c>
    </row>
    <row r="37" spans="1:7" ht="20.100000000000001" customHeight="1">
      <c r="A37" s="99" t="s">
        <v>233</v>
      </c>
      <c r="B37" s="93">
        <f>' V. Коефіцієнти'!B8</f>
        <v>5010</v>
      </c>
      <c r="C37" s="173">
        <f>' V. Коефіцієнти'!E8</f>
        <v>26.748971193415638</v>
      </c>
      <c r="D37" s="162">
        <f>' V. Коефіцієнти'!F8</f>
        <v>0</v>
      </c>
      <c r="E37" s="162">
        <f>' V. Коефіцієнти'!G8</f>
        <v>0</v>
      </c>
      <c r="F37" s="173">
        <f t="shared" si="0"/>
        <v>0</v>
      </c>
      <c r="G37" s="173">
        <v>0</v>
      </c>
    </row>
    <row r="38" spans="1:7" ht="37.5">
      <c r="A38" s="99" t="s">
        <v>148</v>
      </c>
      <c r="B38" s="93">
        <f>'I. Фін результат'!B85</f>
        <v>1310</v>
      </c>
      <c r="C38" s="173">
        <f>'I. Фін результат'!G85</f>
        <v>0</v>
      </c>
      <c r="D38" s="162">
        <f>'I. Фін результат'!H85</f>
        <v>0</v>
      </c>
      <c r="E38" s="162">
        <f>'I. Фін результат'!I85</f>
        <v>0</v>
      </c>
      <c r="F38" s="173">
        <f t="shared" si="0"/>
        <v>0</v>
      </c>
      <c r="G38" s="173">
        <v>0</v>
      </c>
    </row>
    <row r="39" spans="1:7" ht="20.100000000000001" customHeight="1">
      <c r="A39" s="95" t="s">
        <v>238</v>
      </c>
      <c r="B39" s="93">
        <f>'I. Фін результат'!B86</f>
        <v>1320</v>
      </c>
      <c r="C39" s="173">
        <f>'I. Фін результат'!C70-'I. Фін результат'!C74</f>
        <v>0</v>
      </c>
      <c r="D39" s="162">
        <f>'I. Фін результат'!D70-'I. Фін результат'!D74</f>
        <v>0</v>
      </c>
      <c r="E39" s="162">
        <f>'I. Фін результат'!E70-'I. Фін результат'!E74</f>
        <v>0</v>
      </c>
      <c r="F39" s="173">
        <f t="shared" si="0"/>
        <v>0</v>
      </c>
      <c r="G39" s="173">
        <v>0</v>
      </c>
    </row>
    <row r="40" spans="1:7" ht="37.5">
      <c r="A40" s="98" t="s">
        <v>101</v>
      </c>
      <c r="B40" s="285">
        <f>'I. Фін результат'!B76</f>
        <v>1170</v>
      </c>
      <c r="C40" s="290">
        <f>'I. Фін результат'!C76</f>
        <v>29</v>
      </c>
      <c r="D40" s="291">
        <f>'I. Фін результат'!D76</f>
        <v>33</v>
      </c>
      <c r="E40" s="291">
        <f>'I. Фін результат'!E76</f>
        <v>10</v>
      </c>
      <c r="F40" s="292">
        <f t="shared" si="0"/>
        <v>23</v>
      </c>
      <c r="G40" s="292">
        <f t="shared" si="1"/>
        <v>30.303030303030301</v>
      </c>
    </row>
    <row r="41" spans="1:7" ht="20.100000000000001" customHeight="1">
      <c r="A41" s="99" t="s">
        <v>143</v>
      </c>
      <c r="B41" s="93">
        <f>'I. Фін результат'!B77</f>
        <v>1180</v>
      </c>
      <c r="C41" s="173">
        <f>'I. Фін результат'!C77</f>
        <v>0</v>
      </c>
      <c r="D41" s="162">
        <f>'I. Фін результат'!D77</f>
        <v>0</v>
      </c>
      <c r="E41" s="162">
        <f>'I. Фін результат'!E77</f>
        <v>0</v>
      </c>
      <c r="F41" s="173">
        <f t="shared" si="0"/>
        <v>0</v>
      </c>
      <c r="G41" s="173">
        <v>0</v>
      </c>
    </row>
    <row r="42" spans="1:7" ht="20.100000000000001" customHeight="1">
      <c r="A42" s="98" t="s">
        <v>234</v>
      </c>
      <c r="B42" s="285">
        <f>'I. Фін результат'!B79</f>
        <v>1200</v>
      </c>
      <c r="C42" s="290">
        <f>'I. Фін результат'!C79</f>
        <v>29</v>
      </c>
      <c r="D42" s="291">
        <f>'I. Фін результат'!D79</f>
        <v>33</v>
      </c>
      <c r="E42" s="291">
        <f>'I. Фін результат'!E79</f>
        <v>10</v>
      </c>
      <c r="F42" s="292">
        <f t="shared" si="0"/>
        <v>23</v>
      </c>
      <c r="G42" s="292">
        <f t="shared" si="1"/>
        <v>30.303030303030301</v>
      </c>
    </row>
    <row r="43" spans="1:7" ht="20.100000000000001" customHeight="1">
      <c r="A43" s="99" t="s">
        <v>235</v>
      </c>
      <c r="B43" s="93">
        <f>' V. Коефіцієнти'!B11</f>
        <v>5040</v>
      </c>
      <c r="C43" s="173">
        <f>' V. Коефіцієнти'!E11</f>
        <v>0.11934156378600823</v>
      </c>
      <c r="D43" s="162" t="str">
        <f>' V. Коефіцієнти'!F11</f>
        <v>Характеризує ефективність господарської діяльності підприємства</v>
      </c>
      <c r="E43" s="162">
        <f>' V. Коефіцієнти'!G11</f>
        <v>0</v>
      </c>
      <c r="F43" s="237">
        <v>0</v>
      </c>
      <c r="G43" s="237">
        <v>0</v>
      </c>
    </row>
    <row r="44" spans="1:7" ht="24.95" customHeight="1">
      <c r="A44" s="294" t="s">
        <v>160</v>
      </c>
      <c r="B44" s="294"/>
      <c r="C44" s="294"/>
      <c r="D44" s="294"/>
      <c r="E44" s="294"/>
      <c r="F44" s="294"/>
      <c r="G44" s="294"/>
    </row>
    <row r="45" spans="1:7" ht="20.100000000000001" customHeight="1">
      <c r="A45" s="100" t="s">
        <v>340</v>
      </c>
      <c r="B45" s="93">
        <f>'ІІ. Розр. з бюджетом'!B19</f>
        <v>2100</v>
      </c>
      <c r="C45" s="173">
        <f>'ІІ. Розр. з бюджетом'!C19</f>
        <v>0</v>
      </c>
      <c r="D45" s="162">
        <f>'ІІ. Розр. з бюджетом'!D19</f>
        <v>22</v>
      </c>
      <c r="E45" s="162">
        <f>'ІІ. Розр. з бюджетом'!E19</f>
        <v>5</v>
      </c>
      <c r="F45" s="173">
        <f>D45-E45</f>
        <v>17</v>
      </c>
      <c r="G45" s="173">
        <v>0</v>
      </c>
    </row>
    <row r="46" spans="1:7" ht="20.100000000000001" customHeight="1">
      <c r="A46" s="101" t="s">
        <v>159</v>
      </c>
      <c r="B46" s="93">
        <f>'ІІ. Розр. з бюджетом'!B22</f>
        <v>2110</v>
      </c>
      <c r="C46" s="173">
        <f>'ІІ. Розр. з бюджетом'!C22</f>
        <v>0</v>
      </c>
      <c r="D46" s="162">
        <f>'ІІ. Розр. з бюджетом'!D22</f>
        <v>0</v>
      </c>
      <c r="E46" s="162">
        <f>'ІІ. Розр. з бюджетом'!E22</f>
        <v>10</v>
      </c>
      <c r="F46" s="173">
        <f t="shared" ref="F46:F50" si="2">D46-E46</f>
        <v>-10</v>
      </c>
      <c r="G46" s="173">
        <v>0</v>
      </c>
    </row>
    <row r="47" spans="1:7" ht="56.25">
      <c r="A47" s="101" t="s">
        <v>336</v>
      </c>
      <c r="B47" s="93" t="s">
        <v>236</v>
      </c>
      <c r="C47" s="173">
        <f>'ІІ. Розр. з бюджетом'!C23</f>
        <v>0</v>
      </c>
      <c r="D47" s="162">
        <f>'ІІ. Розр. з бюджетом'!D23</f>
        <v>25</v>
      </c>
      <c r="E47" s="162">
        <f>'ІІ. Розр. з бюджетом'!E23</f>
        <v>0</v>
      </c>
      <c r="F47" s="173">
        <f t="shared" si="2"/>
        <v>25</v>
      </c>
      <c r="G47" s="173">
        <f t="shared" ref="G47:G50" si="3">E47/D47%</f>
        <v>0</v>
      </c>
    </row>
    <row r="48" spans="1:7" ht="56.25">
      <c r="A48" s="100" t="s">
        <v>341</v>
      </c>
      <c r="B48" s="93">
        <f>'ІІ. Розр. з бюджетом'!B25</f>
        <v>2140</v>
      </c>
      <c r="C48" s="173">
        <f>'ІІ. Розр. з бюджетом'!C25</f>
        <v>223</v>
      </c>
      <c r="D48" s="162">
        <f>'ІІ. Розр. з бюджетом'!D25</f>
        <v>221</v>
      </c>
      <c r="E48" s="162">
        <f>'ІІ. Розр. з бюджетом'!E25</f>
        <v>221</v>
      </c>
      <c r="F48" s="173">
        <f t="shared" si="2"/>
        <v>0</v>
      </c>
      <c r="G48" s="173">
        <f t="shared" si="3"/>
        <v>100</v>
      </c>
    </row>
    <row r="49" spans="1:7" ht="39" customHeight="1">
      <c r="A49" s="100" t="s">
        <v>85</v>
      </c>
      <c r="B49" s="93">
        <f>'ІІ. Розр. з бюджетом'!B37</f>
        <v>2150</v>
      </c>
      <c r="C49" s="173">
        <f>'ІІ. Розр. з бюджетом'!C37</f>
        <v>238</v>
      </c>
      <c r="D49" s="162">
        <f>'ІІ. Розр. з бюджетом'!D37</f>
        <v>233</v>
      </c>
      <c r="E49" s="162">
        <f>'ІІ. Розр. з бюджетом'!E37</f>
        <v>233</v>
      </c>
      <c r="F49" s="173">
        <f t="shared" si="2"/>
        <v>0</v>
      </c>
      <c r="G49" s="173">
        <f t="shared" si="3"/>
        <v>100</v>
      </c>
    </row>
    <row r="50" spans="1:7" ht="20.100000000000001" customHeight="1">
      <c r="A50" s="102" t="s">
        <v>342</v>
      </c>
      <c r="B50" s="285">
        <f>'ІІ. Розр. з бюджетом'!B38</f>
        <v>2200</v>
      </c>
      <c r="C50" s="290">
        <f>'ІІ. Розр. з бюджетом'!C38</f>
        <v>426</v>
      </c>
      <c r="D50" s="291">
        <f>'ІІ. Розр. з бюджетом'!D38</f>
        <v>501</v>
      </c>
      <c r="E50" s="291">
        <f>'ІІ. Розр. з бюджетом'!E38</f>
        <v>394</v>
      </c>
      <c r="F50" s="292">
        <f t="shared" si="2"/>
        <v>107</v>
      </c>
      <c r="G50" s="292">
        <f t="shared" si="3"/>
        <v>78.642714570858288</v>
      </c>
    </row>
    <row r="51" spans="1:7" ht="24.95" customHeight="1">
      <c r="A51" s="294" t="s">
        <v>158</v>
      </c>
      <c r="B51" s="294"/>
      <c r="C51" s="294"/>
      <c r="D51" s="294"/>
      <c r="E51" s="294"/>
      <c r="F51" s="294"/>
      <c r="G51" s="294"/>
    </row>
    <row r="52" spans="1:7" ht="20.100000000000001" customHeight="1">
      <c r="A52" s="102" t="s">
        <v>149</v>
      </c>
      <c r="B52" s="93">
        <f>'ІІІ. Рух грош. коштів'!B77</f>
        <v>3600</v>
      </c>
      <c r="C52" s="173">
        <f>'ІІІ. Рух грош. коштів'!C77</f>
        <v>747</v>
      </c>
      <c r="D52" s="162">
        <f>'ІІІ. Рух грош. коштів'!D77</f>
        <v>1618</v>
      </c>
      <c r="E52" s="162">
        <f>'ІІІ. Рух грош. коштів'!E77</f>
        <v>821</v>
      </c>
      <c r="F52" s="242">
        <f>D52-E52</f>
        <v>797</v>
      </c>
      <c r="G52" s="162">
        <f>E52/D52%</f>
        <v>50.741656365883806</v>
      </c>
    </row>
    <row r="53" spans="1:7" ht="37.5">
      <c r="A53" s="100" t="s">
        <v>150</v>
      </c>
      <c r="B53" s="93">
        <f>'ІІІ. Рух грош. коштів'!B27</f>
        <v>3090</v>
      </c>
      <c r="C53" s="173">
        <f>'ІІІ. Рух грош. коштів'!C27</f>
        <v>-23</v>
      </c>
      <c r="D53" s="162">
        <f>'ІІІ. Рух грош. коштів'!D27</f>
        <v>69</v>
      </c>
      <c r="E53" s="162">
        <f>'ІІІ. Рух грош. коштів'!E27</f>
        <v>-523</v>
      </c>
      <c r="F53" s="243">
        <f t="shared" ref="F53:F57" si="4">D53-E53</f>
        <v>592</v>
      </c>
      <c r="G53" s="199">
        <f t="shared" ref="G53:G57" si="5">E53/D53%</f>
        <v>-757.97101449275374</v>
      </c>
    </row>
    <row r="54" spans="1:7" ht="37.5">
      <c r="A54" s="100" t="s">
        <v>239</v>
      </c>
      <c r="B54" s="93">
        <f>'ІІІ. Рух грош. коштів'!B47</f>
        <v>3320</v>
      </c>
      <c r="C54" s="173">
        <f>'ІІІ. Рух грош. коштів'!C47</f>
        <v>-2414</v>
      </c>
      <c r="D54" s="162">
        <f>'ІІІ. Рух грош. коштів'!D47</f>
        <v>0</v>
      </c>
      <c r="E54" s="162">
        <f>'ІІІ. Рух грош. коштів'!E47</f>
        <v>-44</v>
      </c>
      <c r="F54" s="243">
        <f t="shared" si="4"/>
        <v>44</v>
      </c>
      <c r="G54" s="199" t="e">
        <f t="shared" si="5"/>
        <v>#DIV/0!</v>
      </c>
    </row>
    <row r="55" spans="1:7" ht="37.5">
      <c r="A55" s="100" t="s">
        <v>151</v>
      </c>
      <c r="B55" s="93">
        <f>'ІІІ. Рух грош. коштів'!B75</f>
        <v>3580</v>
      </c>
      <c r="C55" s="173">
        <f>'ІІІ. Рух грош. коштів'!C75</f>
        <v>2393</v>
      </c>
      <c r="D55" s="162">
        <f>'ІІІ. Рух грош. коштів'!D75</f>
        <v>-22</v>
      </c>
      <c r="E55" s="162">
        <f>'ІІІ. Рух грош. коштів'!E75</f>
        <v>-5</v>
      </c>
      <c r="F55" s="243">
        <f t="shared" si="4"/>
        <v>-17</v>
      </c>
      <c r="G55" s="199">
        <f t="shared" si="5"/>
        <v>22.727272727272727</v>
      </c>
    </row>
    <row r="56" spans="1:7" ht="37.5">
      <c r="A56" s="100" t="s">
        <v>174</v>
      </c>
      <c r="B56" s="93">
        <f>'ІІІ. Рух грош. коштів'!B78</f>
        <v>3610</v>
      </c>
      <c r="C56" s="173">
        <v>4273</v>
      </c>
      <c r="D56" s="162">
        <v>0</v>
      </c>
      <c r="E56" s="162">
        <v>0</v>
      </c>
      <c r="F56" s="243">
        <f t="shared" si="4"/>
        <v>0</v>
      </c>
      <c r="G56" s="199">
        <v>0</v>
      </c>
    </row>
    <row r="57" spans="1:7" ht="20.100000000000001" customHeight="1">
      <c r="A57" s="102" t="s">
        <v>152</v>
      </c>
      <c r="B57" s="285">
        <f>'ІІІ. Рух грош. коштів'!B79</f>
        <v>3620</v>
      </c>
      <c r="C57" s="290">
        <f>'ІІІ. Рух грош. коштів'!C79</f>
        <v>703</v>
      </c>
      <c r="D57" s="291">
        <f>'ІІІ. Рух грош. коштів'!D79</f>
        <v>1665</v>
      </c>
      <c r="E57" s="291">
        <f>'ІІІ. Рух грош. коштів'!E79</f>
        <v>249</v>
      </c>
      <c r="F57" s="293">
        <f t="shared" si="4"/>
        <v>1416</v>
      </c>
      <c r="G57" s="292">
        <f t="shared" si="5"/>
        <v>14.954954954954957</v>
      </c>
    </row>
    <row r="58" spans="1:7" ht="24.95" customHeight="1">
      <c r="A58" s="295" t="s">
        <v>218</v>
      </c>
      <c r="B58" s="296"/>
      <c r="C58" s="296"/>
      <c r="D58" s="296"/>
      <c r="E58" s="296"/>
      <c r="F58" s="296"/>
      <c r="G58" s="297"/>
    </row>
    <row r="59" spans="1:7" ht="20.100000000000001" customHeight="1">
      <c r="A59" s="100" t="s">
        <v>217</v>
      </c>
      <c r="B59" s="93">
        <f>'IV. Кап. інвестиції'!B6</f>
        <v>4000</v>
      </c>
      <c r="C59" s="173">
        <f>'IV. Кап. інвестиції'!C6</f>
        <v>2011</v>
      </c>
      <c r="D59" s="162">
        <f>'IV. Кап. інвестиції'!D6</f>
        <v>0</v>
      </c>
      <c r="E59" s="162">
        <f>'IV. Кап. інвестиції'!E6</f>
        <v>37</v>
      </c>
      <c r="F59" s="173">
        <f>D59-E59</f>
        <v>-37</v>
      </c>
      <c r="G59" s="173" t="e">
        <f>E59/D59%</f>
        <v>#DIV/0!</v>
      </c>
    </row>
    <row r="60" spans="1:7" ht="24.95" customHeight="1">
      <c r="A60" s="326" t="s">
        <v>221</v>
      </c>
      <c r="B60" s="326"/>
      <c r="C60" s="326"/>
      <c r="D60" s="326"/>
      <c r="E60" s="326"/>
      <c r="F60" s="326"/>
      <c r="G60" s="326"/>
    </row>
    <row r="61" spans="1:7" ht="20.100000000000001" customHeight="1">
      <c r="A61" s="100" t="s">
        <v>177</v>
      </c>
      <c r="B61" s="93">
        <f>' V. Коефіцієнти'!B9</f>
        <v>5020</v>
      </c>
      <c r="C61" s="288">
        <f>' V. Коефіцієнти'!E9</f>
        <v>7.6772383120665005E-4</v>
      </c>
      <c r="D61" s="96" t="s">
        <v>230</v>
      </c>
      <c r="E61" s="96" t="s">
        <v>230</v>
      </c>
      <c r="F61" s="96" t="s">
        <v>230</v>
      </c>
      <c r="G61" s="96" t="s">
        <v>230</v>
      </c>
    </row>
    <row r="62" spans="1:7" ht="37.5">
      <c r="A62" s="100" t="s">
        <v>173</v>
      </c>
      <c r="B62" s="93">
        <f>' V. Коефіцієнти'!B10</f>
        <v>5030</v>
      </c>
      <c r="C62" s="288">
        <f>' V. Коефіцієнти'!E10</f>
        <v>4.5597484276729557E-2</v>
      </c>
      <c r="D62" s="96" t="s">
        <v>230</v>
      </c>
      <c r="E62" s="96" t="s">
        <v>230</v>
      </c>
      <c r="F62" s="96" t="s">
        <v>230</v>
      </c>
      <c r="G62" s="96" t="s">
        <v>230</v>
      </c>
    </row>
    <row r="63" spans="1:7" ht="20.100000000000001" customHeight="1">
      <c r="A63" s="100" t="s">
        <v>237</v>
      </c>
      <c r="B63" s="93">
        <f>' V. Коефіцієнти'!B14</f>
        <v>5110</v>
      </c>
      <c r="C63" s="288">
        <f>' V. Коефіцієнти'!E14</f>
        <v>1.7126699878820519E-2</v>
      </c>
      <c r="D63" s="96" t="s">
        <v>230</v>
      </c>
      <c r="E63" s="96" t="s">
        <v>230</v>
      </c>
      <c r="F63" s="96" t="s">
        <v>230</v>
      </c>
      <c r="G63" s="96" t="s">
        <v>230</v>
      </c>
    </row>
    <row r="64" spans="1:7" ht="24.95" customHeight="1">
      <c r="A64" s="294" t="s">
        <v>220</v>
      </c>
      <c r="B64" s="294"/>
      <c r="C64" s="294"/>
      <c r="D64" s="294"/>
      <c r="E64" s="294"/>
      <c r="F64" s="294"/>
      <c r="G64" s="294"/>
    </row>
    <row r="65" spans="1:7" ht="20.100000000000001" customHeight="1">
      <c r="A65" s="100" t="s">
        <v>153</v>
      </c>
      <c r="B65" s="93">
        <v>6000</v>
      </c>
      <c r="C65" s="289">
        <v>35066</v>
      </c>
      <c r="D65" s="287">
        <v>40978</v>
      </c>
      <c r="E65" s="287">
        <v>40845</v>
      </c>
      <c r="F65" s="103" t="s">
        <v>230</v>
      </c>
      <c r="G65" s="103" t="s">
        <v>230</v>
      </c>
    </row>
    <row r="66" spans="1:7" ht="20.100000000000001" customHeight="1">
      <c r="A66" s="100" t="s">
        <v>154</v>
      </c>
      <c r="B66" s="93">
        <v>6010</v>
      </c>
      <c r="C66" s="289">
        <v>2708</v>
      </c>
      <c r="D66" s="287">
        <v>2138</v>
      </c>
      <c r="E66" s="287">
        <v>2071</v>
      </c>
      <c r="F66" s="103" t="s">
        <v>230</v>
      </c>
      <c r="G66" s="103" t="s">
        <v>230</v>
      </c>
    </row>
    <row r="67" spans="1:7" ht="37.5">
      <c r="A67" s="100" t="s">
        <v>260</v>
      </c>
      <c r="B67" s="93">
        <v>6020</v>
      </c>
      <c r="C67" s="289">
        <v>703</v>
      </c>
      <c r="D67" s="287">
        <v>821</v>
      </c>
      <c r="E67" s="287">
        <v>249</v>
      </c>
      <c r="F67" s="103" t="s">
        <v>230</v>
      </c>
      <c r="G67" s="103" t="s">
        <v>230</v>
      </c>
    </row>
    <row r="68" spans="1:7" s="5" customFormat="1" ht="20.100000000000001" customHeight="1">
      <c r="A68" s="102" t="s">
        <v>264</v>
      </c>
      <c r="B68" s="93">
        <v>6030</v>
      </c>
      <c r="C68" s="289">
        <f>C65+C66</f>
        <v>37774</v>
      </c>
      <c r="D68" s="286">
        <f>D65+D66</f>
        <v>43116</v>
      </c>
      <c r="E68" s="287">
        <f>E65+E66</f>
        <v>42916</v>
      </c>
      <c r="F68" s="103" t="s">
        <v>230</v>
      </c>
      <c r="G68" s="103" t="s">
        <v>230</v>
      </c>
    </row>
    <row r="69" spans="1:7" ht="20.100000000000001" customHeight="1">
      <c r="A69" s="100" t="s">
        <v>175</v>
      </c>
      <c r="B69" s="93">
        <v>6040</v>
      </c>
      <c r="C69" s="289"/>
      <c r="D69" s="286"/>
      <c r="E69" s="287"/>
      <c r="F69" s="103" t="s">
        <v>230</v>
      </c>
      <c r="G69" s="103" t="s">
        <v>230</v>
      </c>
    </row>
    <row r="70" spans="1:7" ht="18.75" customHeight="1">
      <c r="A70" s="100" t="s">
        <v>176</v>
      </c>
      <c r="B70" s="93">
        <v>6050</v>
      </c>
      <c r="C70" s="289">
        <v>37135</v>
      </c>
      <c r="D70" s="286">
        <v>41980</v>
      </c>
      <c r="E70" s="287">
        <v>41770</v>
      </c>
      <c r="F70" s="103" t="s">
        <v>230</v>
      </c>
      <c r="G70" s="103" t="s">
        <v>230</v>
      </c>
    </row>
    <row r="71" spans="1:7" s="5" customFormat="1">
      <c r="A71" s="102" t="s">
        <v>263</v>
      </c>
      <c r="B71" s="93">
        <v>6060</v>
      </c>
      <c r="C71" s="289">
        <f>SUM(C69:C70)</f>
        <v>37135</v>
      </c>
      <c r="D71" s="286">
        <f>D69+D70</f>
        <v>41980</v>
      </c>
      <c r="E71" s="287">
        <f>E69+E70</f>
        <v>41770</v>
      </c>
      <c r="F71" s="103" t="s">
        <v>230</v>
      </c>
      <c r="G71" s="103" t="s">
        <v>230</v>
      </c>
    </row>
    <row r="72" spans="1:7" ht="16.5" customHeight="1">
      <c r="A72" s="100" t="s">
        <v>261</v>
      </c>
      <c r="B72" s="93">
        <v>6070</v>
      </c>
      <c r="C72" s="289">
        <v>0</v>
      </c>
      <c r="D72" s="286"/>
      <c r="E72" s="287">
        <v>0</v>
      </c>
      <c r="F72" s="103" t="s">
        <v>230</v>
      </c>
      <c r="G72" s="103" t="s">
        <v>230</v>
      </c>
    </row>
    <row r="73" spans="1:7" ht="20.100000000000001" customHeight="1">
      <c r="A73" s="100" t="s">
        <v>262</v>
      </c>
      <c r="B73" s="93">
        <v>6080</v>
      </c>
      <c r="C73" s="289">
        <v>0</v>
      </c>
      <c r="D73" s="286"/>
      <c r="E73" s="287">
        <v>0</v>
      </c>
      <c r="F73" s="103" t="s">
        <v>230</v>
      </c>
      <c r="G73" s="103" t="s">
        <v>230</v>
      </c>
    </row>
    <row r="74" spans="1:7" s="5" customFormat="1" ht="20.100000000000001" customHeight="1">
      <c r="A74" s="102" t="s">
        <v>155</v>
      </c>
      <c r="B74" s="93">
        <v>6090</v>
      </c>
      <c r="C74" s="289">
        <v>636</v>
      </c>
      <c r="D74" s="286">
        <v>1136</v>
      </c>
      <c r="E74" s="287">
        <v>1146</v>
      </c>
      <c r="F74" s="103" t="s">
        <v>230</v>
      </c>
      <c r="G74" s="103" t="s">
        <v>230</v>
      </c>
    </row>
    <row r="75" spans="1:7" s="5" customFormat="1" ht="24.95" customHeight="1">
      <c r="A75" s="174"/>
      <c r="B75" s="175"/>
      <c r="C75" s="176"/>
      <c r="D75" s="177"/>
      <c r="E75" s="177"/>
      <c r="F75" s="177"/>
      <c r="G75" s="177"/>
    </row>
    <row r="76" spans="1:7" ht="24.95" customHeight="1">
      <c r="A76" s="178"/>
      <c r="B76" s="175"/>
      <c r="C76" s="179"/>
      <c r="D76" s="179"/>
      <c r="E76" s="179"/>
      <c r="F76" s="179"/>
      <c r="G76" s="179"/>
    </row>
    <row r="77" spans="1:7" ht="26.25" customHeight="1">
      <c r="A77" s="180" t="s">
        <v>375</v>
      </c>
      <c r="B77" s="181"/>
      <c r="C77" s="182"/>
      <c r="D77" s="317" t="s">
        <v>374</v>
      </c>
      <c r="E77" s="317"/>
      <c r="F77" s="317"/>
      <c r="G77" s="171"/>
    </row>
    <row r="78" spans="1:7" s="1" customFormat="1" ht="21" customHeight="1">
      <c r="A78" s="183" t="s">
        <v>353</v>
      </c>
      <c r="B78" s="171"/>
      <c r="C78" s="172"/>
      <c r="D78" s="313" t="s">
        <v>108</v>
      </c>
      <c r="E78" s="313"/>
      <c r="F78" s="313"/>
      <c r="G78" s="184">
        <v>1</v>
      </c>
    </row>
    <row r="80" spans="1:7">
      <c r="A80" s="49"/>
    </row>
    <row r="81" spans="1:7">
      <c r="A81" s="49"/>
    </row>
    <row r="82" spans="1:7">
      <c r="A82" s="49"/>
    </row>
    <row r="83" spans="1:7" s="25" customFormat="1">
      <c r="A83" s="49"/>
      <c r="C83" s="2"/>
      <c r="D83" s="2"/>
      <c r="E83" s="2"/>
      <c r="F83" s="2"/>
      <c r="G83" s="2"/>
    </row>
    <row r="84" spans="1:7" s="25" customFormat="1">
      <c r="A84" s="49"/>
      <c r="C84" s="2"/>
      <c r="D84" s="2"/>
      <c r="E84" s="2"/>
      <c r="F84" s="2"/>
      <c r="G84" s="2"/>
    </row>
    <row r="85" spans="1:7" s="25" customFormat="1">
      <c r="A85" s="49"/>
      <c r="C85" s="2"/>
      <c r="D85" s="2"/>
      <c r="E85" s="2"/>
      <c r="F85" s="2"/>
      <c r="G85" s="2"/>
    </row>
    <row r="86" spans="1:7" s="25" customFormat="1">
      <c r="A86" s="49"/>
      <c r="C86" s="2"/>
      <c r="D86" s="2"/>
      <c r="E86" s="2"/>
      <c r="F86" s="2"/>
      <c r="G86" s="2"/>
    </row>
    <row r="87" spans="1:7" s="25" customFormat="1">
      <c r="A87" s="49"/>
      <c r="C87" s="2"/>
      <c r="D87" s="2"/>
      <c r="E87" s="2"/>
      <c r="F87" s="2"/>
      <c r="G87" s="2"/>
    </row>
    <row r="88" spans="1:7" s="25" customFormat="1">
      <c r="A88" s="49"/>
      <c r="C88" s="2"/>
      <c r="D88" s="2"/>
      <c r="E88" s="2"/>
      <c r="F88" s="2"/>
      <c r="G88" s="2"/>
    </row>
    <row r="89" spans="1:7" s="25" customFormat="1">
      <c r="A89" s="49"/>
      <c r="C89" s="2"/>
      <c r="D89" s="2"/>
      <c r="E89" s="2"/>
      <c r="F89" s="2"/>
      <c r="G89" s="2"/>
    </row>
    <row r="90" spans="1:7" s="25" customFormat="1">
      <c r="A90" s="49"/>
      <c r="C90" s="2"/>
      <c r="D90" s="2"/>
      <c r="E90" s="2"/>
      <c r="F90" s="2"/>
      <c r="G90" s="2"/>
    </row>
    <row r="91" spans="1:7" s="25" customFormat="1">
      <c r="A91" s="49"/>
      <c r="C91" s="2"/>
      <c r="D91" s="2"/>
      <c r="E91" s="2"/>
      <c r="F91" s="2"/>
      <c r="G91" s="2"/>
    </row>
    <row r="92" spans="1:7" s="25" customFormat="1">
      <c r="A92" s="49"/>
      <c r="C92" s="2"/>
      <c r="D92" s="2"/>
      <c r="E92" s="2"/>
      <c r="F92" s="2"/>
      <c r="G92" s="2"/>
    </row>
    <row r="93" spans="1:7" s="25" customFormat="1">
      <c r="A93" s="49"/>
      <c r="C93" s="2"/>
      <c r="D93" s="2"/>
      <c r="E93" s="2"/>
      <c r="F93" s="2"/>
      <c r="G93" s="2"/>
    </row>
    <row r="94" spans="1:7" s="25" customFormat="1">
      <c r="A94" s="49"/>
      <c r="C94" s="2"/>
      <c r="D94" s="2"/>
      <c r="E94" s="2"/>
      <c r="F94" s="2"/>
      <c r="G94" s="2"/>
    </row>
    <row r="95" spans="1:7" s="25" customFormat="1">
      <c r="A95" s="49"/>
      <c r="C95" s="2"/>
      <c r="D95" s="2"/>
      <c r="E95" s="2"/>
      <c r="F95" s="2"/>
      <c r="G95" s="2"/>
    </row>
    <row r="96" spans="1:7" s="25" customFormat="1">
      <c r="A96" s="49"/>
      <c r="C96" s="2"/>
      <c r="D96" s="2"/>
      <c r="E96" s="2"/>
      <c r="F96" s="2"/>
      <c r="G96" s="2"/>
    </row>
    <row r="97" spans="1:7" s="25" customFormat="1">
      <c r="A97" s="49"/>
      <c r="C97" s="2"/>
      <c r="D97" s="2"/>
      <c r="E97" s="2"/>
      <c r="F97" s="2"/>
      <c r="G97" s="2"/>
    </row>
    <row r="98" spans="1:7" s="25" customFormat="1">
      <c r="A98" s="49"/>
      <c r="C98" s="2"/>
      <c r="D98" s="2"/>
      <c r="E98" s="2"/>
      <c r="F98" s="2"/>
      <c r="G98" s="2"/>
    </row>
    <row r="99" spans="1:7" s="25" customFormat="1">
      <c r="A99" s="49"/>
      <c r="C99" s="2"/>
      <c r="D99" s="2"/>
      <c r="E99" s="2"/>
      <c r="F99" s="2"/>
      <c r="G99" s="2"/>
    </row>
    <row r="100" spans="1:7" s="25" customFormat="1">
      <c r="A100" s="49"/>
      <c r="C100" s="2"/>
      <c r="D100" s="2"/>
      <c r="E100" s="2"/>
      <c r="F100" s="2"/>
      <c r="G100" s="2"/>
    </row>
    <row r="101" spans="1:7" s="25" customFormat="1">
      <c r="A101" s="49"/>
      <c r="C101" s="2"/>
      <c r="D101" s="2"/>
      <c r="E101" s="2"/>
      <c r="F101" s="2"/>
      <c r="G101" s="2"/>
    </row>
    <row r="102" spans="1:7" s="25" customFormat="1">
      <c r="A102" s="49"/>
      <c r="C102" s="2"/>
      <c r="D102" s="2"/>
      <c r="E102" s="2"/>
      <c r="F102" s="2"/>
      <c r="G102" s="2"/>
    </row>
    <row r="103" spans="1:7" s="25" customFormat="1">
      <c r="A103" s="49"/>
      <c r="C103" s="2"/>
      <c r="D103" s="2"/>
      <c r="E103" s="2"/>
      <c r="F103" s="2"/>
      <c r="G103" s="2"/>
    </row>
    <row r="104" spans="1:7" s="25" customFormat="1">
      <c r="A104" s="49"/>
      <c r="C104" s="2"/>
      <c r="D104" s="2"/>
      <c r="E104" s="2"/>
      <c r="F104" s="2"/>
      <c r="G104" s="2"/>
    </row>
    <row r="105" spans="1:7" s="25" customFormat="1">
      <c r="A105" s="49"/>
      <c r="C105" s="2"/>
      <c r="D105" s="2"/>
      <c r="E105" s="2"/>
      <c r="F105" s="2"/>
      <c r="G105" s="2"/>
    </row>
    <row r="106" spans="1:7" s="25" customFormat="1">
      <c r="A106" s="49"/>
      <c r="C106" s="2"/>
      <c r="D106" s="2"/>
      <c r="E106" s="2"/>
      <c r="F106" s="2"/>
      <c r="G106" s="2"/>
    </row>
    <row r="107" spans="1:7" s="25" customFormat="1">
      <c r="A107" s="49"/>
      <c r="C107" s="2"/>
      <c r="D107" s="2"/>
      <c r="E107" s="2"/>
      <c r="F107" s="2"/>
      <c r="G107" s="2"/>
    </row>
    <row r="108" spans="1:7" s="25" customFormat="1">
      <c r="A108" s="49"/>
      <c r="C108" s="2"/>
      <c r="D108" s="2"/>
      <c r="E108" s="2"/>
      <c r="F108" s="2"/>
      <c r="G108" s="2"/>
    </row>
    <row r="109" spans="1:7" s="25" customFormat="1">
      <c r="A109" s="49"/>
      <c r="C109" s="2"/>
      <c r="D109" s="2"/>
      <c r="E109" s="2"/>
      <c r="F109" s="2"/>
      <c r="G109" s="2"/>
    </row>
    <row r="110" spans="1:7" s="25" customFormat="1">
      <c r="A110" s="49"/>
      <c r="C110" s="2"/>
      <c r="D110" s="2"/>
      <c r="E110" s="2"/>
      <c r="F110" s="2"/>
      <c r="G110" s="2"/>
    </row>
    <row r="111" spans="1:7" s="25" customFormat="1">
      <c r="A111" s="49"/>
      <c r="C111" s="2"/>
      <c r="D111" s="2"/>
      <c r="E111" s="2"/>
      <c r="F111" s="2"/>
      <c r="G111" s="2"/>
    </row>
    <row r="112" spans="1:7" s="25" customFormat="1">
      <c r="A112" s="49"/>
      <c r="C112" s="2"/>
      <c r="D112" s="2"/>
      <c r="E112" s="2"/>
      <c r="F112" s="2"/>
      <c r="G112" s="2"/>
    </row>
    <row r="113" spans="1:7" s="25" customFormat="1">
      <c r="A113" s="49"/>
      <c r="C113" s="2"/>
      <c r="D113" s="2"/>
      <c r="E113" s="2"/>
      <c r="F113" s="2"/>
      <c r="G113" s="2"/>
    </row>
    <row r="114" spans="1:7" s="25" customFormat="1">
      <c r="A114" s="49"/>
      <c r="C114" s="2"/>
      <c r="D114" s="2"/>
      <c r="E114" s="2"/>
      <c r="F114" s="2"/>
      <c r="G114" s="2"/>
    </row>
    <row r="115" spans="1:7" s="25" customFormat="1">
      <c r="A115" s="49"/>
      <c r="C115" s="2"/>
      <c r="D115" s="2"/>
      <c r="E115" s="2"/>
      <c r="F115" s="2"/>
      <c r="G115" s="2"/>
    </row>
    <row r="116" spans="1:7" s="25" customFormat="1">
      <c r="A116" s="49"/>
      <c r="C116" s="2"/>
      <c r="D116" s="2"/>
      <c r="E116" s="2"/>
      <c r="F116" s="2"/>
      <c r="G116" s="2"/>
    </row>
    <row r="117" spans="1:7" s="25" customFormat="1">
      <c r="A117" s="49"/>
      <c r="C117" s="2"/>
      <c r="D117" s="2"/>
      <c r="E117" s="2"/>
      <c r="F117" s="2"/>
      <c r="G117" s="2"/>
    </row>
    <row r="118" spans="1:7" s="25" customFormat="1">
      <c r="A118" s="49"/>
      <c r="C118" s="2"/>
      <c r="D118" s="2"/>
      <c r="E118" s="2"/>
      <c r="F118" s="2"/>
      <c r="G118" s="2"/>
    </row>
    <row r="119" spans="1:7" s="25" customFormat="1">
      <c r="A119" s="49"/>
      <c r="C119" s="2"/>
      <c r="D119" s="2"/>
      <c r="E119" s="2"/>
      <c r="F119" s="2"/>
      <c r="G119" s="2"/>
    </row>
    <row r="120" spans="1:7" s="25" customFormat="1">
      <c r="A120" s="49"/>
      <c r="C120" s="2"/>
      <c r="D120" s="2"/>
      <c r="E120" s="2"/>
      <c r="F120" s="2"/>
      <c r="G120" s="2"/>
    </row>
    <row r="121" spans="1:7" s="25" customFormat="1">
      <c r="A121" s="49"/>
      <c r="C121" s="2"/>
      <c r="D121" s="2"/>
      <c r="E121" s="2"/>
      <c r="F121" s="2"/>
      <c r="G121" s="2"/>
    </row>
    <row r="122" spans="1:7" s="25" customFormat="1">
      <c r="A122" s="49"/>
      <c r="C122" s="2"/>
      <c r="D122" s="2"/>
      <c r="E122" s="2"/>
      <c r="F122" s="2"/>
      <c r="G122" s="2"/>
    </row>
    <row r="123" spans="1:7" s="25" customFormat="1">
      <c r="A123" s="49"/>
      <c r="C123" s="2"/>
      <c r="D123" s="2"/>
      <c r="E123" s="2"/>
      <c r="F123" s="2"/>
      <c r="G123" s="2"/>
    </row>
    <row r="124" spans="1:7" s="25" customFormat="1">
      <c r="A124" s="49"/>
      <c r="C124" s="2"/>
      <c r="D124" s="2"/>
      <c r="E124" s="2"/>
      <c r="F124" s="2"/>
      <c r="G124" s="2"/>
    </row>
    <row r="125" spans="1:7" s="25" customFormat="1">
      <c r="A125" s="49"/>
      <c r="C125" s="2"/>
      <c r="D125" s="2"/>
      <c r="E125" s="2"/>
      <c r="F125" s="2"/>
      <c r="G125" s="2"/>
    </row>
    <row r="126" spans="1:7" s="25" customFormat="1">
      <c r="A126" s="49"/>
      <c r="C126" s="2"/>
      <c r="D126" s="2"/>
      <c r="E126" s="2"/>
      <c r="F126" s="2"/>
      <c r="G126" s="2"/>
    </row>
    <row r="127" spans="1:7" s="25" customFormat="1">
      <c r="A127" s="49"/>
      <c r="C127" s="2"/>
      <c r="D127" s="2"/>
      <c r="E127" s="2"/>
      <c r="F127" s="2"/>
      <c r="G127" s="2"/>
    </row>
    <row r="128" spans="1:7" s="25" customFormat="1">
      <c r="A128" s="49"/>
      <c r="C128" s="2"/>
      <c r="D128" s="2"/>
      <c r="E128" s="2"/>
      <c r="F128" s="2"/>
      <c r="G128" s="2"/>
    </row>
    <row r="129" spans="1:7" s="25" customFormat="1">
      <c r="A129" s="49"/>
      <c r="C129" s="2"/>
      <c r="D129" s="2"/>
      <c r="E129" s="2"/>
      <c r="F129" s="2"/>
      <c r="G129" s="2"/>
    </row>
    <row r="130" spans="1:7" s="25" customFormat="1">
      <c r="A130" s="49"/>
      <c r="C130" s="2"/>
      <c r="D130" s="2"/>
      <c r="E130" s="2"/>
      <c r="F130" s="2"/>
      <c r="G130" s="2"/>
    </row>
    <row r="131" spans="1:7" s="25" customFormat="1">
      <c r="A131" s="49"/>
      <c r="C131" s="2"/>
      <c r="D131" s="2"/>
      <c r="E131" s="2"/>
      <c r="F131" s="2"/>
      <c r="G131" s="2"/>
    </row>
    <row r="132" spans="1:7" s="25" customFormat="1">
      <c r="A132" s="49"/>
      <c r="C132" s="2"/>
      <c r="D132" s="2"/>
      <c r="E132" s="2"/>
      <c r="F132" s="2"/>
      <c r="G132" s="2"/>
    </row>
    <row r="133" spans="1:7" s="25" customFormat="1">
      <c r="A133" s="49"/>
      <c r="C133" s="2"/>
      <c r="D133" s="2"/>
      <c r="E133" s="2"/>
      <c r="F133" s="2"/>
      <c r="G133" s="2"/>
    </row>
    <row r="134" spans="1:7" s="25" customFormat="1">
      <c r="A134" s="49"/>
      <c r="C134" s="2"/>
      <c r="D134" s="2"/>
      <c r="E134" s="2"/>
      <c r="F134" s="2"/>
      <c r="G134" s="2"/>
    </row>
    <row r="135" spans="1:7" s="25" customFormat="1">
      <c r="A135" s="49"/>
      <c r="C135" s="2"/>
      <c r="D135" s="2"/>
      <c r="E135" s="2"/>
      <c r="F135" s="2"/>
      <c r="G135" s="2"/>
    </row>
    <row r="136" spans="1:7" s="25" customFormat="1">
      <c r="A136" s="49"/>
      <c r="C136" s="2"/>
      <c r="D136" s="2"/>
      <c r="E136" s="2"/>
      <c r="F136" s="2"/>
      <c r="G136" s="2"/>
    </row>
    <row r="137" spans="1:7" s="25" customFormat="1">
      <c r="A137" s="49"/>
      <c r="C137" s="2"/>
      <c r="D137" s="2"/>
      <c r="E137" s="2"/>
      <c r="F137" s="2"/>
      <c r="G137" s="2"/>
    </row>
    <row r="138" spans="1:7" s="25" customFormat="1">
      <c r="A138" s="49"/>
      <c r="C138" s="2"/>
      <c r="D138" s="2"/>
      <c r="E138" s="2"/>
      <c r="F138" s="2"/>
      <c r="G138" s="2"/>
    </row>
    <row r="139" spans="1:7" s="25" customFormat="1">
      <c r="A139" s="49"/>
      <c r="C139" s="2"/>
      <c r="D139" s="2"/>
      <c r="E139" s="2"/>
      <c r="F139" s="2"/>
      <c r="G139" s="2"/>
    </row>
    <row r="140" spans="1:7" s="25" customFormat="1">
      <c r="A140" s="49"/>
      <c r="C140" s="2"/>
      <c r="D140" s="2"/>
      <c r="E140" s="2"/>
      <c r="F140" s="2"/>
      <c r="G140" s="2"/>
    </row>
    <row r="141" spans="1:7" s="25" customFormat="1">
      <c r="A141" s="49"/>
      <c r="C141" s="2"/>
      <c r="D141" s="2"/>
      <c r="E141" s="2"/>
      <c r="F141" s="2"/>
      <c r="G141" s="2"/>
    </row>
    <row r="142" spans="1:7" s="25" customFormat="1">
      <c r="A142" s="49"/>
      <c r="C142" s="2"/>
      <c r="D142" s="2"/>
      <c r="E142" s="2"/>
      <c r="F142" s="2"/>
      <c r="G142" s="2"/>
    </row>
    <row r="143" spans="1:7" s="25" customFormat="1">
      <c r="A143" s="49"/>
      <c r="C143" s="2"/>
      <c r="D143" s="2"/>
      <c r="E143" s="2"/>
      <c r="F143" s="2"/>
      <c r="G143" s="2"/>
    </row>
    <row r="144" spans="1:7" s="25" customFormat="1">
      <c r="A144" s="49"/>
      <c r="C144" s="2"/>
      <c r="D144" s="2"/>
      <c r="E144" s="2"/>
      <c r="F144" s="2"/>
      <c r="G144" s="2"/>
    </row>
    <row r="145" spans="1:7" s="25" customFormat="1">
      <c r="A145" s="49"/>
      <c r="C145" s="2"/>
      <c r="D145" s="2"/>
      <c r="E145" s="2"/>
      <c r="F145" s="2"/>
      <c r="G145" s="2"/>
    </row>
    <row r="146" spans="1:7" s="25" customFormat="1">
      <c r="A146" s="49"/>
      <c r="C146" s="2"/>
      <c r="D146" s="2"/>
      <c r="E146" s="2"/>
      <c r="F146" s="2"/>
      <c r="G146" s="2"/>
    </row>
    <row r="147" spans="1:7" s="25" customFormat="1">
      <c r="A147" s="49"/>
      <c r="C147" s="2"/>
      <c r="D147" s="2"/>
      <c r="E147" s="2"/>
      <c r="F147" s="2"/>
      <c r="G147" s="2"/>
    </row>
    <row r="148" spans="1:7" s="25" customFormat="1">
      <c r="A148" s="49"/>
      <c r="C148" s="2"/>
      <c r="D148" s="2"/>
      <c r="E148" s="2"/>
      <c r="F148" s="2"/>
      <c r="G148" s="2"/>
    </row>
    <row r="149" spans="1:7" s="25" customFormat="1">
      <c r="A149" s="49"/>
      <c r="C149" s="2"/>
      <c r="D149" s="2"/>
      <c r="E149" s="2"/>
      <c r="F149" s="2"/>
      <c r="G149" s="2"/>
    </row>
    <row r="150" spans="1:7" s="25" customFormat="1">
      <c r="A150" s="49"/>
      <c r="C150" s="2"/>
      <c r="D150" s="2"/>
      <c r="E150" s="2"/>
      <c r="F150" s="2"/>
      <c r="G150" s="2"/>
    </row>
    <row r="151" spans="1:7" s="25" customFormat="1">
      <c r="A151" s="49"/>
      <c r="C151" s="2"/>
      <c r="D151" s="2"/>
      <c r="E151" s="2"/>
      <c r="F151" s="2"/>
      <c r="G151" s="2"/>
    </row>
    <row r="152" spans="1:7" s="25" customFormat="1">
      <c r="A152" s="49"/>
      <c r="C152" s="2"/>
      <c r="D152" s="2"/>
      <c r="E152" s="2"/>
      <c r="F152" s="2"/>
      <c r="G152" s="2"/>
    </row>
    <row r="153" spans="1:7" s="25" customFormat="1">
      <c r="A153" s="49"/>
      <c r="C153" s="2"/>
      <c r="D153" s="2"/>
      <c r="E153" s="2"/>
      <c r="F153" s="2"/>
      <c r="G153" s="2"/>
    </row>
    <row r="154" spans="1:7" s="25" customFormat="1">
      <c r="A154" s="49"/>
      <c r="C154" s="2"/>
      <c r="D154" s="2"/>
      <c r="E154" s="2"/>
      <c r="F154" s="2"/>
      <c r="G154" s="2"/>
    </row>
    <row r="155" spans="1:7" s="25" customFormat="1">
      <c r="A155" s="49"/>
      <c r="C155" s="2"/>
      <c r="D155" s="2"/>
      <c r="E155" s="2"/>
      <c r="F155" s="2"/>
      <c r="G155" s="2"/>
    </row>
    <row r="156" spans="1:7" s="25" customFormat="1">
      <c r="A156" s="49"/>
      <c r="C156" s="2"/>
      <c r="D156" s="2"/>
      <c r="E156" s="2"/>
      <c r="F156" s="2"/>
      <c r="G156" s="2"/>
    </row>
    <row r="157" spans="1:7" s="25" customFormat="1">
      <c r="A157" s="49"/>
      <c r="C157" s="2"/>
      <c r="D157" s="2"/>
      <c r="E157" s="2"/>
      <c r="F157" s="2"/>
      <c r="G157" s="2"/>
    </row>
    <row r="158" spans="1:7" s="25" customFormat="1">
      <c r="A158" s="49"/>
      <c r="C158" s="2"/>
      <c r="D158" s="2"/>
      <c r="E158" s="2"/>
      <c r="F158" s="2"/>
      <c r="G158" s="2"/>
    </row>
    <row r="159" spans="1:7" s="25" customFormat="1">
      <c r="A159" s="49"/>
      <c r="C159" s="2"/>
      <c r="D159" s="2"/>
      <c r="E159" s="2"/>
      <c r="F159" s="2"/>
      <c r="G159" s="2"/>
    </row>
    <row r="160" spans="1:7" s="25" customFormat="1">
      <c r="A160" s="49"/>
      <c r="C160" s="2"/>
      <c r="D160" s="2"/>
      <c r="E160" s="2"/>
      <c r="F160" s="2"/>
      <c r="G160" s="2"/>
    </row>
    <row r="161" spans="1:7" s="25" customFormat="1">
      <c r="A161" s="49"/>
      <c r="C161" s="2"/>
      <c r="D161" s="2"/>
      <c r="E161" s="2"/>
      <c r="F161" s="2"/>
      <c r="G161" s="2"/>
    </row>
    <row r="162" spans="1:7" s="25" customFormat="1">
      <c r="A162" s="49"/>
      <c r="C162" s="2"/>
      <c r="D162" s="2"/>
      <c r="E162" s="2"/>
      <c r="F162" s="2"/>
      <c r="G162" s="2"/>
    </row>
    <row r="163" spans="1:7" s="25" customFormat="1">
      <c r="A163" s="49"/>
      <c r="C163" s="2"/>
      <c r="D163" s="2"/>
      <c r="E163" s="2"/>
      <c r="F163" s="2"/>
      <c r="G163" s="2"/>
    </row>
    <row r="164" spans="1:7" s="25" customFormat="1">
      <c r="A164" s="49"/>
      <c r="C164" s="2"/>
      <c r="D164" s="2"/>
      <c r="E164" s="2"/>
      <c r="F164" s="2"/>
      <c r="G164" s="2"/>
    </row>
    <row r="165" spans="1:7" s="25" customFormat="1">
      <c r="A165" s="49"/>
      <c r="C165" s="2"/>
      <c r="D165" s="2"/>
      <c r="E165" s="2"/>
      <c r="F165" s="2"/>
      <c r="G165" s="2"/>
    </row>
    <row r="166" spans="1:7" s="25" customFormat="1">
      <c r="A166" s="49"/>
      <c r="C166" s="2"/>
      <c r="D166" s="2"/>
      <c r="E166" s="2"/>
      <c r="F166" s="2"/>
      <c r="G166" s="2"/>
    </row>
    <row r="167" spans="1:7" s="25" customFormat="1">
      <c r="A167" s="49"/>
      <c r="C167" s="2"/>
      <c r="D167" s="2"/>
      <c r="E167" s="2"/>
      <c r="F167" s="2"/>
      <c r="G167" s="2"/>
    </row>
    <row r="168" spans="1:7" s="25" customFormat="1">
      <c r="A168" s="49"/>
      <c r="C168" s="2"/>
      <c r="D168" s="2"/>
      <c r="E168" s="2"/>
      <c r="F168" s="2"/>
      <c r="G168" s="2"/>
    </row>
    <row r="169" spans="1:7" s="25" customFormat="1">
      <c r="A169" s="49"/>
      <c r="C169" s="2"/>
      <c r="D169" s="2"/>
      <c r="E169" s="2"/>
      <c r="F169" s="2"/>
      <c r="G169" s="2"/>
    </row>
    <row r="170" spans="1:7" s="25" customFormat="1">
      <c r="A170" s="49"/>
      <c r="C170" s="2"/>
      <c r="D170" s="2"/>
      <c r="E170" s="2"/>
      <c r="F170" s="2"/>
      <c r="G170" s="2"/>
    </row>
    <row r="171" spans="1:7" s="25" customFormat="1">
      <c r="A171" s="49"/>
      <c r="C171" s="2"/>
      <c r="D171" s="2"/>
      <c r="E171" s="2"/>
      <c r="F171" s="2"/>
      <c r="G171" s="2"/>
    </row>
    <row r="172" spans="1:7" s="25" customFormat="1">
      <c r="A172" s="49"/>
      <c r="C172" s="2"/>
      <c r="D172" s="2"/>
      <c r="E172" s="2"/>
      <c r="F172" s="2"/>
      <c r="G172" s="2"/>
    </row>
    <row r="173" spans="1:7" s="25" customFormat="1">
      <c r="A173" s="49"/>
      <c r="C173" s="2"/>
      <c r="D173" s="2"/>
      <c r="E173" s="2"/>
      <c r="F173" s="2"/>
      <c r="G173" s="2"/>
    </row>
    <row r="174" spans="1:7" s="25" customFormat="1">
      <c r="A174" s="49"/>
      <c r="C174" s="2"/>
      <c r="D174" s="2"/>
      <c r="E174" s="2"/>
      <c r="F174" s="2"/>
      <c r="G174" s="2"/>
    </row>
    <row r="175" spans="1:7" s="25" customFormat="1">
      <c r="A175" s="49"/>
      <c r="C175" s="2"/>
      <c r="D175" s="2"/>
      <c r="E175" s="2"/>
      <c r="F175" s="2"/>
      <c r="G175" s="2"/>
    </row>
    <row r="176" spans="1:7" s="25" customFormat="1">
      <c r="A176" s="49"/>
      <c r="C176" s="2"/>
      <c r="D176" s="2"/>
      <c r="E176" s="2"/>
      <c r="F176" s="2"/>
      <c r="G176" s="2"/>
    </row>
    <row r="177" spans="1:7" s="25" customFormat="1">
      <c r="A177" s="49"/>
      <c r="C177" s="2"/>
      <c r="D177" s="2"/>
      <c r="E177" s="2"/>
      <c r="F177" s="2"/>
      <c r="G177" s="2"/>
    </row>
    <row r="178" spans="1:7" s="25" customFormat="1">
      <c r="A178" s="49"/>
      <c r="C178" s="2"/>
      <c r="D178" s="2"/>
      <c r="E178" s="2"/>
      <c r="F178" s="2"/>
      <c r="G178" s="2"/>
    </row>
    <row r="179" spans="1:7" s="25" customFormat="1">
      <c r="A179" s="49"/>
      <c r="C179" s="2"/>
      <c r="D179" s="2"/>
      <c r="E179" s="2"/>
      <c r="F179" s="2"/>
      <c r="G179" s="2"/>
    </row>
    <row r="180" spans="1:7" s="25" customFormat="1">
      <c r="A180" s="49"/>
      <c r="C180" s="2"/>
      <c r="D180" s="2"/>
      <c r="E180" s="2"/>
      <c r="F180" s="2"/>
      <c r="G180" s="2"/>
    </row>
    <row r="181" spans="1:7" s="25" customFormat="1">
      <c r="A181" s="49"/>
      <c r="C181" s="2"/>
      <c r="D181" s="2"/>
      <c r="E181" s="2"/>
      <c r="F181" s="2"/>
      <c r="G181" s="2"/>
    </row>
    <row r="182" spans="1:7" s="25" customFormat="1">
      <c r="A182" s="49"/>
      <c r="C182" s="2"/>
      <c r="D182" s="2"/>
      <c r="E182" s="2"/>
      <c r="F182" s="2"/>
      <c r="G182" s="2"/>
    </row>
    <row r="183" spans="1:7" s="25" customFormat="1">
      <c r="A183" s="49"/>
      <c r="C183" s="2"/>
      <c r="D183" s="2"/>
      <c r="E183" s="2"/>
      <c r="F183" s="2"/>
      <c r="G183" s="2"/>
    </row>
    <row r="184" spans="1:7" s="25" customFormat="1">
      <c r="A184" s="49"/>
      <c r="C184" s="2"/>
      <c r="D184" s="2"/>
      <c r="E184" s="2"/>
      <c r="F184" s="2"/>
      <c r="G184" s="2"/>
    </row>
    <row r="185" spans="1:7" s="25" customFormat="1">
      <c r="A185" s="49"/>
      <c r="C185" s="2"/>
      <c r="D185" s="2"/>
      <c r="E185" s="2"/>
      <c r="F185" s="2"/>
      <c r="G185" s="2"/>
    </row>
    <row r="186" spans="1:7" s="25" customFormat="1">
      <c r="A186" s="49"/>
      <c r="C186" s="2"/>
      <c r="D186" s="2"/>
      <c r="E186" s="2"/>
      <c r="F186" s="2"/>
      <c r="G186" s="2"/>
    </row>
    <row r="187" spans="1:7" s="25" customFormat="1">
      <c r="A187" s="49"/>
      <c r="C187" s="2"/>
      <c r="D187" s="2"/>
      <c r="E187" s="2"/>
      <c r="F187" s="2"/>
      <c r="G187" s="2"/>
    </row>
    <row r="188" spans="1:7" s="25" customFormat="1">
      <c r="A188" s="49"/>
      <c r="C188" s="2"/>
      <c r="D188" s="2"/>
      <c r="E188" s="2"/>
      <c r="F188" s="2"/>
      <c r="G188" s="2"/>
    </row>
    <row r="189" spans="1:7" s="25" customFormat="1">
      <c r="A189" s="49"/>
      <c r="C189" s="2"/>
      <c r="D189" s="2"/>
      <c r="E189" s="2"/>
      <c r="F189" s="2"/>
      <c r="G189" s="2"/>
    </row>
    <row r="190" spans="1:7" s="25" customFormat="1">
      <c r="A190" s="49"/>
      <c r="C190" s="2"/>
      <c r="D190" s="2"/>
      <c r="E190" s="2"/>
      <c r="F190" s="2"/>
      <c r="G190" s="2"/>
    </row>
    <row r="191" spans="1:7" s="25" customFormat="1">
      <c r="A191" s="49"/>
      <c r="C191" s="2"/>
      <c r="D191" s="2"/>
      <c r="E191" s="2"/>
      <c r="F191" s="2"/>
      <c r="G191" s="2"/>
    </row>
    <row r="192" spans="1:7" s="25" customFormat="1">
      <c r="A192" s="49"/>
      <c r="C192" s="2"/>
      <c r="D192" s="2"/>
      <c r="E192" s="2"/>
      <c r="F192" s="2"/>
      <c r="G192" s="2"/>
    </row>
    <row r="193" spans="1:7" s="25" customFormat="1">
      <c r="A193" s="49"/>
      <c r="C193" s="2"/>
      <c r="D193" s="2"/>
      <c r="E193" s="2"/>
      <c r="F193" s="2"/>
      <c r="G193" s="2"/>
    </row>
    <row r="194" spans="1:7" s="25" customFormat="1">
      <c r="A194" s="49"/>
      <c r="C194" s="2"/>
      <c r="D194" s="2"/>
      <c r="E194" s="2"/>
      <c r="F194" s="2"/>
      <c r="G194" s="2"/>
    </row>
    <row r="195" spans="1:7" s="25" customFormat="1">
      <c r="A195" s="49"/>
      <c r="C195" s="2"/>
      <c r="D195" s="2"/>
      <c r="E195" s="2"/>
      <c r="F195" s="2"/>
      <c r="G195" s="2"/>
    </row>
    <row r="196" spans="1:7" s="25" customFormat="1">
      <c r="A196" s="49"/>
      <c r="C196" s="2"/>
      <c r="D196" s="2"/>
      <c r="E196" s="2"/>
      <c r="F196" s="2"/>
      <c r="G196" s="2"/>
    </row>
    <row r="197" spans="1:7" s="25" customFormat="1">
      <c r="A197" s="49"/>
      <c r="C197" s="2"/>
      <c r="D197" s="2"/>
      <c r="E197" s="2"/>
      <c r="F197" s="2"/>
      <c r="G197" s="2"/>
    </row>
    <row r="198" spans="1:7" s="25" customFormat="1">
      <c r="A198" s="49"/>
      <c r="C198" s="2"/>
      <c r="D198" s="2"/>
      <c r="E198" s="2"/>
      <c r="F198" s="2"/>
      <c r="G198" s="2"/>
    </row>
    <row r="199" spans="1:7" s="25" customFormat="1">
      <c r="A199" s="49"/>
      <c r="C199" s="2"/>
      <c r="D199" s="2"/>
      <c r="E199" s="2"/>
      <c r="F199" s="2"/>
      <c r="G199" s="2"/>
    </row>
    <row r="200" spans="1:7" s="25" customFormat="1">
      <c r="A200" s="49"/>
      <c r="C200" s="2"/>
      <c r="D200" s="2"/>
      <c r="E200" s="2"/>
      <c r="F200" s="2"/>
      <c r="G200" s="2"/>
    </row>
    <row r="201" spans="1:7" s="25" customFormat="1">
      <c r="A201" s="49"/>
      <c r="C201" s="2"/>
      <c r="D201" s="2"/>
      <c r="E201" s="2"/>
      <c r="F201" s="2"/>
      <c r="G201" s="2"/>
    </row>
    <row r="202" spans="1:7" s="25" customFormat="1">
      <c r="A202" s="49"/>
      <c r="C202" s="2"/>
      <c r="D202" s="2"/>
      <c r="E202" s="2"/>
      <c r="F202" s="2"/>
      <c r="G202" s="2"/>
    </row>
    <row r="203" spans="1:7" s="25" customFormat="1">
      <c r="A203" s="49"/>
      <c r="C203" s="2"/>
      <c r="D203" s="2"/>
      <c r="E203" s="2"/>
      <c r="F203" s="2"/>
      <c r="G203" s="2"/>
    </row>
    <row r="204" spans="1:7" s="25" customFormat="1">
      <c r="A204" s="49"/>
      <c r="C204" s="2"/>
      <c r="D204" s="2"/>
      <c r="E204" s="2"/>
      <c r="F204" s="2"/>
      <c r="G204" s="2"/>
    </row>
    <row r="205" spans="1:7" s="25" customFormat="1">
      <c r="A205" s="49"/>
      <c r="C205" s="2"/>
      <c r="D205" s="2"/>
      <c r="E205" s="2"/>
      <c r="F205" s="2"/>
      <c r="G205" s="2"/>
    </row>
    <row r="206" spans="1:7" s="25" customFormat="1">
      <c r="A206" s="49"/>
      <c r="C206" s="2"/>
      <c r="D206" s="2"/>
      <c r="E206" s="2"/>
      <c r="F206" s="2"/>
      <c r="G206" s="2"/>
    </row>
    <row r="207" spans="1:7" s="25" customFormat="1">
      <c r="A207" s="49"/>
      <c r="C207" s="2"/>
      <c r="D207" s="2"/>
      <c r="E207" s="2"/>
      <c r="F207" s="2"/>
      <c r="G207" s="2"/>
    </row>
    <row r="208" spans="1:7" s="25" customFormat="1">
      <c r="A208" s="49"/>
      <c r="C208" s="2"/>
      <c r="D208" s="2"/>
      <c r="E208" s="2"/>
      <c r="F208" s="2"/>
      <c r="G208" s="2"/>
    </row>
    <row r="209" spans="1:7" s="25" customFormat="1">
      <c r="A209" s="49"/>
      <c r="C209" s="2"/>
      <c r="D209" s="2"/>
      <c r="E209" s="2"/>
      <c r="F209" s="2"/>
      <c r="G209" s="2"/>
    </row>
    <row r="210" spans="1:7" s="25" customFormat="1">
      <c r="A210" s="49"/>
      <c r="C210" s="2"/>
      <c r="D210" s="2"/>
      <c r="E210" s="2"/>
      <c r="F210" s="2"/>
      <c r="G210" s="2"/>
    </row>
    <row r="211" spans="1:7" s="25" customFormat="1">
      <c r="A211" s="49"/>
      <c r="C211" s="2"/>
      <c r="D211" s="2"/>
      <c r="E211" s="2"/>
      <c r="F211" s="2"/>
      <c r="G211" s="2"/>
    </row>
    <row r="212" spans="1:7" s="25" customFormat="1">
      <c r="A212" s="49"/>
      <c r="C212" s="2"/>
      <c r="D212" s="2"/>
      <c r="E212" s="2"/>
      <c r="F212" s="2"/>
      <c r="G212" s="2"/>
    </row>
    <row r="213" spans="1:7" s="25" customFormat="1">
      <c r="A213" s="49"/>
      <c r="C213" s="2"/>
      <c r="D213" s="2"/>
      <c r="E213" s="2"/>
      <c r="F213" s="2"/>
      <c r="G213" s="2"/>
    </row>
    <row r="214" spans="1:7" s="25" customFormat="1">
      <c r="A214" s="49"/>
      <c r="C214" s="2"/>
      <c r="D214" s="2"/>
      <c r="E214" s="2"/>
      <c r="F214" s="2"/>
      <c r="G214" s="2"/>
    </row>
    <row r="215" spans="1:7" s="25" customFormat="1">
      <c r="A215" s="49"/>
      <c r="C215" s="2"/>
      <c r="D215" s="2"/>
      <c r="E215" s="2"/>
      <c r="F215" s="2"/>
      <c r="G215" s="2"/>
    </row>
    <row r="216" spans="1:7" s="25" customFormat="1">
      <c r="A216" s="49"/>
      <c r="C216" s="2"/>
      <c r="D216" s="2"/>
      <c r="E216" s="2"/>
      <c r="F216" s="2"/>
      <c r="G216" s="2"/>
    </row>
    <row r="217" spans="1:7" s="25" customFormat="1">
      <c r="A217" s="49"/>
      <c r="C217" s="2"/>
      <c r="D217" s="2"/>
      <c r="E217" s="2"/>
      <c r="F217" s="2"/>
      <c r="G217" s="2"/>
    </row>
    <row r="218" spans="1:7" s="25" customFormat="1">
      <c r="A218" s="49"/>
      <c r="C218" s="2"/>
      <c r="D218" s="2"/>
      <c r="E218" s="2"/>
      <c r="F218" s="2"/>
      <c r="G218" s="2"/>
    </row>
    <row r="219" spans="1:7" s="25" customFormat="1">
      <c r="A219" s="49"/>
      <c r="C219" s="2"/>
      <c r="D219" s="2"/>
      <c r="E219" s="2"/>
      <c r="F219" s="2"/>
      <c r="G219" s="2"/>
    </row>
    <row r="220" spans="1:7" s="25" customFormat="1">
      <c r="A220" s="49"/>
      <c r="C220" s="2"/>
      <c r="D220" s="2"/>
      <c r="E220" s="2"/>
      <c r="F220" s="2"/>
      <c r="G220" s="2"/>
    </row>
    <row r="221" spans="1:7" s="25" customFormat="1">
      <c r="A221" s="49"/>
      <c r="C221" s="2"/>
      <c r="D221" s="2"/>
      <c r="E221" s="2"/>
      <c r="F221" s="2"/>
      <c r="G221" s="2"/>
    </row>
    <row r="222" spans="1:7" s="25" customFormat="1">
      <c r="A222" s="49"/>
      <c r="C222" s="2"/>
      <c r="D222" s="2"/>
      <c r="E222" s="2"/>
      <c r="F222" s="2"/>
      <c r="G222" s="2"/>
    </row>
    <row r="223" spans="1:7" s="25" customFormat="1">
      <c r="A223" s="49"/>
      <c r="C223" s="2"/>
      <c r="D223" s="2"/>
      <c r="E223" s="2"/>
      <c r="F223" s="2"/>
      <c r="G223" s="2"/>
    </row>
    <row r="224" spans="1:7" s="25" customFormat="1">
      <c r="A224" s="49"/>
      <c r="C224" s="2"/>
      <c r="D224" s="2"/>
      <c r="E224" s="2"/>
      <c r="F224" s="2"/>
      <c r="G224" s="2"/>
    </row>
    <row r="225" spans="1:7" s="25" customFormat="1">
      <c r="A225" s="49"/>
      <c r="C225" s="2"/>
      <c r="D225" s="2"/>
      <c r="E225" s="2"/>
      <c r="F225" s="2"/>
      <c r="G225" s="2"/>
    </row>
    <row r="226" spans="1:7" s="25" customFormat="1">
      <c r="A226" s="49"/>
      <c r="C226" s="2"/>
      <c r="D226" s="2"/>
      <c r="E226" s="2"/>
      <c r="F226" s="2"/>
      <c r="G226" s="2"/>
    </row>
    <row r="227" spans="1:7" s="25" customFormat="1">
      <c r="A227" s="49"/>
      <c r="C227" s="2"/>
      <c r="D227" s="2"/>
      <c r="E227" s="2"/>
      <c r="F227" s="2"/>
      <c r="G227" s="2"/>
    </row>
    <row r="228" spans="1:7" s="25" customFormat="1">
      <c r="A228" s="49"/>
      <c r="C228" s="2"/>
      <c r="D228" s="2"/>
      <c r="E228" s="2"/>
      <c r="F228" s="2"/>
      <c r="G228" s="2"/>
    </row>
    <row r="229" spans="1:7" s="25" customFormat="1">
      <c r="A229" s="49"/>
      <c r="C229" s="2"/>
      <c r="D229" s="2"/>
      <c r="E229" s="2"/>
      <c r="F229" s="2"/>
      <c r="G229" s="2"/>
    </row>
    <row r="230" spans="1:7" s="25" customFormat="1">
      <c r="A230" s="49"/>
      <c r="C230" s="2"/>
      <c r="D230" s="2"/>
      <c r="E230" s="2"/>
      <c r="F230" s="2"/>
      <c r="G230" s="2"/>
    </row>
    <row r="231" spans="1:7" s="25" customFormat="1">
      <c r="A231" s="49"/>
      <c r="C231" s="2"/>
      <c r="D231" s="2"/>
      <c r="E231" s="2"/>
      <c r="F231" s="2"/>
      <c r="G231" s="2"/>
    </row>
    <row r="232" spans="1:7" s="25" customFormat="1">
      <c r="A232" s="49"/>
      <c r="C232" s="2"/>
      <c r="D232" s="2"/>
      <c r="E232" s="2"/>
      <c r="F232" s="2"/>
      <c r="G232" s="2"/>
    </row>
    <row r="233" spans="1:7" s="25" customFormat="1">
      <c r="A233" s="49"/>
      <c r="C233" s="2"/>
      <c r="D233" s="2"/>
      <c r="E233" s="2"/>
      <c r="F233" s="2"/>
      <c r="G233" s="2"/>
    </row>
    <row r="234" spans="1:7" s="25" customFormat="1">
      <c r="A234" s="49"/>
      <c r="C234" s="2"/>
      <c r="D234" s="2"/>
      <c r="E234" s="2"/>
      <c r="F234" s="2"/>
      <c r="G234" s="2"/>
    </row>
    <row r="235" spans="1:7" s="25" customFormat="1">
      <c r="A235" s="49"/>
      <c r="C235" s="2"/>
      <c r="D235" s="2"/>
      <c r="E235" s="2"/>
      <c r="F235" s="2"/>
      <c r="G235" s="2"/>
    </row>
    <row r="236" spans="1:7" s="25" customFormat="1">
      <c r="A236" s="49"/>
      <c r="C236" s="2"/>
      <c r="D236" s="2"/>
      <c r="E236" s="2"/>
      <c r="F236" s="2"/>
      <c r="G236" s="2"/>
    </row>
    <row r="237" spans="1:7" s="25" customFormat="1">
      <c r="A237" s="49"/>
      <c r="C237" s="2"/>
      <c r="D237" s="2"/>
      <c r="E237" s="2"/>
      <c r="F237" s="2"/>
      <c r="G237" s="2"/>
    </row>
    <row r="238" spans="1:7" s="25" customFormat="1">
      <c r="A238" s="49"/>
      <c r="C238" s="2"/>
      <c r="D238" s="2"/>
      <c r="E238" s="2"/>
      <c r="F238" s="2"/>
      <c r="G238" s="2"/>
    </row>
    <row r="239" spans="1:7" s="25" customFormat="1">
      <c r="A239" s="49"/>
      <c r="C239" s="2"/>
      <c r="D239" s="2"/>
      <c r="E239" s="2"/>
      <c r="F239" s="2"/>
      <c r="G239" s="2"/>
    </row>
    <row r="240" spans="1:7" s="25" customFormat="1">
      <c r="A240" s="49"/>
      <c r="C240" s="2"/>
      <c r="D240" s="2"/>
      <c r="E240" s="2"/>
      <c r="F240" s="2"/>
      <c r="G240" s="2"/>
    </row>
    <row r="241" spans="1:7" s="25" customFormat="1">
      <c r="A241" s="49"/>
      <c r="C241" s="2"/>
      <c r="D241" s="2"/>
      <c r="E241" s="2"/>
      <c r="F241" s="2"/>
      <c r="G241" s="2"/>
    </row>
    <row r="242" spans="1:7" s="25" customFormat="1">
      <c r="A242" s="49"/>
      <c r="C242" s="2"/>
      <c r="D242" s="2"/>
      <c r="E242" s="2"/>
      <c r="F242" s="2"/>
      <c r="G242" s="2"/>
    </row>
    <row r="243" spans="1:7" s="25" customFormat="1">
      <c r="A243" s="49"/>
      <c r="C243" s="2"/>
      <c r="D243" s="2"/>
      <c r="E243" s="2"/>
      <c r="F243" s="2"/>
      <c r="G243" s="2"/>
    </row>
    <row r="244" spans="1:7" s="25" customFormat="1">
      <c r="A244" s="49"/>
      <c r="C244" s="2"/>
      <c r="D244" s="2"/>
      <c r="E244" s="2"/>
      <c r="F244" s="2"/>
      <c r="G244" s="2"/>
    </row>
    <row r="245" spans="1:7" s="25" customFormat="1">
      <c r="A245" s="49"/>
      <c r="C245" s="2"/>
      <c r="D245" s="2"/>
      <c r="E245" s="2"/>
      <c r="F245" s="2"/>
      <c r="G245" s="2"/>
    </row>
    <row r="246" spans="1:7" s="25" customFormat="1">
      <c r="A246" s="49"/>
      <c r="C246" s="2"/>
      <c r="D246" s="2"/>
      <c r="E246" s="2"/>
      <c r="F246" s="2"/>
      <c r="G246" s="2"/>
    </row>
    <row r="247" spans="1:7" s="25" customFormat="1">
      <c r="A247" s="49"/>
      <c r="C247" s="2"/>
      <c r="D247" s="2"/>
      <c r="E247" s="2"/>
      <c r="F247" s="2"/>
      <c r="G247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43DCEB14-ADF8-4168-9283-6542A71D3CF7}" scale="75" showPageBreaks="1" printArea="1" view="pageBreakPreview" topLeftCell="A43">
      <selection activeCell="A21" sqref="A21:J21"/>
      <pageMargins left="0.78740157480314965" right="0.39370078740157483" top="0.59055118110236227" bottom="0.59055118110236227" header="0.39370078740157483" footer="0.19685039370078741"/>
      <pageSetup paperSize="9" scale="50" orientation="portrait" r:id="rId1"/>
      <headerFooter alignWithMargins="0"/>
    </customSheetView>
    <customSheetView guid="{1E3D5FB9-014E-4051-8AD5-DB0A17D05797}" scale="75" showPageBreaks="1" printArea="1" view="pageBreakPreview" topLeftCell="A34">
      <selection activeCell="D81" sqref="D81"/>
      <pageMargins left="0.78740157480314965" right="0.39370078740157483" top="0.59055118110236227" bottom="0.59055118110236227" header="0.39370078740157483" footer="0.19685039370078741"/>
      <pageSetup paperSize="9" scale="50" orientation="portrait" r:id="rId2"/>
      <headerFooter alignWithMargins="0"/>
    </customSheetView>
  </customSheetViews>
  <mergeCells count="34">
    <mergeCell ref="D78:F78"/>
    <mergeCell ref="B14:C14"/>
    <mergeCell ref="D14:F14"/>
    <mergeCell ref="A64:G64"/>
    <mergeCell ref="A44:G44"/>
    <mergeCell ref="A15:B15"/>
    <mergeCell ref="A23:G23"/>
    <mergeCell ref="A21:G21"/>
    <mergeCell ref="B18:C18"/>
    <mergeCell ref="D77:F77"/>
    <mergeCell ref="A25:A26"/>
    <mergeCell ref="B25:B26"/>
    <mergeCell ref="C25:C26"/>
    <mergeCell ref="D25:G25"/>
    <mergeCell ref="A28:G28"/>
    <mergeCell ref="A60:G60"/>
    <mergeCell ref="C2:H4"/>
    <mergeCell ref="A4:B4"/>
    <mergeCell ref="A2:B2"/>
    <mergeCell ref="A3:B3"/>
    <mergeCell ref="B16:D16"/>
    <mergeCell ref="B7:E7"/>
    <mergeCell ref="A5:B5"/>
    <mergeCell ref="D5:E5"/>
    <mergeCell ref="B8:E8"/>
    <mergeCell ref="B9:E9"/>
    <mergeCell ref="B12:E12"/>
    <mergeCell ref="A51:G51"/>
    <mergeCell ref="A58:G58"/>
    <mergeCell ref="B22:E22"/>
    <mergeCell ref="B10:E10"/>
    <mergeCell ref="A13:B13"/>
    <mergeCell ref="D13:F13"/>
    <mergeCell ref="B17:E17"/>
  </mergeCells>
  <phoneticPr fontId="3" type="noConversion"/>
  <pageMargins left="0.78740157480314965" right="0.39370078740157483" top="0.59055118110236227" bottom="0.59055118110236227" header="0.39370078740157483" footer="0.19685039370078741"/>
  <pageSetup paperSize="9" scale="5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335"/>
  <sheetViews>
    <sheetView view="pageBreakPreview" topLeftCell="A97" zoomScale="90" zoomScaleNormal="65" zoomScaleSheetLayoutView="90" workbookViewId="0">
      <selection activeCell="C8" sqref="C8"/>
    </sheetView>
  </sheetViews>
  <sheetFormatPr defaultRowHeight="18.75"/>
  <cols>
    <col min="1" max="1" width="48.42578125" style="2" customWidth="1"/>
    <col min="2" max="2" width="14.85546875" style="25" customWidth="1"/>
    <col min="3" max="3" width="13.42578125" style="254" customWidth="1"/>
    <col min="4" max="4" width="15.7109375" style="2" customWidth="1"/>
    <col min="5" max="5" width="16.42578125" style="2" customWidth="1"/>
    <col min="6" max="6" width="16.85546875" style="2" customWidth="1"/>
    <col min="7" max="7" width="17.5703125" style="2" customWidth="1"/>
    <col min="8" max="8" width="22.28515625" style="49" customWidth="1"/>
    <col min="9" max="16384" width="9.140625" style="2"/>
  </cols>
  <sheetData>
    <row r="1" spans="1:8">
      <c r="A1" s="327" t="s">
        <v>347</v>
      </c>
      <c r="B1" s="327"/>
      <c r="C1" s="327"/>
      <c r="D1" s="327"/>
      <c r="E1" s="327"/>
      <c r="F1" s="327"/>
      <c r="G1" s="327"/>
      <c r="H1" s="327"/>
    </row>
    <row r="2" spans="1:8">
      <c r="A2" s="41"/>
      <c r="B2" s="52"/>
      <c r="C2" s="244"/>
      <c r="D2" s="41"/>
      <c r="E2" s="41"/>
      <c r="F2" s="41"/>
      <c r="G2" s="41"/>
    </row>
    <row r="3" spans="1:8" ht="60" customHeight="1">
      <c r="A3" s="333" t="s">
        <v>259</v>
      </c>
      <c r="B3" s="332" t="s">
        <v>18</v>
      </c>
      <c r="C3" s="335" t="s">
        <v>437</v>
      </c>
      <c r="D3" s="332" t="s">
        <v>438</v>
      </c>
      <c r="E3" s="332"/>
      <c r="F3" s="332"/>
      <c r="G3" s="332"/>
      <c r="H3" s="220" t="s">
        <v>240</v>
      </c>
    </row>
    <row r="4" spans="1:8" ht="37.5" customHeight="1">
      <c r="A4" s="333"/>
      <c r="B4" s="332"/>
      <c r="C4" s="335"/>
      <c r="D4" s="228" t="s">
        <v>439</v>
      </c>
      <c r="E4" s="228" t="s">
        <v>440</v>
      </c>
      <c r="F4" s="228" t="s">
        <v>441</v>
      </c>
      <c r="G4" s="228" t="s">
        <v>442</v>
      </c>
      <c r="H4" s="220"/>
    </row>
    <row r="5" spans="1:8" ht="20.25" customHeight="1">
      <c r="A5" s="6">
        <v>1</v>
      </c>
      <c r="B5" s="7">
        <v>2</v>
      </c>
      <c r="C5" s="245">
        <v>5</v>
      </c>
      <c r="D5" s="7">
        <v>6</v>
      </c>
      <c r="E5" s="7">
        <v>7</v>
      </c>
      <c r="F5" s="7">
        <v>8</v>
      </c>
      <c r="G5" s="7">
        <v>9</v>
      </c>
      <c r="H5" s="220">
        <v>10</v>
      </c>
    </row>
    <row r="6" spans="1:8" s="5" customFormat="1" ht="20.100000000000001" customHeight="1">
      <c r="A6" s="329" t="s">
        <v>265</v>
      </c>
      <c r="B6" s="330"/>
      <c r="C6" s="330"/>
      <c r="D6" s="330"/>
      <c r="E6" s="330"/>
      <c r="F6" s="330"/>
      <c r="G6" s="330"/>
      <c r="H6" s="331"/>
    </row>
    <row r="7" spans="1:8" s="5" customFormat="1" ht="42" customHeight="1">
      <c r="A7" s="141" t="s">
        <v>113</v>
      </c>
      <c r="B7" s="11">
        <v>1000</v>
      </c>
      <c r="C7" s="241">
        <f>C8</f>
        <v>243</v>
      </c>
      <c r="D7" s="236">
        <f t="shared" ref="D7" si="0">D8</f>
        <v>190</v>
      </c>
      <c r="E7" s="236">
        <f>E8</f>
        <v>146</v>
      </c>
      <c r="F7" s="236">
        <f>D7-E7</f>
        <v>44</v>
      </c>
      <c r="G7" s="236">
        <f>E7/D7%</f>
        <v>76.842105263157904</v>
      </c>
      <c r="H7" s="126"/>
    </row>
    <row r="8" spans="1:8" s="5" customFormat="1" ht="19.5" customHeight="1">
      <c r="A8" s="71" t="s">
        <v>379</v>
      </c>
      <c r="B8" s="6" t="s">
        <v>355</v>
      </c>
      <c r="C8" s="200">
        <v>243</v>
      </c>
      <c r="D8" s="150">
        <v>190</v>
      </c>
      <c r="E8" s="150">
        <v>146</v>
      </c>
      <c r="F8" s="200">
        <f t="shared" ref="F8:F65" si="1">D8-E8</f>
        <v>44</v>
      </c>
      <c r="G8" s="200">
        <f t="shared" ref="G8:G65" si="2">E8/D8%</f>
        <v>76.842105263157904</v>
      </c>
      <c r="H8" s="126"/>
    </row>
    <row r="9" spans="1:8" ht="40.5" customHeight="1">
      <c r="A9" s="141" t="s">
        <v>131</v>
      </c>
      <c r="B9" s="11">
        <v>1010</v>
      </c>
      <c r="C9" s="235">
        <f t="shared" ref="C9:E9" si="3">SUM(C10:C17)</f>
        <v>1171</v>
      </c>
      <c r="D9" s="152">
        <f t="shared" si="3"/>
        <v>1294</v>
      </c>
      <c r="E9" s="152">
        <f t="shared" si="3"/>
        <v>1277</v>
      </c>
      <c r="F9" s="236">
        <f t="shared" si="1"/>
        <v>17</v>
      </c>
      <c r="G9" s="236">
        <f t="shared" si="2"/>
        <v>98.68624420401855</v>
      </c>
      <c r="H9" s="221"/>
    </row>
    <row r="10" spans="1:8" s="1" customFormat="1" ht="20.100000000000001" customHeight="1">
      <c r="A10" s="71" t="s">
        <v>289</v>
      </c>
      <c r="B10" s="7">
        <v>1011</v>
      </c>
      <c r="C10" s="200"/>
      <c r="D10" s="153"/>
      <c r="E10" s="153"/>
      <c r="F10" s="200">
        <f t="shared" si="1"/>
        <v>0</v>
      </c>
      <c r="G10" s="200">
        <v>0</v>
      </c>
      <c r="H10" s="221"/>
    </row>
    <row r="11" spans="1:8" s="1" customFormat="1" ht="20.100000000000001" customHeight="1">
      <c r="A11" s="71" t="s">
        <v>67</v>
      </c>
      <c r="B11" s="7">
        <v>1012</v>
      </c>
      <c r="C11" s="200">
        <v>34</v>
      </c>
      <c r="D11" s="200">
        <v>44</v>
      </c>
      <c r="E11" s="200">
        <v>27</v>
      </c>
      <c r="F11" s="200">
        <f t="shared" si="1"/>
        <v>17</v>
      </c>
      <c r="G11" s="200">
        <f t="shared" si="2"/>
        <v>61.363636363636367</v>
      </c>
      <c r="H11" s="221"/>
    </row>
    <row r="12" spans="1:8" s="1" customFormat="1" ht="20.100000000000001" customHeight="1">
      <c r="A12" s="71" t="s">
        <v>66</v>
      </c>
      <c r="B12" s="7">
        <v>1013</v>
      </c>
      <c r="C12" s="200">
        <v>26</v>
      </c>
      <c r="D12" s="150">
        <v>240</v>
      </c>
      <c r="E12" s="150">
        <v>240</v>
      </c>
      <c r="F12" s="200">
        <f t="shared" si="1"/>
        <v>0</v>
      </c>
      <c r="G12" s="200">
        <f t="shared" si="2"/>
        <v>100</v>
      </c>
      <c r="H12" s="221"/>
    </row>
    <row r="13" spans="1:8" s="1" customFormat="1" ht="20.100000000000001" customHeight="1">
      <c r="A13" s="71" t="s">
        <v>41</v>
      </c>
      <c r="B13" s="7">
        <v>1014</v>
      </c>
      <c r="C13" s="200">
        <v>884</v>
      </c>
      <c r="D13" s="150">
        <v>775</v>
      </c>
      <c r="E13" s="150">
        <v>775</v>
      </c>
      <c r="F13" s="200">
        <f t="shared" si="1"/>
        <v>0</v>
      </c>
      <c r="G13" s="200">
        <f t="shared" si="2"/>
        <v>100</v>
      </c>
      <c r="H13" s="221"/>
    </row>
    <row r="14" spans="1:8" s="1" customFormat="1" ht="20.100000000000001" customHeight="1">
      <c r="A14" s="71" t="s">
        <v>42</v>
      </c>
      <c r="B14" s="7">
        <v>1015</v>
      </c>
      <c r="C14" s="200">
        <v>187</v>
      </c>
      <c r="D14" s="150">
        <v>161</v>
      </c>
      <c r="E14" s="150">
        <v>161</v>
      </c>
      <c r="F14" s="200">
        <f t="shared" si="1"/>
        <v>0</v>
      </c>
      <c r="G14" s="200">
        <f t="shared" si="2"/>
        <v>100</v>
      </c>
      <c r="H14" s="221"/>
    </row>
    <row r="15" spans="1:8" s="1" customFormat="1" ht="36.75" customHeight="1">
      <c r="A15" s="71" t="s">
        <v>252</v>
      </c>
      <c r="B15" s="7">
        <v>1016</v>
      </c>
      <c r="C15" s="200"/>
      <c r="D15" s="150"/>
      <c r="E15" s="150"/>
      <c r="F15" s="200"/>
      <c r="G15" s="200"/>
      <c r="H15" s="221"/>
    </row>
    <row r="16" spans="1:8" s="1" customFormat="1" ht="37.5">
      <c r="A16" s="71" t="s">
        <v>65</v>
      </c>
      <c r="B16" s="7">
        <v>1017</v>
      </c>
      <c r="C16" s="200">
        <v>20</v>
      </c>
      <c r="D16" s="150">
        <v>29</v>
      </c>
      <c r="E16" s="150">
        <v>29</v>
      </c>
      <c r="F16" s="200">
        <f t="shared" si="1"/>
        <v>0</v>
      </c>
      <c r="G16" s="200">
        <f t="shared" si="2"/>
        <v>100</v>
      </c>
      <c r="H16" s="221"/>
    </row>
    <row r="17" spans="1:8" s="1" customFormat="1" ht="20.100000000000001" customHeight="1">
      <c r="A17" s="71" t="s">
        <v>129</v>
      </c>
      <c r="B17" s="7">
        <v>1018</v>
      </c>
      <c r="C17" s="200">
        <v>20</v>
      </c>
      <c r="D17" s="150">
        <v>45</v>
      </c>
      <c r="E17" s="150">
        <v>45</v>
      </c>
      <c r="F17" s="200">
        <f t="shared" si="1"/>
        <v>0</v>
      </c>
      <c r="G17" s="200">
        <f t="shared" si="2"/>
        <v>100</v>
      </c>
      <c r="H17" s="221"/>
    </row>
    <row r="18" spans="1:8" s="1" customFormat="1" ht="20.100000000000001" customHeight="1">
      <c r="A18" s="71" t="s">
        <v>380</v>
      </c>
      <c r="B18" s="7" t="s">
        <v>358</v>
      </c>
      <c r="C18" s="200">
        <v>20</v>
      </c>
      <c r="D18" s="150">
        <v>45</v>
      </c>
      <c r="E18" s="150">
        <v>45</v>
      </c>
      <c r="F18" s="200">
        <f t="shared" si="1"/>
        <v>0</v>
      </c>
      <c r="G18" s="200">
        <f t="shared" si="2"/>
        <v>100</v>
      </c>
      <c r="H18" s="221"/>
    </row>
    <row r="19" spans="1:8" s="5" customFormat="1" ht="20.100000000000001" customHeight="1">
      <c r="A19" s="141" t="s">
        <v>23</v>
      </c>
      <c r="B19" s="11">
        <v>1020</v>
      </c>
      <c r="C19" s="235">
        <f>C7-C9</f>
        <v>-928</v>
      </c>
      <c r="D19" s="152">
        <f>D7-D9</f>
        <v>-1104</v>
      </c>
      <c r="E19" s="152">
        <f>E7-E9</f>
        <v>-1131</v>
      </c>
      <c r="F19" s="236">
        <f t="shared" si="1"/>
        <v>27</v>
      </c>
      <c r="G19" s="236">
        <f t="shared" si="2"/>
        <v>102.44565217391305</v>
      </c>
      <c r="H19" s="126"/>
    </row>
    <row r="20" spans="1:8" ht="37.5">
      <c r="A20" s="71" t="s">
        <v>223</v>
      </c>
      <c r="B20" s="9">
        <v>1030</v>
      </c>
      <c r="C20" s="200">
        <v>1323</v>
      </c>
      <c r="D20" s="150">
        <v>1650</v>
      </c>
      <c r="E20" s="150">
        <v>1650</v>
      </c>
      <c r="F20" s="200">
        <f t="shared" si="1"/>
        <v>0</v>
      </c>
      <c r="G20" s="200">
        <f t="shared" si="2"/>
        <v>100</v>
      </c>
      <c r="H20" s="221"/>
    </row>
    <row r="21" spans="1:8">
      <c r="A21" s="71" t="s">
        <v>359</v>
      </c>
      <c r="B21" s="6" t="s">
        <v>360</v>
      </c>
      <c r="C21" s="200"/>
      <c r="D21" s="150"/>
      <c r="E21" s="150"/>
      <c r="F21" s="200">
        <f t="shared" si="1"/>
        <v>0</v>
      </c>
      <c r="G21" s="200">
        <v>0</v>
      </c>
      <c r="H21" s="221"/>
    </row>
    <row r="22" spans="1:8">
      <c r="A22" s="201" t="s">
        <v>364</v>
      </c>
      <c r="B22" s="6" t="s">
        <v>363</v>
      </c>
      <c r="C22" s="200">
        <v>1323</v>
      </c>
      <c r="D22" s="200">
        <v>1650</v>
      </c>
      <c r="E22" s="200">
        <v>1650</v>
      </c>
      <c r="F22" s="200">
        <f t="shared" si="1"/>
        <v>0</v>
      </c>
      <c r="G22" s="200">
        <f t="shared" si="2"/>
        <v>100</v>
      </c>
      <c r="H22" s="221"/>
    </row>
    <row r="23" spans="1:8" ht="20.100000000000001" customHeight="1">
      <c r="A23" s="71" t="s">
        <v>224</v>
      </c>
      <c r="B23" s="9">
        <v>1031</v>
      </c>
      <c r="C23" s="200"/>
      <c r="D23" s="153"/>
      <c r="E23" s="153"/>
      <c r="F23" s="200">
        <f t="shared" si="1"/>
        <v>0</v>
      </c>
      <c r="G23" s="200">
        <v>0</v>
      </c>
      <c r="H23" s="221"/>
    </row>
    <row r="24" spans="1:8" s="229" customFormat="1" ht="20.100000000000001" customHeight="1">
      <c r="A24" s="141" t="s">
        <v>231</v>
      </c>
      <c r="B24" s="11">
        <v>1040</v>
      </c>
      <c r="C24" s="235">
        <f t="shared" ref="C24:E24" si="4">SUM(C25:C46)</f>
        <v>361</v>
      </c>
      <c r="D24" s="152">
        <f t="shared" si="4"/>
        <v>508</v>
      </c>
      <c r="E24" s="152">
        <f t="shared" si="4"/>
        <v>504</v>
      </c>
      <c r="F24" s="236">
        <f t="shared" si="1"/>
        <v>4</v>
      </c>
      <c r="G24" s="236">
        <f t="shared" si="2"/>
        <v>99.212598425196845</v>
      </c>
      <c r="H24" s="126"/>
    </row>
    <row r="25" spans="1:8" ht="37.5">
      <c r="A25" s="71" t="s">
        <v>112</v>
      </c>
      <c r="B25" s="9">
        <v>1041</v>
      </c>
      <c r="C25" s="200">
        <v>34</v>
      </c>
      <c r="D25" s="200">
        <v>34</v>
      </c>
      <c r="E25" s="200">
        <v>34</v>
      </c>
      <c r="F25" s="200">
        <f t="shared" si="1"/>
        <v>0</v>
      </c>
      <c r="G25" s="200">
        <f t="shared" si="2"/>
        <v>99.999999999999986</v>
      </c>
      <c r="H25" s="221"/>
    </row>
    <row r="26" spans="1:8" ht="20.100000000000001" customHeight="1">
      <c r="A26" s="71" t="s">
        <v>213</v>
      </c>
      <c r="B26" s="9">
        <v>1042</v>
      </c>
      <c r="C26" s="200"/>
      <c r="D26" s="150"/>
      <c r="E26" s="150"/>
      <c r="F26" s="200"/>
      <c r="G26" s="200"/>
      <c r="H26" s="221"/>
    </row>
    <row r="27" spans="1:8" ht="20.100000000000001" customHeight="1">
      <c r="A27" s="71" t="s">
        <v>64</v>
      </c>
      <c r="B27" s="9">
        <v>1043</v>
      </c>
      <c r="C27" s="200"/>
      <c r="D27" s="150"/>
      <c r="E27" s="150"/>
      <c r="F27" s="200"/>
      <c r="G27" s="200"/>
      <c r="H27" s="221"/>
    </row>
    <row r="28" spans="1:8" ht="20.100000000000001" customHeight="1">
      <c r="A28" s="71" t="s">
        <v>21</v>
      </c>
      <c r="B28" s="9">
        <v>1044</v>
      </c>
      <c r="C28" s="200"/>
      <c r="D28" s="150"/>
      <c r="E28" s="150"/>
      <c r="F28" s="200"/>
      <c r="G28" s="200"/>
      <c r="H28" s="221"/>
    </row>
    <row r="29" spans="1:8" ht="20.100000000000001" customHeight="1">
      <c r="A29" s="71" t="s">
        <v>22</v>
      </c>
      <c r="B29" s="9">
        <v>1045</v>
      </c>
      <c r="C29" s="200"/>
      <c r="D29" s="150"/>
      <c r="E29" s="150"/>
      <c r="F29" s="200"/>
      <c r="G29" s="200"/>
      <c r="H29" s="221"/>
    </row>
    <row r="30" spans="1:8" s="1" customFormat="1" ht="20.100000000000001" customHeight="1">
      <c r="A30" s="71" t="s">
        <v>39</v>
      </c>
      <c r="B30" s="9">
        <v>1046</v>
      </c>
      <c r="C30" s="200">
        <v>3</v>
      </c>
      <c r="D30" s="150">
        <v>3</v>
      </c>
      <c r="E30" s="150">
        <v>3</v>
      </c>
      <c r="F30" s="200">
        <f t="shared" si="1"/>
        <v>0</v>
      </c>
      <c r="G30" s="200">
        <f t="shared" si="2"/>
        <v>100</v>
      </c>
      <c r="H30" s="221"/>
    </row>
    <row r="31" spans="1:8" s="1" customFormat="1" ht="20.100000000000001" customHeight="1">
      <c r="A31" s="71" t="s">
        <v>40</v>
      </c>
      <c r="B31" s="9">
        <v>1047</v>
      </c>
      <c r="C31" s="200">
        <v>2</v>
      </c>
      <c r="D31" s="150">
        <v>2</v>
      </c>
      <c r="E31" s="150">
        <v>2</v>
      </c>
      <c r="F31" s="200">
        <f t="shared" si="1"/>
        <v>0</v>
      </c>
      <c r="G31" s="200">
        <f t="shared" si="2"/>
        <v>100</v>
      </c>
      <c r="H31" s="221"/>
    </row>
    <row r="32" spans="1:8" s="1" customFormat="1" ht="20.100000000000001" customHeight="1">
      <c r="A32" s="71" t="s">
        <v>41</v>
      </c>
      <c r="B32" s="9">
        <v>1048</v>
      </c>
      <c r="C32" s="200">
        <v>254</v>
      </c>
      <c r="D32" s="150">
        <v>354</v>
      </c>
      <c r="E32" s="150">
        <v>354</v>
      </c>
      <c r="F32" s="200">
        <f t="shared" si="1"/>
        <v>0</v>
      </c>
      <c r="G32" s="200">
        <f t="shared" si="2"/>
        <v>100</v>
      </c>
      <c r="H32" s="221"/>
    </row>
    <row r="33" spans="1:8" s="1" customFormat="1" ht="20.100000000000001" customHeight="1">
      <c r="A33" s="71" t="s">
        <v>42</v>
      </c>
      <c r="B33" s="9">
        <v>1049</v>
      </c>
      <c r="C33" s="200">
        <v>51</v>
      </c>
      <c r="D33" s="150">
        <v>72</v>
      </c>
      <c r="E33" s="150">
        <v>72</v>
      </c>
      <c r="F33" s="200">
        <f t="shared" si="1"/>
        <v>0</v>
      </c>
      <c r="G33" s="200">
        <f t="shared" si="2"/>
        <v>100</v>
      </c>
      <c r="H33" s="221"/>
    </row>
    <row r="34" spans="1:8" s="1" customFormat="1" ht="56.25">
      <c r="A34" s="71" t="s">
        <v>43</v>
      </c>
      <c r="B34" s="9">
        <v>1050</v>
      </c>
      <c r="C34" s="200"/>
      <c r="D34" s="153"/>
      <c r="E34" s="153"/>
      <c r="F34" s="200"/>
      <c r="G34" s="200"/>
      <c r="H34" s="221"/>
    </row>
    <row r="35" spans="1:8" s="1" customFormat="1" ht="56.25">
      <c r="A35" s="71" t="s">
        <v>44</v>
      </c>
      <c r="B35" s="9">
        <v>1051</v>
      </c>
      <c r="C35" s="200"/>
      <c r="D35" s="153"/>
      <c r="E35" s="153"/>
      <c r="F35" s="200"/>
      <c r="G35" s="200"/>
      <c r="H35" s="221"/>
    </row>
    <row r="36" spans="1:8" s="1" customFormat="1" ht="37.5">
      <c r="A36" s="71" t="s">
        <v>45</v>
      </c>
      <c r="B36" s="9">
        <v>1052</v>
      </c>
      <c r="C36" s="200"/>
      <c r="D36" s="153"/>
      <c r="E36" s="153"/>
      <c r="F36" s="200"/>
      <c r="G36" s="200"/>
      <c r="H36" s="221"/>
    </row>
    <row r="37" spans="1:8" s="1" customFormat="1" ht="37.5">
      <c r="A37" s="71" t="s">
        <v>46</v>
      </c>
      <c r="B37" s="9">
        <v>1053</v>
      </c>
      <c r="C37" s="200"/>
      <c r="D37" s="153"/>
      <c r="E37" s="153"/>
      <c r="F37" s="200"/>
      <c r="G37" s="200"/>
      <c r="H37" s="221"/>
    </row>
    <row r="38" spans="1:8" s="1" customFormat="1" ht="20.100000000000001" customHeight="1">
      <c r="A38" s="71" t="s">
        <v>47</v>
      </c>
      <c r="B38" s="9">
        <v>1054</v>
      </c>
      <c r="C38" s="200">
        <v>5</v>
      </c>
      <c r="D38" s="150">
        <v>5</v>
      </c>
      <c r="E38" s="150">
        <v>5</v>
      </c>
      <c r="F38" s="150">
        <f t="shared" si="1"/>
        <v>0</v>
      </c>
      <c r="G38" s="150">
        <f t="shared" si="2"/>
        <v>100</v>
      </c>
      <c r="H38" s="221"/>
    </row>
    <row r="39" spans="1:8" s="1" customFormat="1" ht="20.100000000000001" customHeight="1">
      <c r="A39" s="71" t="s">
        <v>68</v>
      </c>
      <c r="B39" s="9">
        <v>1055</v>
      </c>
      <c r="C39" s="200">
        <v>3</v>
      </c>
      <c r="D39" s="150">
        <v>5</v>
      </c>
      <c r="E39" s="150">
        <v>5</v>
      </c>
      <c r="F39" s="150">
        <f t="shared" si="1"/>
        <v>0</v>
      </c>
      <c r="G39" s="150">
        <f t="shared" si="2"/>
        <v>100</v>
      </c>
      <c r="H39" s="221"/>
    </row>
    <row r="40" spans="1:8" s="1" customFormat="1" ht="20.100000000000001" customHeight="1">
      <c r="A40" s="71" t="s">
        <v>48</v>
      </c>
      <c r="B40" s="9">
        <v>1056</v>
      </c>
      <c r="C40" s="200"/>
      <c r="D40" s="153"/>
      <c r="E40" s="153"/>
      <c r="F40" s="200"/>
      <c r="G40" s="200"/>
      <c r="H40" s="221"/>
    </row>
    <row r="41" spans="1:8" s="1" customFormat="1" ht="20.100000000000001" customHeight="1">
      <c r="A41" s="71" t="s">
        <v>49</v>
      </c>
      <c r="B41" s="9">
        <v>1057</v>
      </c>
      <c r="C41" s="200"/>
      <c r="D41" s="153"/>
      <c r="E41" s="153"/>
      <c r="F41" s="200"/>
      <c r="G41" s="200"/>
      <c r="H41" s="221"/>
    </row>
    <row r="42" spans="1:8" s="1" customFormat="1" ht="37.5">
      <c r="A42" s="71" t="s">
        <v>50</v>
      </c>
      <c r="B42" s="9">
        <v>1058</v>
      </c>
      <c r="C42" s="200">
        <v>3</v>
      </c>
      <c r="D42" s="150">
        <v>20</v>
      </c>
      <c r="E42" s="150">
        <v>20</v>
      </c>
      <c r="F42" s="200">
        <f t="shared" si="1"/>
        <v>0</v>
      </c>
      <c r="G42" s="200">
        <f t="shared" si="2"/>
        <v>100</v>
      </c>
      <c r="H42" s="221"/>
    </row>
    <row r="43" spans="1:8" s="1" customFormat="1" ht="37.5">
      <c r="A43" s="71" t="s">
        <v>51</v>
      </c>
      <c r="B43" s="9">
        <v>1059</v>
      </c>
      <c r="C43" s="200"/>
      <c r="D43" s="153"/>
      <c r="E43" s="153"/>
      <c r="F43" s="200"/>
      <c r="G43" s="200"/>
      <c r="H43" s="221"/>
    </row>
    <row r="44" spans="1:8" s="1" customFormat="1" ht="75">
      <c r="A44" s="71" t="s">
        <v>78</v>
      </c>
      <c r="B44" s="9">
        <v>1060</v>
      </c>
      <c r="C44" s="200"/>
      <c r="D44" s="153"/>
      <c r="E44" s="153"/>
      <c r="F44" s="200"/>
      <c r="G44" s="200"/>
      <c r="H44" s="221"/>
    </row>
    <row r="45" spans="1:8" s="1" customFormat="1" ht="20.25" customHeight="1">
      <c r="A45" s="71" t="s">
        <v>52</v>
      </c>
      <c r="B45" s="9">
        <v>1061</v>
      </c>
      <c r="C45" s="200"/>
      <c r="D45" s="153"/>
      <c r="E45" s="153"/>
      <c r="F45" s="200"/>
      <c r="G45" s="200"/>
      <c r="H45" s="221"/>
    </row>
    <row r="46" spans="1:8" s="1" customFormat="1" ht="42" customHeight="1">
      <c r="A46" s="71" t="s">
        <v>365</v>
      </c>
      <c r="B46" s="9">
        <v>1062</v>
      </c>
      <c r="C46" s="200">
        <v>6</v>
      </c>
      <c r="D46" s="150">
        <f>D47+D48</f>
        <v>13</v>
      </c>
      <c r="E46" s="150">
        <f>E47+E48</f>
        <v>9</v>
      </c>
      <c r="F46" s="200">
        <f t="shared" si="1"/>
        <v>4</v>
      </c>
      <c r="G46" s="200">
        <v>0</v>
      </c>
      <c r="H46" s="221"/>
    </row>
    <row r="47" spans="1:8" s="1" customFormat="1">
      <c r="A47" s="71" t="s">
        <v>378</v>
      </c>
      <c r="B47" s="6" t="s">
        <v>356</v>
      </c>
      <c r="C47" s="200">
        <v>6</v>
      </c>
      <c r="D47" s="150">
        <v>10</v>
      </c>
      <c r="E47" s="150">
        <v>6</v>
      </c>
      <c r="F47" s="200">
        <f t="shared" si="1"/>
        <v>4</v>
      </c>
      <c r="G47" s="200">
        <v>0</v>
      </c>
      <c r="H47" s="221"/>
    </row>
    <row r="48" spans="1:8" s="1" customFormat="1">
      <c r="A48" s="274" t="s">
        <v>357</v>
      </c>
      <c r="B48" s="272" t="s">
        <v>458</v>
      </c>
      <c r="C48" s="200">
        <v>3</v>
      </c>
      <c r="D48" s="150">
        <v>3</v>
      </c>
      <c r="E48" s="150">
        <v>3</v>
      </c>
      <c r="F48" s="200">
        <f t="shared" si="1"/>
        <v>0</v>
      </c>
      <c r="G48" s="200">
        <v>0</v>
      </c>
      <c r="H48" s="273"/>
    </row>
    <row r="49" spans="1:8" ht="20.100000000000001" customHeight="1">
      <c r="A49" s="141" t="s">
        <v>232</v>
      </c>
      <c r="B49" s="11">
        <v>1070</v>
      </c>
      <c r="C49" s="235">
        <f t="shared" ref="C49:E49" si="5">SUM(C50:C55)</f>
        <v>0</v>
      </c>
      <c r="D49" s="152">
        <f t="shared" si="5"/>
        <v>0</v>
      </c>
      <c r="E49" s="152">
        <f t="shared" si="5"/>
        <v>0</v>
      </c>
      <c r="F49" s="236">
        <f t="shared" si="1"/>
        <v>0</v>
      </c>
      <c r="G49" s="236">
        <v>0</v>
      </c>
      <c r="H49" s="221"/>
    </row>
    <row r="50" spans="1:8" s="1" customFormat="1" ht="20.100000000000001" customHeight="1">
      <c r="A50" s="71" t="s">
        <v>191</v>
      </c>
      <c r="B50" s="9">
        <v>1071</v>
      </c>
      <c r="C50" s="200"/>
      <c r="D50" s="150"/>
      <c r="E50" s="150"/>
      <c r="F50" s="200"/>
      <c r="G50" s="200"/>
      <c r="H50" s="221"/>
    </row>
    <row r="51" spans="1:8" s="1" customFormat="1" ht="20.100000000000001" customHeight="1">
      <c r="A51" s="71" t="s">
        <v>192</v>
      </c>
      <c r="B51" s="9">
        <v>1072</v>
      </c>
      <c r="C51" s="200"/>
      <c r="D51" s="150"/>
      <c r="E51" s="150"/>
      <c r="F51" s="200"/>
      <c r="G51" s="200"/>
      <c r="H51" s="221"/>
    </row>
    <row r="52" spans="1:8" s="1" customFormat="1" ht="20.100000000000001" customHeight="1">
      <c r="A52" s="71" t="s">
        <v>41</v>
      </c>
      <c r="B52" s="9">
        <v>1073</v>
      </c>
      <c r="C52" s="200"/>
      <c r="D52" s="150"/>
      <c r="E52" s="150"/>
      <c r="F52" s="200"/>
      <c r="G52" s="200"/>
      <c r="H52" s="221"/>
    </row>
    <row r="53" spans="1:8" s="1" customFormat="1" ht="37.5">
      <c r="A53" s="71" t="s">
        <v>65</v>
      </c>
      <c r="B53" s="9">
        <v>1074</v>
      </c>
      <c r="C53" s="200"/>
      <c r="D53" s="150"/>
      <c r="E53" s="150"/>
      <c r="F53" s="200"/>
      <c r="G53" s="200"/>
      <c r="H53" s="221"/>
    </row>
    <row r="54" spans="1:8" s="1" customFormat="1" ht="20.100000000000001" customHeight="1">
      <c r="A54" s="71" t="s">
        <v>81</v>
      </c>
      <c r="B54" s="9">
        <v>1075</v>
      </c>
      <c r="C54" s="200"/>
      <c r="D54" s="150"/>
      <c r="E54" s="150"/>
      <c r="F54" s="200"/>
      <c r="G54" s="200"/>
      <c r="H54" s="221"/>
    </row>
    <row r="55" spans="1:8" s="1" customFormat="1" ht="20.100000000000001" customHeight="1">
      <c r="A55" s="71" t="s">
        <v>130</v>
      </c>
      <c r="B55" s="9">
        <v>1076</v>
      </c>
      <c r="C55" s="200"/>
      <c r="D55" s="150"/>
      <c r="E55" s="150"/>
      <c r="F55" s="200"/>
      <c r="G55" s="200"/>
      <c r="H55" s="221"/>
    </row>
    <row r="56" spans="1:8" s="15" customFormat="1" ht="37.5">
      <c r="A56" s="230" t="s">
        <v>82</v>
      </c>
      <c r="B56" s="11">
        <v>1080</v>
      </c>
      <c r="C56" s="235">
        <f t="shared" ref="C56" si="6">SUM(C57:C61)</f>
        <v>5</v>
      </c>
      <c r="D56" s="152">
        <f>D62+D63+D64</f>
        <v>5</v>
      </c>
      <c r="E56" s="152">
        <f>E62+E63+E64</f>
        <v>5</v>
      </c>
      <c r="F56" s="236">
        <f t="shared" si="1"/>
        <v>0</v>
      </c>
      <c r="G56" s="236">
        <f t="shared" si="2"/>
        <v>100</v>
      </c>
      <c r="H56" s="126"/>
    </row>
    <row r="57" spans="1:8" s="1" customFormat="1" ht="20.100000000000001" customHeight="1">
      <c r="A57" s="71" t="s">
        <v>74</v>
      </c>
      <c r="B57" s="143">
        <v>1081</v>
      </c>
      <c r="C57" s="200"/>
      <c r="D57" s="150"/>
      <c r="E57" s="150"/>
      <c r="F57" s="200"/>
      <c r="G57" s="200"/>
      <c r="H57" s="221"/>
    </row>
    <row r="58" spans="1:8" s="1" customFormat="1" ht="37.5">
      <c r="A58" s="71" t="s">
        <v>53</v>
      </c>
      <c r="B58" s="143">
        <v>1082</v>
      </c>
      <c r="C58" s="200"/>
      <c r="D58" s="150"/>
      <c r="E58" s="150"/>
      <c r="F58" s="200"/>
      <c r="G58" s="200"/>
      <c r="H58" s="221"/>
    </row>
    <row r="59" spans="1:8" s="1" customFormat="1" ht="37.5">
      <c r="A59" s="71" t="s">
        <v>63</v>
      </c>
      <c r="B59" s="143">
        <v>1083</v>
      </c>
      <c r="C59" s="200"/>
      <c r="D59" s="150"/>
      <c r="E59" s="150"/>
      <c r="F59" s="200"/>
      <c r="G59" s="200"/>
      <c r="H59" s="221"/>
    </row>
    <row r="60" spans="1:8" s="1" customFormat="1" ht="20.100000000000001" customHeight="1">
      <c r="A60" s="71" t="s">
        <v>224</v>
      </c>
      <c r="B60" s="143">
        <v>1084</v>
      </c>
      <c r="C60" s="200"/>
      <c r="D60" s="150"/>
      <c r="E60" s="150"/>
      <c r="F60" s="200"/>
      <c r="G60" s="200"/>
      <c r="H60" s="221"/>
    </row>
    <row r="61" spans="1:8" s="1" customFormat="1" ht="20.100000000000001" customHeight="1">
      <c r="A61" s="71" t="s">
        <v>253</v>
      </c>
      <c r="B61" s="143">
        <v>1085</v>
      </c>
      <c r="C61" s="200">
        <f>C62+C63+C64</f>
        <v>5</v>
      </c>
      <c r="D61" s="200">
        <f>D62+D63+D64</f>
        <v>5</v>
      </c>
      <c r="E61" s="200">
        <f>E62+E63+E64</f>
        <v>5</v>
      </c>
      <c r="F61" s="200">
        <f>F62+F63+F64</f>
        <v>0</v>
      </c>
      <c r="G61" s="200">
        <f>G62+G63+G64</f>
        <v>100</v>
      </c>
      <c r="H61" s="221"/>
    </row>
    <row r="62" spans="1:8" s="1" customFormat="1" ht="20.100000000000001" customHeight="1">
      <c r="A62" s="142" t="s">
        <v>368</v>
      </c>
      <c r="B62" s="6" t="s">
        <v>366</v>
      </c>
      <c r="C62" s="200"/>
      <c r="D62" s="150"/>
      <c r="E62" s="150"/>
      <c r="F62" s="200"/>
      <c r="G62" s="200"/>
      <c r="H62" s="221"/>
    </row>
    <row r="63" spans="1:8" s="1" customFormat="1" ht="20.100000000000001" customHeight="1">
      <c r="A63" s="142" t="s">
        <v>369</v>
      </c>
      <c r="B63" s="6" t="s">
        <v>367</v>
      </c>
      <c r="C63" s="200">
        <v>5</v>
      </c>
      <c r="D63" s="150">
        <v>5</v>
      </c>
      <c r="E63" s="150">
        <v>5</v>
      </c>
      <c r="F63" s="200">
        <f t="shared" si="1"/>
        <v>0</v>
      </c>
      <c r="G63" s="200">
        <f t="shared" si="2"/>
        <v>100</v>
      </c>
      <c r="H63" s="221"/>
    </row>
    <row r="64" spans="1:8" s="1" customFormat="1" ht="20.100000000000001" customHeight="1">
      <c r="A64" s="142" t="s">
        <v>357</v>
      </c>
      <c r="B64" s="6"/>
      <c r="C64" s="200"/>
      <c r="D64" s="150"/>
      <c r="E64" s="150"/>
      <c r="F64" s="200"/>
      <c r="G64" s="200"/>
      <c r="H64" s="221"/>
    </row>
    <row r="65" spans="1:8" s="229" customFormat="1" ht="37.5">
      <c r="A65" s="141" t="s">
        <v>4</v>
      </c>
      <c r="B65" s="11">
        <v>1100</v>
      </c>
      <c r="C65" s="235">
        <f>C19+C20-C24-C49-C56</f>
        <v>29</v>
      </c>
      <c r="D65" s="152">
        <f t="shared" ref="D65:E65" si="7">D19+D20-D24-D49-D56</f>
        <v>33</v>
      </c>
      <c r="E65" s="152">
        <f t="shared" si="7"/>
        <v>10</v>
      </c>
      <c r="F65" s="236">
        <f t="shared" si="1"/>
        <v>23</v>
      </c>
      <c r="G65" s="236">
        <f t="shared" si="2"/>
        <v>30.303030303030301</v>
      </c>
      <c r="H65" s="126"/>
    </row>
    <row r="66" spans="1:8" ht="37.5">
      <c r="A66" s="71" t="s">
        <v>114</v>
      </c>
      <c r="B66" s="9">
        <v>1110</v>
      </c>
      <c r="C66" s="200"/>
      <c r="D66" s="150"/>
      <c r="E66" s="150"/>
      <c r="F66" s="200"/>
      <c r="G66" s="241"/>
      <c r="H66" s="221"/>
    </row>
    <row r="67" spans="1:8" ht="20.100000000000001" customHeight="1">
      <c r="A67" s="71" t="s">
        <v>115</v>
      </c>
      <c r="B67" s="9">
        <v>1120</v>
      </c>
      <c r="C67" s="200"/>
      <c r="D67" s="150"/>
      <c r="E67" s="150"/>
      <c r="F67" s="200"/>
      <c r="G67" s="241"/>
      <c r="H67" s="221"/>
    </row>
    <row r="68" spans="1:8" ht="37.5">
      <c r="A68" s="71" t="s">
        <v>117</v>
      </c>
      <c r="B68" s="9">
        <v>1130</v>
      </c>
      <c r="C68" s="200"/>
      <c r="D68" s="150"/>
      <c r="E68" s="150"/>
      <c r="F68" s="200"/>
      <c r="G68" s="241"/>
      <c r="H68" s="221"/>
    </row>
    <row r="69" spans="1:8" ht="20.100000000000001" customHeight="1">
      <c r="A69" s="71" t="s">
        <v>116</v>
      </c>
      <c r="B69" s="9">
        <v>1140</v>
      </c>
      <c r="C69" s="200"/>
      <c r="D69" s="150"/>
      <c r="E69" s="150"/>
      <c r="F69" s="200"/>
      <c r="G69" s="241"/>
      <c r="H69" s="221"/>
    </row>
    <row r="70" spans="1:8" ht="37.5">
      <c r="A70" s="201" t="s">
        <v>225</v>
      </c>
      <c r="B70" s="9">
        <v>1150</v>
      </c>
      <c r="C70" s="200"/>
      <c r="D70" s="150"/>
      <c r="E70" s="150"/>
      <c r="F70" s="200"/>
      <c r="G70" s="241"/>
      <c r="H70" s="221"/>
    </row>
    <row r="71" spans="1:8">
      <c r="A71" s="71" t="s">
        <v>381</v>
      </c>
      <c r="B71" s="6" t="s">
        <v>382</v>
      </c>
      <c r="C71" s="200"/>
      <c r="D71" s="150"/>
      <c r="E71" s="150"/>
      <c r="F71" s="200"/>
      <c r="G71" s="241"/>
      <c r="H71" s="221"/>
    </row>
    <row r="72" spans="1:8" ht="37.5">
      <c r="A72" s="71" t="s">
        <v>397</v>
      </c>
      <c r="B72" s="6" t="s">
        <v>396</v>
      </c>
      <c r="C72" s="200"/>
      <c r="D72" s="150"/>
      <c r="E72" s="150"/>
      <c r="F72" s="200"/>
      <c r="G72" s="241"/>
      <c r="H72" s="221"/>
    </row>
    <row r="73" spans="1:8" ht="20.100000000000001" customHeight="1">
      <c r="A73" s="71" t="s">
        <v>224</v>
      </c>
      <c r="B73" s="9">
        <v>1151</v>
      </c>
      <c r="C73" s="200"/>
      <c r="D73" s="150"/>
      <c r="E73" s="150"/>
      <c r="F73" s="200"/>
      <c r="G73" s="200"/>
      <c r="H73" s="221"/>
    </row>
    <row r="74" spans="1:8" ht="37.5">
      <c r="A74" s="71" t="s">
        <v>226</v>
      </c>
      <c r="B74" s="9">
        <v>1160</v>
      </c>
      <c r="C74" s="200"/>
      <c r="D74" s="150"/>
      <c r="E74" s="150"/>
      <c r="F74" s="200"/>
      <c r="G74" s="200"/>
      <c r="H74" s="221"/>
    </row>
    <row r="75" spans="1:8" ht="20.100000000000001" customHeight="1">
      <c r="A75" s="71" t="s">
        <v>224</v>
      </c>
      <c r="B75" s="9">
        <v>1161</v>
      </c>
      <c r="C75" s="200"/>
      <c r="D75" s="150"/>
      <c r="E75" s="150"/>
      <c r="F75" s="200"/>
      <c r="G75" s="200"/>
      <c r="H75" s="221"/>
    </row>
    <row r="76" spans="1:8" s="5" customFormat="1" ht="37.5">
      <c r="A76" s="141" t="s">
        <v>101</v>
      </c>
      <c r="B76" s="11">
        <v>1170</v>
      </c>
      <c r="C76" s="235">
        <f t="shared" ref="C76:E76" si="8">C65+C66+C67+C70-C69-C68-C74</f>
        <v>29</v>
      </c>
      <c r="D76" s="152">
        <f t="shared" si="8"/>
        <v>33</v>
      </c>
      <c r="E76" s="152">
        <f t="shared" si="8"/>
        <v>10</v>
      </c>
      <c r="F76" s="236">
        <f t="shared" ref="F76:F81" si="9">D76-E76</f>
        <v>23</v>
      </c>
      <c r="G76" s="236">
        <f t="shared" ref="G76:G80" si="10">E76/D76%</f>
        <v>30.303030303030301</v>
      </c>
      <c r="H76" s="126"/>
    </row>
    <row r="77" spans="1:8" ht="20.100000000000001" customHeight="1">
      <c r="A77" s="71" t="s">
        <v>143</v>
      </c>
      <c r="B77" s="9">
        <v>1180</v>
      </c>
      <c r="C77" s="200"/>
      <c r="D77" s="150"/>
      <c r="E77" s="150"/>
      <c r="F77" s="200"/>
      <c r="G77" s="200"/>
      <c r="H77" s="192"/>
    </row>
    <row r="78" spans="1:8" ht="37.5">
      <c r="A78" s="71" t="s">
        <v>144</v>
      </c>
      <c r="B78" s="9">
        <v>1190</v>
      </c>
      <c r="C78" s="200"/>
      <c r="D78" s="150"/>
      <c r="E78" s="150"/>
      <c r="F78" s="200"/>
      <c r="G78" s="200"/>
      <c r="H78" s="221"/>
    </row>
    <row r="79" spans="1:8" s="5" customFormat="1" ht="37.5">
      <c r="A79" s="141" t="s">
        <v>102</v>
      </c>
      <c r="B79" s="11">
        <v>1200</v>
      </c>
      <c r="C79" s="235">
        <f t="shared" ref="C79:E79" si="11">C76-C77-C78</f>
        <v>29</v>
      </c>
      <c r="D79" s="152">
        <f t="shared" si="11"/>
        <v>33</v>
      </c>
      <c r="E79" s="152">
        <f t="shared" si="11"/>
        <v>10</v>
      </c>
      <c r="F79" s="236">
        <f t="shared" si="9"/>
        <v>23</v>
      </c>
      <c r="G79" s="236">
        <f t="shared" si="10"/>
        <v>30.303030303030301</v>
      </c>
      <c r="H79" s="126"/>
    </row>
    <row r="80" spans="1:8" ht="20.100000000000001" customHeight="1">
      <c r="A80" s="201" t="s">
        <v>24</v>
      </c>
      <c r="B80" s="280">
        <v>1201</v>
      </c>
      <c r="C80" s="206">
        <f t="shared" ref="C80:E80" si="12">SUMIF(C79,"&gt;0")</f>
        <v>29</v>
      </c>
      <c r="D80" s="206">
        <f t="shared" si="12"/>
        <v>33</v>
      </c>
      <c r="E80" s="206">
        <f t="shared" si="12"/>
        <v>10</v>
      </c>
      <c r="F80" s="200">
        <f t="shared" si="9"/>
        <v>23</v>
      </c>
      <c r="G80" s="200">
        <f t="shared" si="10"/>
        <v>30.303030303030301</v>
      </c>
      <c r="H80" s="221"/>
    </row>
    <row r="81" spans="1:8" ht="20.100000000000001" customHeight="1">
      <c r="A81" s="201" t="s">
        <v>25</v>
      </c>
      <c r="B81" s="280">
        <v>1202</v>
      </c>
      <c r="C81" s="206">
        <f t="shared" ref="C81:E81" si="13">SUMIF(C79,"&lt;0")</f>
        <v>0</v>
      </c>
      <c r="D81" s="206">
        <f t="shared" si="13"/>
        <v>0</v>
      </c>
      <c r="E81" s="206">
        <f t="shared" si="13"/>
        <v>0</v>
      </c>
      <c r="F81" s="200">
        <f t="shared" si="9"/>
        <v>0</v>
      </c>
      <c r="G81" s="200">
        <v>0</v>
      </c>
      <c r="H81" s="221"/>
    </row>
    <row r="82" spans="1:8" ht="19.5" customHeight="1">
      <c r="A82" s="71" t="s">
        <v>254</v>
      </c>
      <c r="B82" s="9">
        <v>1210</v>
      </c>
      <c r="C82" s="200"/>
      <c r="D82" s="150"/>
      <c r="E82" s="150"/>
      <c r="F82" s="200"/>
      <c r="G82" s="200"/>
      <c r="H82" s="221"/>
    </row>
    <row r="83" spans="1:8" s="5" customFormat="1" ht="20.100000000000001" customHeight="1">
      <c r="A83" s="329" t="s">
        <v>290</v>
      </c>
      <c r="B83" s="330"/>
      <c r="C83" s="330"/>
      <c r="D83" s="330"/>
      <c r="E83" s="330"/>
      <c r="F83" s="330"/>
      <c r="G83" s="330"/>
      <c r="H83" s="331"/>
    </row>
    <row r="84" spans="1:8" ht="42.75" customHeight="1">
      <c r="A84" s="70" t="s">
        <v>272</v>
      </c>
      <c r="B84" s="6">
        <v>1300</v>
      </c>
      <c r="C84" s="206">
        <f t="shared" ref="C84:E84" si="14">C20-C56</f>
        <v>1318</v>
      </c>
      <c r="D84" s="206">
        <f t="shared" si="14"/>
        <v>1645</v>
      </c>
      <c r="E84" s="206">
        <f t="shared" si="14"/>
        <v>1645</v>
      </c>
      <c r="F84" s="206">
        <f>D84-E84</f>
        <v>0</v>
      </c>
      <c r="G84" s="206">
        <f>E84/D84%</f>
        <v>100</v>
      </c>
      <c r="H84" s="221"/>
    </row>
    <row r="85" spans="1:8" ht="75">
      <c r="A85" s="71" t="s">
        <v>266</v>
      </c>
      <c r="B85" s="6">
        <v>1310</v>
      </c>
      <c r="C85" s="206">
        <f t="shared" ref="C85:F85" si="15">C66+C67-C68-C69</f>
        <v>0</v>
      </c>
      <c r="D85" s="206">
        <f t="shared" si="15"/>
        <v>0</v>
      </c>
      <c r="E85" s="206">
        <f t="shared" si="15"/>
        <v>0</v>
      </c>
      <c r="F85" s="206">
        <f t="shared" si="15"/>
        <v>0</v>
      </c>
      <c r="G85" s="206"/>
      <c r="H85" s="221"/>
    </row>
    <row r="86" spans="1:8" ht="42.75" customHeight="1">
      <c r="A86" s="70" t="s">
        <v>267</v>
      </c>
      <c r="B86" s="6">
        <v>1320</v>
      </c>
      <c r="C86" s="206">
        <f t="shared" ref="C86:F86" si="16">C70-C74</f>
        <v>0</v>
      </c>
      <c r="D86" s="206">
        <f t="shared" si="16"/>
        <v>0</v>
      </c>
      <c r="E86" s="206">
        <f t="shared" si="16"/>
        <v>0</v>
      </c>
      <c r="F86" s="206">
        <f t="shared" si="16"/>
        <v>0</v>
      </c>
      <c r="G86" s="206"/>
      <c r="H86" s="221"/>
    </row>
    <row r="87" spans="1:8" ht="56.25">
      <c r="A87" s="8" t="s">
        <v>343</v>
      </c>
      <c r="B87" s="9">
        <v>1330</v>
      </c>
      <c r="C87" s="206">
        <f>C7+C20+C66+C67+C70</f>
        <v>1566</v>
      </c>
      <c r="D87" s="151">
        <f>D7+D20+D66+D67+D70</f>
        <v>1840</v>
      </c>
      <c r="E87" s="151">
        <f>E7+E20+E66+E67+E70</f>
        <v>1796</v>
      </c>
      <c r="F87" s="151">
        <f>F7+F20+F66+F67+F70</f>
        <v>44</v>
      </c>
      <c r="G87" s="151">
        <f t="shared" ref="G87:G88" si="17">E87/D87%</f>
        <v>97.608695652173921</v>
      </c>
      <c r="H87" s="221"/>
    </row>
    <row r="88" spans="1:8" ht="75">
      <c r="A88" s="8" t="s">
        <v>344</v>
      </c>
      <c r="B88" s="9">
        <v>1340</v>
      </c>
      <c r="C88" s="206">
        <f>C9+C24+C49+C56+C68+C69+C74+C77+C78</f>
        <v>1537</v>
      </c>
      <c r="D88" s="151">
        <f>D9+D24+D49+D56+D68+D69+D74+D77+D78</f>
        <v>1807</v>
      </c>
      <c r="E88" s="151">
        <f>E9+E24+E49+E56+E68+E69+E74+E77+E78</f>
        <v>1786</v>
      </c>
      <c r="F88" s="151">
        <f>F9+F24+F49+F56+F68+F69+F74+F77+F78</f>
        <v>21</v>
      </c>
      <c r="G88" s="151">
        <f t="shared" si="17"/>
        <v>98.837852794687322</v>
      </c>
      <c r="H88" s="221"/>
    </row>
    <row r="89" spans="1:8" ht="20.100000000000001" customHeight="1">
      <c r="A89" s="329" t="s">
        <v>172</v>
      </c>
      <c r="B89" s="330"/>
      <c r="C89" s="330"/>
      <c r="D89" s="330"/>
      <c r="E89" s="330"/>
      <c r="F89" s="330"/>
      <c r="G89" s="330"/>
      <c r="H89" s="331"/>
    </row>
    <row r="90" spans="1:8" ht="37.5">
      <c r="A90" s="8" t="s">
        <v>268</v>
      </c>
      <c r="B90" s="9">
        <v>1400</v>
      </c>
      <c r="C90" s="206">
        <f t="shared" ref="C90:E90" si="18">C65</f>
        <v>29</v>
      </c>
      <c r="D90" s="206">
        <f t="shared" si="18"/>
        <v>33</v>
      </c>
      <c r="E90" s="206">
        <f t="shared" si="18"/>
        <v>10</v>
      </c>
      <c r="F90" s="206">
        <f>D90-E90</f>
        <v>23</v>
      </c>
      <c r="G90" s="206">
        <f>E90/D90%</f>
        <v>30.303030303030301</v>
      </c>
      <c r="H90" s="221"/>
    </row>
    <row r="91" spans="1:8">
      <c r="A91" s="8" t="s">
        <v>269</v>
      </c>
      <c r="B91" s="9">
        <v>1401</v>
      </c>
      <c r="C91" s="206">
        <v>36</v>
      </c>
      <c r="D91" s="206">
        <f t="shared" ref="D91:E91" si="19">D102</f>
        <v>36</v>
      </c>
      <c r="E91" s="206">
        <f t="shared" si="19"/>
        <v>36</v>
      </c>
      <c r="F91" s="206">
        <f t="shared" ref="F91:F95" si="20">D91-E91</f>
        <v>0</v>
      </c>
      <c r="G91" s="206">
        <f t="shared" ref="G91:G95" si="21">E91/D91%</f>
        <v>100</v>
      </c>
      <c r="H91" s="221"/>
    </row>
    <row r="92" spans="1:8" ht="37.5">
      <c r="A92" s="8" t="s">
        <v>270</v>
      </c>
      <c r="B92" s="9">
        <v>1402</v>
      </c>
      <c r="C92" s="206">
        <v>0</v>
      </c>
      <c r="D92" s="206">
        <f t="shared" ref="D92:E92" si="22">D23</f>
        <v>0</v>
      </c>
      <c r="E92" s="206">
        <f t="shared" si="22"/>
        <v>0</v>
      </c>
      <c r="F92" s="206">
        <f t="shared" si="20"/>
        <v>0</v>
      </c>
      <c r="G92" s="206"/>
      <c r="H92" s="221"/>
    </row>
    <row r="93" spans="1:8" ht="37.5">
      <c r="A93" s="8" t="s">
        <v>271</v>
      </c>
      <c r="B93" s="9">
        <v>1403</v>
      </c>
      <c r="C93" s="206">
        <f t="shared" ref="C93:E93" si="23">C60</f>
        <v>0</v>
      </c>
      <c r="D93" s="206">
        <f t="shared" si="23"/>
        <v>0</v>
      </c>
      <c r="E93" s="206">
        <f t="shared" si="23"/>
        <v>0</v>
      </c>
      <c r="F93" s="206">
        <f t="shared" si="20"/>
        <v>0</v>
      </c>
      <c r="G93" s="206"/>
      <c r="H93" s="221"/>
    </row>
    <row r="94" spans="1:8" ht="37.5">
      <c r="A94" s="8" t="s">
        <v>330</v>
      </c>
      <c r="B94" s="9">
        <v>1404</v>
      </c>
      <c r="C94" s="200"/>
      <c r="D94" s="150"/>
      <c r="E94" s="150"/>
      <c r="F94" s="206"/>
      <c r="G94" s="206"/>
      <c r="H94" s="221"/>
    </row>
    <row r="95" spans="1:8" s="5" customFormat="1" ht="20.100000000000001" customHeight="1">
      <c r="A95" s="10" t="s">
        <v>147</v>
      </c>
      <c r="B95" s="72">
        <v>1410</v>
      </c>
      <c r="C95" s="235">
        <f t="shared" ref="C95:E95" si="24">C90+C91-C92+C93</f>
        <v>65</v>
      </c>
      <c r="D95" s="152">
        <f t="shared" si="24"/>
        <v>69</v>
      </c>
      <c r="E95" s="152">
        <f t="shared" si="24"/>
        <v>46</v>
      </c>
      <c r="F95" s="152">
        <f t="shared" si="20"/>
        <v>23</v>
      </c>
      <c r="G95" s="152">
        <f t="shared" si="21"/>
        <v>66.666666666666671</v>
      </c>
      <c r="H95" s="126"/>
    </row>
    <row r="96" spans="1:8" ht="20.100000000000001" customHeight="1">
      <c r="A96" s="329" t="s">
        <v>241</v>
      </c>
      <c r="B96" s="330"/>
      <c r="C96" s="330"/>
      <c r="D96" s="330"/>
      <c r="E96" s="330"/>
      <c r="F96" s="330"/>
      <c r="G96" s="330"/>
      <c r="H96" s="331"/>
    </row>
    <row r="97" spans="1:8" ht="20.100000000000001" customHeight="1">
      <c r="A97" s="8" t="s">
        <v>291</v>
      </c>
      <c r="B97" s="73">
        <v>1500</v>
      </c>
      <c r="C97" s="200">
        <v>120</v>
      </c>
      <c r="D97" s="150">
        <v>311</v>
      </c>
      <c r="E97" s="150">
        <v>303</v>
      </c>
      <c r="F97" s="150">
        <f>D97-E97</f>
        <v>8</v>
      </c>
      <c r="G97" s="150">
        <f>E97/D97%</f>
        <v>97.427652733118975</v>
      </c>
      <c r="H97" s="221"/>
    </row>
    <row r="98" spans="1:8" ht="20.100000000000001" customHeight="1">
      <c r="A98" s="8" t="s">
        <v>289</v>
      </c>
      <c r="B98" s="7">
        <v>1501</v>
      </c>
      <c r="C98" s="200">
        <f t="shared" ref="C98" si="25">C10</f>
        <v>0</v>
      </c>
      <c r="D98" s="150">
        <v>0</v>
      </c>
      <c r="E98" s="150"/>
      <c r="F98" s="150">
        <f t="shared" ref="F98:F104" si="26">D98-E98</f>
        <v>0</v>
      </c>
      <c r="G98" s="150">
        <v>0</v>
      </c>
      <c r="H98" s="221"/>
    </row>
    <row r="99" spans="1:8" ht="20.100000000000001" customHeight="1">
      <c r="A99" s="8" t="s">
        <v>28</v>
      </c>
      <c r="B99" s="7">
        <v>1502</v>
      </c>
      <c r="C99" s="200">
        <v>120</v>
      </c>
      <c r="D99" s="200">
        <v>311</v>
      </c>
      <c r="E99" s="200">
        <v>303</v>
      </c>
      <c r="F99" s="150">
        <f t="shared" si="26"/>
        <v>8</v>
      </c>
      <c r="G99" s="150">
        <f t="shared" ref="G99:G104" si="27">E99/D99%</f>
        <v>97.427652733118975</v>
      </c>
      <c r="H99" s="221"/>
    </row>
    <row r="100" spans="1:8" ht="20.100000000000001" customHeight="1">
      <c r="A100" s="8" t="s">
        <v>5</v>
      </c>
      <c r="B100" s="73">
        <v>1510</v>
      </c>
      <c r="C100" s="200">
        <v>1138</v>
      </c>
      <c r="D100" s="200">
        <v>1129</v>
      </c>
      <c r="E100" s="200">
        <v>1129</v>
      </c>
      <c r="F100" s="150">
        <f t="shared" si="26"/>
        <v>0</v>
      </c>
      <c r="G100" s="150">
        <f t="shared" si="27"/>
        <v>100.00000000000001</v>
      </c>
      <c r="H100" s="221"/>
    </row>
    <row r="101" spans="1:8" ht="20.100000000000001" customHeight="1">
      <c r="A101" s="8" t="s">
        <v>6</v>
      </c>
      <c r="B101" s="73">
        <v>1520</v>
      </c>
      <c r="C101" s="200">
        <v>238</v>
      </c>
      <c r="D101" s="200">
        <v>233</v>
      </c>
      <c r="E101" s="200">
        <v>233</v>
      </c>
      <c r="F101" s="150">
        <f t="shared" si="26"/>
        <v>0</v>
      </c>
      <c r="G101" s="150">
        <f t="shared" si="27"/>
        <v>100</v>
      </c>
      <c r="H101" s="221"/>
    </row>
    <row r="102" spans="1:8" ht="20.100000000000001" customHeight="1">
      <c r="A102" s="8" t="s">
        <v>7</v>
      </c>
      <c r="B102" s="73">
        <v>1530</v>
      </c>
      <c r="C102" s="200">
        <v>36</v>
      </c>
      <c r="D102" s="200">
        <v>36</v>
      </c>
      <c r="E102" s="200">
        <v>36</v>
      </c>
      <c r="F102" s="150">
        <f t="shared" si="26"/>
        <v>0</v>
      </c>
      <c r="G102" s="150">
        <f t="shared" si="27"/>
        <v>100</v>
      </c>
      <c r="H102" s="221"/>
    </row>
    <row r="103" spans="1:8" ht="20.100000000000001" customHeight="1">
      <c r="A103" s="8" t="s">
        <v>29</v>
      </c>
      <c r="B103" s="73">
        <v>1540</v>
      </c>
      <c r="C103" s="200">
        <v>5</v>
      </c>
      <c r="D103" s="200">
        <v>98</v>
      </c>
      <c r="E103" s="200">
        <v>85</v>
      </c>
      <c r="F103" s="150">
        <f t="shared" si="26"/>
        <v>13</v>
      </c>
      <c r="G103" s="150">
        <f t="shared" si="27"/>
        <v>86.734693877551024</v>
      </c>
      <c r="H103" s="221"/>
    </row>
    <row r="104" spans="1:8" s="5" customFormat="1" ht="20.100000000000001" customHeight="1">
      <c r="A104" s="10" t="s">
        <v>59</v>
      </c>
      <c r="B104" s="72">
        <v>1550</v>
      </c>
      <c r="C104" s="235">
        <f t="shared" ref="C104:E104" si="28">SUM(C97,C100:C103)</f>
        <v>1537</v>
      </c>
      <c r="D104" s="212">
        <f t="shared" si="28"/>
        <v>1807</v>
      </c>
      <c r="E104" s="212">
        <f t="shared" si="28"/>
        <v>1786</v>
      </c>
      <c r="F104" s="236">
        <f t="shared" si="26"/>
        <v>21</v>
      </c>
      <c r="G104" s="236">
        <f t="shared" si="27"/>
        <v>98.837852794687322</v>
      </c>
      <c r="H104" s="126"/>
    </row>
    <row r="105" spans="1:8" s="5" customFormat="1" ht="20.100000000000001" customHeight="1">
      <c r="A105" s="119"/>
      <c r="B105" s="123"/>
      <c r="C105" s="246"/>
      <c r="D105" s="124"/>
      <c r="E105" s="124"/>
      <c r="F105" s="124"/>
      <c r="G105" s="124"/>
      <c r="H105" s="222"/>
    </row>
    <row r="106" spans="1:8" s="5" customFormat="1" ht="15.75" customHeight="1">
      <c r="A106" s="119"/>
      <c r="B106" s="123"/>
      <c r="C106" s="246"/>
      <c r="D106" s="124"/>
      <c r="E106" s="124"/>
      <c r="F106" s="124"/>
      <c r="G106" s="124"/>
      <c r="H106" s="222"/>
    </row>
    <row r="107" spans="1:8" ht="16.5" customHeight="1">
      <c r="A107" s="107"/>
      <c r="B107" s="106"/>
      <c r="C107" s="247"/>
      <c r="D107" s="105"/>
      <c r="E107" s="105"/>
      <c r="F107" s="105"/>
      <c r="G107" s="105"/>
      <c r="H107" s="133"/>
    </row>
    <row r="108" spans="1:8" s="191" customFormat="1" ht="16.5" customHeight="1">
      <c r="A108" s="189"/>
      <c r="B108" s="190"/>
      <c r="C108" s="248"/>
      <c r="D108" s="105"/>
      <c r="E108" s="105"/>
      <c r="F108" s="105"/>
      <c r="G108" s="105"/>
      <c r="H108" s="133"/>
    </row>
    <row r="109" spans="1:8" s="5" customFormat="1" ht="20.25" customHeight="1">
      <c r="A109" s="155" t="s">
        <v>375</v>
      </c>
      <c r="B109" s="130"/>
      <c r="C109" s="249"/>
      <c r="D109" s="160"/>
      <c r="E109" s="334" t="s">
        <v>374</v>
      </c>
      <c r="F109" s="334"/>
      <c r="G109" s="334"/>
      <c r="H109" s="222"/>
    </row>
    <row r="110" spans="1:8" s="1" customFormat="1" ht="20.100000000000001" customHeight="1">
      <c r="A110" s="92" t="s">
        <v>353</v>
      </c>
      <c r="B110" s="105"/>
      <c r="C110" s="247"/>
      <c r="D110" s="122"/>
      <c r="E110" s="328" t="s">
        <v>108</v>
      </c>
      <c r="F110" s="328"/>
      <c r="G110" s="328"/>
      <c r="H110" s="223"/>
    </row>
    <row r="111" spans="1:8" ht="20.100000000000001" customHeight="1">
      <c r="A111" s="196"/>
      <c r="B111" s="197"/>
      <c r="C111" s="250"/>
      <c r="D111" s="118"/>
      <c r="E111" s="118"/>
      <c r="F111" s="118"/>
      <c r="G111" s="118"/>
      <c r="H111" s="133"/>
    </row>
    <row r="112" spans="1:8">
      <c r="A112" s="196"/>
      <c r="B112" s="197"/>
      <c r="C112" s="250"/>
      <c r="D112" s="118"/>
      <c r="E112" s="118"/>
      <c r="F112" s="118"/>
      <c r="G112" s="118"/>
      <c r="H112" s="133"/>
    </row>
    <row r="113" spans="1:8">
      <c r="A113" s="196"/>
      <c r="B113" s="197"/>
      <c r="C113" s="250"/>
      <c r="D113" s="118">
        <v>27</v>
      </c>
      <c r="E113" s="118">
        <v>52</v>
      </c>
      <c r="F113" s="118">
        <v>97</v>
      </c>
      <c r="G113" s="214">
        <v>128</v>
      </c>
      <c r="H113" s="224"/>
    </row>
    <row r="114" spans="1:8">
      <c r="A114" s="196"/>
      <c r="B114" s="197"/>
      <c r="C114" s="250"/>
      <c r="D114" s="118">
        <v>7</v>
      </c>
      <c r="E114" s="118">
        <v>15</v>
      </c>
      <c r="F114" s="118">
        <v>22</v>
      </c>
      <c r="G114" s="214">
        <v>31</v>
      </c>
      <c r="H114" s="133"/>
    </row>
    <row r="115" spans="1:8">
      <c r="A115" s="196"/>
      <c r="B115" s="197"/>
      <c r="C115" s="250"/>
      <c r="D115" s="118">
        <f>D113+D114</f>
        <v>34</v>
      </c>
      <c r="E115" s="118">
        <f t="shared" ref="E115:G115" si="29">E113+E114</f>
        <v>67</v>
      </c>
      <c r="F115" s="118">
        <f t="shared" si="29"/>
        <v>119</v>
      </c>
      <c r="G115" s="214">
        <f t="shared" si="29"/>
        <v>159</v>
      </c>
      <c r="H115" s="133"/>
    </row>
    <row r="116" spans="1:8">
      <c r="A116" s="196"/>
      <c r="B116" s="197"/>
      <c r="C116" s="250"/>
      <c r="D116" s="210">
        <f t="shared" ref="D116:F116" si="30">D25</f>
        <v>34</v>
      </c>
      <c r="E116" s="210">
        <f t="shared" si="30"/>
        <v>34</v>
      </c>
      <c r="F116" s="210">
        <f t="shared" si="30"/>
        <v>0</v>
      </c>
      <c r="G116" s="215">
        <f>G25</f>
        <v>99.999999999999986</v>
      </c>
      <c r="H116" s="133"/>
    </row>
    <row r="117" spans="1:8">
      <c r="A117" s="196"/>
      <c r="B117" s="197"/>
      <c r="C117" s="247"/>
      <c r="D117" s="105"/>
      <c r="E117" s="105"/>
      <c r="F117" s="105"/>
      <c r="G117" s="105"/>
      <c r="H117" s="133"/>
    </row>
    <row r="118" spans="1:8">
      <c r="A118" s="196"/>
      <c r="B118" s="197"/>
      <c r="C118" s="247"/>
      <c r="D118" s="105"/>
      <c r="E118" s="105"/>
      <c r="F118" s="105"/>
      <c r="G118" s="105"/>
      <c r="H118" s="133"/>
    </row>
    <row r="119" spans="1:8">
      <c r="A119" s="196"/>
      <c r="B119" s="197"/>
      <c r="C119" s="247"/>
      <c r="D119" s="105"/>
      <c r="E119" s="105"/>
      <c r="F119" s="105"/>
      <c r="G119" s="105"/>
      <c r="H119" s="133"/>
    </row>
    <row r="120" spans="1:8">
      <c r="A120" s="196"/>
      <c r="B120" s="197"/>
      <c r="C120" s="251" t="s">
        <v>407</v>
      </c>
      <c r="D120" s="193">
        <v>17</v>
      </c>
      <c r="E120" s="193">
        <v>35</v>
      </c>
      <c r="F120" s="193">
        <v>52</v>
      </c>
      <c r="G120" s="193">
        <v>69</v>
      </c>
      <c r="H120" s="133"/>
    </row>
    <row r="121" spans="1:8">
      <c r="A121" s="196"/>
      <c r="B121" s="197"/>
      <c r="C121" s="251" t="s">
        <v>408</v>
      </c>
      <c r="D121" s="195">
        <f>(D100-D120)*22%+D120*8.41%</f>
        <v>246.06970000000001</v>
      </c>
      <c r="E121" s="195">
        <f>(E100-E120)*22%+E120*8.41%</f>
        <v>243.62350000000001</v>
      </c>
      <c r="F121" s="195">
        <f>(F100-F120)*22%+F120*8.41%</f>
        <v>-7.0667999999999989</v>
      </c>
      <c r="G121" s="195">
        <f>(G100-G120)*22%+G120*8.41%</f>
        <v>12.622900000000003</v>
      </c>
      <c r="H121" s="133"/>
    </row>
    <row r="122" spans="1:8">
      <c r="A122" s="196"/>
      <c r="B122" s="197"/>
      <c r="C122" s="252" t="s">
        <v>409</v>
      </c>
      <c r="D122" s="194">
        <f>D100*18%</f>
        <v>203.22</v>
      </c>
      <c r="E122" s="194">
        <f>E100*18%</f>
        <v>203.22</v>
      </c>
      <c r="F122" s="194">
        <f>F100*18%</f>
        <v>0</v>
      </c>
      <c r="G122" s="194">
        <f>G100*18%</f>
        <v>18.000000000000004</v>
      </c>
      <c r="H122" s="133"/>
    </row>
    <row r="123" spans="1:8">
      <c r="A123" s="196"/>
      <c r="B123" s="197"/>
      <c r="C123" s="252" t="s">
        <v>410</v>
      </c>
      <c r="D123" s="194">
        <f>D100*1.5%</f>
        <v>16.934999999999999</v>
      </c>
      <c r="E123" s="194">
        <f>E100*1.5%</f>
        <v>16.934999999999999</v>
      </c>
      <c r="F123" s="194">
        <f>F100*1.5%</f>
        <v>0</v>
      </c>
      <c r="G123" s="194">
        <f>G100*1.5%</f>
        <v>1.5000000000000002</v>
      </c>
      <c r="H123" s="133"/>
    </row>
    <row r="124" spans="1:8">
      <c r="A124" s="196"/>
      <c r="B124" s="197"/>
      <c r="C124" s="250"/>
      <c r="D124" s="118"/>
      <c r="E124" s="118"/>
      <c r="F124" s="118"/>
      <c r="G124" s="118"/>
      <c r="H124" s="133"/>
    </row>
    <row r="125" spans="1:8">
      <c r="A125" s="196"/>
      <c r="B125" s="197"/>
      <c r="C125" s="250"/>
      <c r="D125" s="118"/>
      <c r="E125" s="118"/>
      <c r="F125" s="118"/>
      <c r="G125" s="118"/>
      <c r="H125" s="133"/>
    </row>
    <row r="126" spans="1:8">
      <c r="A126" s="196"/>
      <c r="B126" s="197"/>
      <c r="C126" s="250"/>
      <c r="D126" s="118"/>
      <c r="E126" s="118"/>
      <c r="F126" s="118"/>
      <c r="G126" s="118"/>
      <c r="H126" s="133"/>
    </row>
    <row r="127" spans="1:8">
      <c r="A127" s="196"/>
      <c r="B127" s="197"/>
      <c r="C127" s="250"/>
      <c r="D127" s="118"/>
      <c r="E127" s="118"/>
      <c r="F127" s="118"/>
      <c r="G127" s="118"/>
      <c r="H127" s="133"/>
    </row>
    <row r="128" spans="1:8">
      <c r="A128" s="27"/>
      <c r="C128" s="253"/>
      <c r="D128" s="28"/>
      <c r="E128" s="28"/>
      <c r="F128" s="28"/>
      <c r="G128" s="28"/>
    </row>
    <row r="129" spans="1:7">
      <c r="A129" s="27"/>
      <c r="C129" s="253"/>
      <c r="D129" s="28"/>
      <c r="E129" s="28"/>
      <c r="F129" s="28"/>
      <c r="G129" s="28"/>
    </row>
    <row r="130" spans="1:7">
      <c r="A130" s="27"/>
      <c r="C130" s="253"/>
      <c r="D130" s="28"/>
      <c r="E130" s="28"/>
      <c r="F130" s="28"/>
      <c r="G130" s="28"/>
    </row>
    <row r="131" spans="1:7">
      <c r="A131" s="27"/>
      <c r="C131" s="253"/>
      <c r="D131" s="28"/>
      <c r="E131" s="28"/>
      <c r="F131" s="28"/>
      <c r="G131" s="28"/>
    </row>
    <row r="132" spans="1:7">
      <c r="A132" s="27"/>
      <c r="C132" s="253"/>
      <c r="D132" s="28"/>
      <c r="E132" s="28"/>
      <c r="F132" s="28"/>
      <c r="G132" s="28"/>
    </row>
    <row r="133" spans="1:7">
      <c r="A133" s="27"/>
      <c r="C133" s="253"/>
      <c r="D133" s="28"/>
      <c r="E133" s="28"/>
      <c r="F133" s="28"/>
      <c r="G133" s="28"/>
    </row>
    <row r="134" spans="1:7">
      <c r="A134" s="27"/>
      <c r="C134" s="253"/>
      <c r="D134" s="28"/>
      <c r="E134" s="28"/>
      <c r="F134" s="28"/>
      <c r="G134" s="28"/>
    </row>
    <row r="135" spans="1:7">
      <c r="A135" s="27"/>
      <c r="C135" s="253"/>
      <c r="D135" s="28"/>
      <c r="E135" s="28"/>
      <c r="F135" s="28"/>
      <c r="G135" s="28"/>
    </row>
    <row r="136" spans="1:7">
      <c r="A136" s="27"/>
      <c r="C136" s="253"/>
      <c r="D136" s="28"/>
      <c r="E136" s="28"/>
      <c r="F136" s="28"/>
      <c r="G136" s="28"/>
    </row>
    <row r="137" spans="1:7">
      <c r="A137" s="27"/>
      <c r="C137" s="253"/>
      <c r="D137" s="28"/>
      <c r="E137" s="28"/>
      <c r="F137" s="28"/>
      <c r="G137" s="28"/>
    </row>
    <row r="138" spans="1:7">
      <c r="A138" s="27"/>
      <c r="C138" s="253"/>
      <c r="D138" s="28"/>
      <c r="E138" s="28"/>
      <c r="F138" s="28"/>
      <c r="G138" s="28"/>
    </row>
    <row r="139" spans="1:7">
      <c r="A139" s="27"/>
      <c r="C139" s="253"/>
      <c r="D139" s="28"/>
      <c r="E139" s="28"/>
      <c r="F139" s="28"/>
      <c r="G139" s="28"/>
    </row>
    <row r="140" spans="1:7">
      <c r="A140" s="27"/>
      <c r="C140" s="253"/>
      <c r="D140" s="28"/>
      <c r="E140" s="28"/>
      <c r="F140" s="28"/>
      <c r="G140" s="28"/>
    </row>
    <row r="141" spans="1:7">
      <c r="A141" s="27"/>
      <c r="C141" s="253"/>
      <c r="D141" s="28"/>
      <c r="E141" s="28"/>
      <c r="F141" s="28"/>
      <c r="G141" s="28"/>
    </row>
    <row r="142" spans="1:7">
      <c r="A142" s="27"/>
      <c r="C142" s="253"/>
      <c r="D142" s="28"/>
      <c r="E142" s="28"/>
      <c r="F142" s="28"/>
      <c r="G142" s="28"/>
    </row>
    <row r="143" spans="1:7">
      <c r="A143" s="27"/>
      <c r="C143" s="253"/>
      <c r="D143" s="28"/>
      <c r="E143" s="28"/>
      <c r="F143" s="28"/>
      <c r="G143" s="28"/>
    </row>
    <row r="144" spans="1:7">
      <c r="A144" s="27"/>
      <c r="C144" s="253"/>
      <c r="D144" s="28"/>
      <c r="E144" s="28"/>
      <c r="F144" s="28"/>
      <c r="G144" s="28"/>
    </row>
    <row r="145" spans="1:7">
      <c r="A145" s="27"/>
      <c r="C145" s="253"/>
      <c r="D145" s="28"/>
      <c r="E145" s="28"/>
      <c r="F145" s="28"/>
      <c r="G145" s="28"/>
    </row>
    <row r="146" spans="1:7">
      <c r="A146" s="27"/>
      <c r="C146" s="253"/>
      <c r="D146" s="28"/>
      <c r="E146" s="28"/>
      <c r="F146" s="28"/>
      <c r="G146" s="28"/>
    </row>
    <row r="147" spans="1:7">
      <c r="A147" s="27"/>
      <c r="C147" s="253"/>
      <c r="D147" s="28"/>
      <c r="E147" s="28"/>
      <c r="F147" s="28"/>
      <c r="G147" s="28"/>
    </row>
    <row r="148" spans="1:7">
      <c r="A148" s="27"/>
      <c r="C148" s="253"/>
      <c r="D148" s="28"/>
      <c r="E148" s="28"/>
      <c r="F148" s="28"/>
      <c r="G148" s="28"/>
    </row>
    <row r="149" spans="1:7">
      <c r="A149" s="27"/>
      <c r="C149" s="253"/>
      <c r="D149" s="28"/>
      <c r="E149" s="28"/>
      <c r="F149" s="28"/>
      <c r="G149" s="28"/>
    </row>
    <row r="150" spans="1:7">
      <c r="A150" s="27"/>
      <c r="C150" s="253"/>
      <c r="D150" s="28"/>
      <c r="E150" s="28"/>
      <c r="F150" s="28"/>
      <c r="G150" s="28"/>
    </row>
    <row r="151" spans="1:7">
      <c r="A151" s="27"/>
      <c r="C151" s="253"/>
      <c r="D151" s="28"/>
      <c r="E151" s="28"/>
      <c r="F151" s="28"/>
      <c r="G151" s="28"/>
    </row>
    <row r="152" spans="1:7">
      <c r="A152" s="27"/>
      <c r="C152" s="253"/>
      <c r="D152" s="28"/>
      <c r="E152" s="28"/>
      <c r="F152" s="28"/>
      <c r="G152" s="28"/>
    </row>
    <row r="153" spans="1:7">
      <c r="A153" s="27"/>
      <c r="C153" s="253"/>
      <c r="D153" s="28"/>
      <c r="E153" s="28"/>
      <c r="F153" s="28"/>
      <c r="G153" s="28"/>
    </row>
    <row r="154" spans="1:7">
      <c r="A154" s="27"/>
      <c r="C154" s="253"/>
      <c r="D154" s="28"/>
      <c r="E154" s="28"/>
      <c r="F154" s="28"/>
      <c r="G154" s="28"/>
    </row>
    <row r="155" spans="1:7">
      <c r="A155" s="27"/>
      <c r="C155" s="253"/>
      <c r="D155" s="28"/>
      <c r="E155" s="28"/>
      <c r="F155" s="28"/>
      <c r="G155" s="28"/>
    </row>
    <row r="156" spans="1:7">
      <c r="A156" s="27"/>
      <c r="C156" s="253"/>
      <c r="D156" s="28"/>
      <c r="E156" s="28"/>
      <c r="F156" s="28"/>
      <c r="G156" s="28"/>
    </row>
    <row r="157" spans="1:7">
      <c r="A157" s="27"/>
      <c r="C157" s="253"/>
      <c r="D157" s="28"/>
      <c r="E157" s="28"/>
      <c r="F157" s="28"/>
      <c r="G157" s="28"/>
    </row>
    <row r="158" spans="1:7">
      <c r="A158" s="27"/>
      <c r="C158" s="253"/>
      <c r="D158" s="28"/>
      <c r="E158" s="28"/>
      <c r="F158" s="28"/>
      <c r="G158" s="28"/>
    </row>
    <row r="159" spans="1:7">
      <c r="A159" s="27"/>
      <c r="C159" s="253"/>
      <c r="D159" s="28"/>
      <c r="E159" s="28"/>
      <c r="F159" s="28"/>
      <c r="G159" s="28"/>
    </row>
    <row r="160" spans="1:7">
      <c r="A160" s="27"/>
      <c r="C160" s="253"/>
      <c r="D160" s="28"/>
      <c r="E160" s="28"/>
      <c r="F160" s="28"/>
      <c r="G160" s="28"/>
    </row>
    <row r="161" spans="1:7">
      <c r="A161" s="27"/>
      <c r="C161" s="253"/>
      <c r="D161" s="28"/>
      <c r="E161" s="28"/>
      <c r="F161" s="28"/>
      <c r="G161" s="28"/>
    </row>
    <row r="162" spans="1:7">
      <c r="A162" s="27"/>
      <c r="C162" s="253"/>
      <c r="D162" s="28"/>
      <c r="E162" s="28"/>
      <c r="F162" s="28"/>
      <c r="G162" s="28"/>
    </row>
    <row r="163" spans="1:7">
      <c r="A163" s="27"/>
      <c r="C163" s="253"/>
      <c r="D163" s="28"/>
      <c r="E163" s="28"/>
      <c r="F163" s="28"/>
      <c r="G163" s="28"/>
    </row>
    <row r="164" spans="1:7">
      <c r="A164" s="27"/>
      <c r="C164" s="253"/>
      <c r="D164" s="28"/>
      <c r="E164" s="28"/>
      <c r="F164" s="28"/>
      <c r="G164" s="28"/>
    </row>
    <row r="165" spans="1:7">
      <c r="A165" s="27"/>
      <c r="C165" s="253"/>
      <c r="D165" s="28"/>
      <c r="E165" s="28"/>
      <c r="F165" s="28"/>
      <c r="G165" s="28"/>
    </row>
    <row r="166" spans="1:7">
      <c r="A166" s="27"/>
      <c r="C166" s="253"/>
      <c r="D166" s="28"/>
      <c r="E166" s="28"/>
      <c r="F166" s="28"/>
      <c r="G166" s="28"/>
    </row>
    <row r="167" spans="1:7">
      <c r="A167" s="27"/>
      <c r="C167" s="253"/>
      <c r="D167" s="28"/>
      <c r="E167" s="28"/>
      <c r="F167" s="28"/>
      <c r="G167" s="28"/>
    </row>
    <row r="168" spans="1:7">
      <c r="A168" s="27"/>
      <c r="C168" s="253"/>
      <c r="D168" s="28"/>
      <c r="E168" s="28"/>
      <c r="F168" s="28"/>
      <c r="G168" s="28"/>
    </row>
    <row r="169" spans="1:7">
      <c r="A169" s="49"/>
    </row>
    <row r="170" spans="1:7">
      <c r="A170" s="49"/>
    </row>
    <row r="171" spans="1:7">
      <c r="A171" s="49"/>
    </row>
    <row r="172" spans="1:7">
      <c r="A172" s="49"/>
    </row>
    <row r="173" spans="1:7">
      <c r="A173" s="49"/>
    </row>
    <row r="174" spans="1:7">
      <c r="A174" s="49"/>
    </row>
    <row r="175" spans="1:7">
      <c r="A175" s="49"/>
    </row>
    <row r="176" spans="1:7">
      <c r="A176" s="49"/>
    </row>
    <row r="177" spans="1:3">
      <c r="A177" s="49"/>
    </row>
    <row r="178" spans="1:3">
      <c r="A178" s="49"/>
    </row>
    <row r="179" spans="1:3">
      <c r="A179" s="49"/>
      <c r="B179" s="2"/>
      <c r="C179" s="255"/>
    </row>
    <row r="180" spans="1:3">
      <c r="A180" s="49"/>
      <c r="B180" s="2"/>
      <c r="C180" s="255"/>
    </row>
    <row r="181" spans="1:3">
      <c r="A181" s="49"/>
      <c r="B181" s="2"/>
      <c r="C181" s="255"/>
    </row>
    <row r="182" spans="1:3">
      <c r="A182" s="49"/>
      <c r="B182" s="2"/>
      <c r="C182" s="255"/>
    </row>
    <row r="183" spans="1:3">
      <c r="A183" s="49"/>
      <c r="B183" s="2"/>
      <c r="C183" s="255"/>
    </row>
    <row r="184" spans="1:3">
      <c r="A184" s="49"/>
      <c r="B184" s="2"/>
      <c r="C184" s="255"/>
    </row>
    <row r="185" spans="1:3">
      <c r="A185" s="49"/>
      <c r="B185" s="2"/>
      <c r="C185" s="255"/>
    </row>
    <row r="186" spans="1:3">
      <c r="A186" s="49"/>
      <c r="B186" s="2"/>
      <c r="C186" s="255"/>
    </row>
    <row r="187" spans="1:3">
      <c r="A187" s="49"/>
      <c r="B187" s="2"/>
      <c r="C187" s="255"/>
    </row>
    <row r="188" spans="1:3">
      <c r="A188" s="49"/>
      <c r="B188" s="2"/>
      <c r="C188" s="255"/>
    </row>
    <row r="189" spans="1:3">
      <c r="A189" s="49"/>
      <c r="B189" s="2"/>
      <c r="C189" s="255"/>
    </row>
    <row r="190" spans="1:3">
      <c r="A190" s="49"/>
      <c r="B190" s="2"/>
      <c r="C190" s="255"/>
    </row>
    <row r="191" spans="1:3">
      <c r="A191" s="49"/>
      <c r="B191" s="2"/>
      <c r="C191" s="255"/>
    </row>
    <row r="192" spans="1:3">
      <c r="A192" s="49"/>
      <c r="B192" s="2"/>
      <c r="C192" s="255"/>
    </row>
    <row r="193" spans="1:3">
      <c r="A193" s="49"/>
      <c r="B193" s="2"/>
      <c r="C193" s="255"/>
    </row>
    <row r="194" spans="1:3">
      <c r="A194" s="49"/>
      <c r="B194" s="2"/>
      <c r="C194" s="255"/>
    </row>
    <row r="195" spans="1:3">
      <c r="A195" s="49"/>
      <c r="B195" s="2"/>
      <c r="C195" s="255"/>
    </row>
    <row r="196" spans="1:3">
      <c r="A196" s="49"/>
      <c r="B196" s="2"/>
      <c r="C196" s="255"/>
    </row>
    <row r="197" spans="1:3">
      <c r="A197" s="49"/>
      <c r="B197" s="2"/>
      <c r="C197" s="255"/>
    </row>
    <row r="198" spans="1:3">
      <c r="A198" s="49"/>
      <c r="B198" s="2"/>
      <c r="C198" s="255"/>
    </row>
    <row r="199" spans="1:3">
      <c r="A199" s="49"/>
      <c r="B199" s="2"/>
      <c r="C199" s="255"/>
    </row>
    <row r="200" spans="1:3">
      <c r="A200" s="49"/>
      <c r="B200" s="2"/>
      <c r="C200" s="255"/>
    </row>
    <row r="201" spans="1:3">
      <c r="A201" s="49"/>
      <c r="B201" s="2"/>
      <c r="C201" s="255"/>
    </row>
    <row r="202" spans="1:3">
      <c r="A202" s="49"/>
      <c r="B202" s="2"/>
      <c r="C202" s="255"/>
    </row>
    <row r="203" spans="1:3">
      <c r="A203" s="49"/>
      <c r="B203" s="2"/>
      <c r="C203" s="255"/>
    </row>
    <row r="204" spans="1:3">
      <c r="A204" s="49"/>
      <c r="B204" s="2"/>
      <c r="C204" s="255"/>
    </row>
    <row r="205" spans="1:3">
      <c r="A205" s="49"/>
      <c r="B205" s="2"/>
      <c r="C205" s="255"/>
    </row>
    <row r="206" spans="1:3">
      <c r="A206" s="49"/>
      <c r="B206" s="2"/>
      <c r="C206" s="255"/>
    </row>
    <row r="207" spans="1:3">
      <c r="A207" s="49"/>
      <c r="B207" s="2"/>
      <c r="C207" s="255"/>
    </row>
    <row r="208" spans="1:3">
      <c r="A208" s="49"/>
      <c r="B208" s="2"/>
      <c r="C208" s="255"/>
    </row>
    <row r="209" spans="1:3">
      <c r="A209" s="49"/>
      <c r="B209" s="2"/>
      <c r="C209" s="255"/>
    </row>
    <row r="210" spans="1:3">
      <c r="A210" s="49"/>
      <c r="B210" s="2"/>
      <c r="C210" s="255"/>
    </row>
    <row r="211" spans="1:3">
      <c r="A211" s="49"/>
      <c r="B211" s="2"/>
      <c r="C211" s="255"/>
    </row>
    <row r="212" spans="1:3">
      <c r="A212" s="49"/>
      <c r="B212" s="2"/>
      <c r="C212" s="255"/>
    </row>
    <row r="213" spans="1:3">
      <c r="A213" s="49"/>
      <c r="B213" s="2"/>
      <c r="C213" s="255"/>
    </row>
    <row r="214" spans="1:3">
      <c r="A214" s="49"/>
      <c r="B214" s="2"/>
      <c r="C214" s="255"/>
    </row>
    <row r="215" spans="1:3">
      <c r="A215" s="49"/>
      <c r="B215" s="2"/>
      <c r="C215" s="255"/>
    </row>
    <row r="216" spans="1:3">
      <c r="A216" s="49"/>
      <c r="B216" s="2"/>
      <c r="C216" s="255"/>
    </row>
    <row r="217" spans="1:3">
      <c r="A217" s="49"/>
      <c r="B217" s="2"/>
      <c r="C217" s="255"/>
    </row>
    <row r="218" spans="1:3">
      <c r="A218" s="49"/>
      <c r="B218" s="2"/>
      <c r="C218" s="255"/>
    </row>
    <row r="219" spans="1:3">
      <c r="A219" s="49"/>
      <c r="B219" s="2"/>
      <c r="C219" s="255"/>
    </row>
    <row r="220" spans="1:3">
      <c r="A220" s="49"/>
      <c r="B220" s="2"/>
      <c r="C220" s="255"/>
    </row>
    <row r="221" spans="1:3">
      <c r="A221" s="49"/>
      <c r="B221" s="2"/>
      <c r="C221" s="255"/>
    </row>
    <row r="222" spans="1:3">
      <c r="A222" s="49"/>
      <c r="B222" s="2"/>
      <c r="C222" s="255"/>
    </row>
    <row r="223" spans="1:3">
      <c r="A223" s="49"/>
      <c r="B223" s="2"/>
      <c r="C223" s="255"/>
    </row>
    <row r="224" spans="1:3">
      <c r="A224" s="49"/>
      <c r="B224" s="2"/>
      <c r="C224" s="255"/>
    </row>
    <row r="225" spans="1:3">
      <c r="A225" s="49"/>
      <c r="B225" s="2"/>
      <c r="C225" s="255"/>
    </row>
    <row r="226" spans="1:3">
      <c r="A226" s="49"/>
      <c r="B226" s="2"/>
      <c r="C226" s="255"/>
    </row>
    <row r="227" spans="1:3">
      <c r="A227" s="49"/>
      <c r="B227" s="2"/>
      <c r="C227" s="255"/>
    </row>
    <row r="228" spans="1:3">
      <c r="A228" s="49"/>
      <c r="B228" s="2"/>
      <c r="C228" s="255"/>
    </row>
    <row r="229" spans="1:3">
      <c r="A229" s="49"/>
      <c r="B229" s="2"/>
      <c r="C229" s="255"/>
    </row>
    <row r="230" spans="1:3">
      <c r="A230" s="49"/>
      <c r="B230" s="2"/>
      <c r="C230" s="255"/>
    </row>
    <row r="231" spans="1:3">
      <c r="A231" s="49"/>
      <c r="B231" s="2"/>
      <c r="C231" s="255"/>
    </row>
    <row r="232" spans="1:3">
      <c r="A232" s="49"/>
      <c r="B232" s="2"/>
      <c r="C232" s="255"/>
    </row>
    <row r="233" spans="1:3">
      <c r="A233" s="49"/>
      <c r="B233" s="2"/>
      <c r="C233" s="255"/>
    </row>
    <row r="234" spans="1:3">
      <c r="A234" s="49"/>
      <c r="B234" s="2"/>
      <c r="C234" s="255"/>
    </row>
    <row r="235" spans="1:3">
      <c r="A235" s="49"/>
      <c r="B235" s="2"/>
      <c r="C235" s="255"/>
    </row>
    <row r="236" spans="1:3">
      <c r="A236" s="49"/>
      <c r="B236" s="2"/>
      <c r="C236" s="255"/>
    </row>
    <row r="237" spans="1:3">
      <c r="A237" s="49"/>
      <c r="B237" s="2"/>
      <c r="C237" s="255"/>
    </row>
    <row r="238" spans="1:3">
      <c r="A238" s="49"/>
      <c r="B238" s="2"/>
      <c r="C238" s="255"/>
    </row>
    <row r="239" spans="1:3">
      <c r="A239" s="49"/>
      <c r="B239" s="2"/>
      <c r="C239" s="255"/>
    </row>
    <row r="240" spans="1:3">
      <c r="A240" s="49"/>
      <c r="B240" s="2"/>
      <c r="C240" s="255"/>
    </row>
    <row r="241" spans="1:3">
      <c r="A241" s="49"/>
      <c r="B241" s="2"/>
      <c r="C241" s="255"/>
    </row>
    <row r="242" spans="1:3">
      <c r="A242" s="49"/>
      <c r="B242" s="2"/>
      <c r="C242" s="255"/>
    </row>
    <row r="243" spans="1:3">
      <c r="A243" s="49"/>
      <c r="B243" s="2"/>
      <c r="C243" s="255"/>
    </row>
    <row r="244" spans="1:3">
      <c r="A244" s="49"/>
      <c r="B244" s="2"/>
      <c r="C244" s="255"/>
    </row>
    <row r="245" spans="1:3">
      <c r="A245" s="49"/>
      <c r="B245" s="2"/>
      <c r="C245" s="255"/>
    </row>
    <row r="246" spans="1:3">
      <c r="A246" s="49"/>
      <c r="B246" s="2"/>
      <c r="C246" s="255"/>
    </row>
    <row r="247" spans="1:3">
      <c r="A247" s="49"/>
      <c r="B247" s="2"/>
      <c r="C247" s="255"/>
    </row>
    <row r="248" spans="1:3">
      <c r="A248" s="49"/>
      <c r="B248" s="2"/>
      <c r="C248" s="255"/>
    </row>
    <row r="249" spans="1:3">
      <c r="A249" s="49"/>
      <c r="B249" s="2"/>
      <c r="C249" s="255"/>
    </row>
    <row r="250" spans="1:3">
      <c r="A250" s="49"/>
      <c r="B250" s="2"/>
      <c r="C250" s="255"/>
    </row>
    <row r="251" spans="1:3">
      <c r="A251" s="49"/>
      <c r="B251" s="2"/>
      <c r="C251" s="255"/>
    </row>
    <row r="252" spans="1:3">
      <c r="A252" s="49"/>
      <c r="B252" s="2"/>
      <c r="C252" s="255"/>
    </row>
    <row r="253" spans="1:3">
      <c r="A253" s="49"/>
      <c r="B253" s="2"/>
      <c r="C253" s="255"/>
    </row>
    <row r="254" spans="1:3">
      <c r="A254" s="49"/>
      <c r="B254" s="2"/>
      <c r="C254" s="255"/>
    </row>
    <row r="255" spans="1:3">
      <c r="A255" s="49"/>
      <c r="B255" s="2"/>
      <c r="C255" s="255"/>
    </row>
    <row r="256" spans="1:3">
      <c r="A256" s="49"/>
      <c r="B256" s="2"/>
      <c r="C256" s="255"/>
    </row>
    <row r="257" spans="1:3">
      <c r="A257" s="49"/>
      <c r="B257" s="2"/>
      <c r="C257" s="255"/>
    </row>
    <row r="258" spans="1:3">
      <c r="A258" s="49"/>
      <c r="B258" s="2"/>
      <c r="C258" s="255"/>
    </row>
    <row r="259" spans="1:3">
      <c r="A259" s="49"/>
      <c r="B259" s="2"/>
      <c r="C259" s="255"/>
    </row>
    <row r="260" spans="1:3">
      <c r="A260" s="49"/>
      <c r="B260" s="2"/>
      <c r="C260" s="255"/>
    </row>
    <row r="261" spans="1:3">
      <c r="A261" s="49"/>
      <c r="B261" s="2"/>
      <c r="C261" s="255"/>
    </row>
    <row r="262" spans="1:3">
      <c r="A262" s="49"/>
      <c r="B262" s="2"/>
      <c r="C262" s="255"/>
    </row>
    <row r="263" spans="1:3">
      <c r="A263" s="49"/>
      <c r="B263" s="2"/>
      <c r="C263" s="255"/>
    </row>
    <row r="264" spans="1:3">
      <c r="A264" s="49"/>
      <c r="B264" s="2"/>
      <c r="C264" s="255"/>
    </row>
    <row r="265" spans="1:3">
      <c r="A265" s="49"/>
      <c r="B265" s="2"/>
      <c r="C265" s="255"/>
    </row>
    <row r="266" spans="1:3">
      <c r="A266" s="49"/>
      <c r="B266" s="2"/>
      <c r="C266" s="255"/>
    </row>
    <row r="267" spans="1:3">
      <c r="A267" s="49"/>
      <c r="B267" s="2"/>
      <c r="C267" s="255"/>
    </row>
    <row r="268" spans="1:3">
      <c r="A268" s="49"/>
      <c r="B268" s="2"/>
      <c r="C268" s="255"/>
    </row>
    <row r="269" spans="1:3">
      <c r="A269" s="49"/>
      <c r="B269" s="2"/>
      <c r="C269" s="255"/>
    </row>
    <row r="270" spans="1:3">
      <c r="A270" s="49"/>
      <c r="B270" s="2"/>
      <c r="C270" s="255"/>
    </row>
    <row r="271" spans="1:3">
      <c r="A271" s="49"/>
      <c r="B271" s="2"/>
      <c r="C271" s="255"/>
    </row>
    <row r="272" spans="1:3">
      <c r="A272" s="49"/>
      <c r="B272" s="2"/>
      <c r="C272" s="255"/>
    </row>
    <row r="273" spans="1:3">
      <c r="A273" s="49"/>
      <c r="B273" s="2"/>
      <c r="C273" s="255"/>
    </row>
    <row r="274" spans="1:3">
      <c r="A274" s="49"/>
      <c r="B274" s="2"/>
      <c r="C274" s="255"/>
    </row>
    <row r="275" spans="1:3">
      <c r="A275" s="49"/>
      <c r="B275" s="2"/>
      <c r="C275" s="255"/>
    </row>
    <row r="276" spans="1:3">
      <c r="A276" s="49"/>
      <c r="B276" s="2"/>
      <c r="C276" s="255"/>
    </row>
    <row r="277" spans="1:3">
      <c r="A277" s="49"/>
      <c r="B277" s="2"/>
      <c r="C277" s="255"/>
    </row>
    <row r="278" spans="1:3">
      <c r="A278" s="49"/>
      <c r="B278" s="2"/>
      <c r="C278" s="255"/>
    </row>
    <row r="279" spans="1:3">
      <c r="A279" s="49"/>
      <c r="B279" s="2"/>
      <c r="C279" s="255"/>
    </row>
    <row r="280" spans="1:3">
      <c r="A280" s="49"/>
      <c r="B280" s="2"/>
      <c r="C280" s="255"/>
    </row>
    <row r="281" spans="1:3">
      <c r="A281" s="49"/>
      <c r="B281" s="2"/>
      <c r="C281" s="255"/>
    </row>
    <row r="282" spans="1:3">
      <c r="A282" s="49"/>
      <c r="B282" s="2"/>
      <c r="C282" s="255"/>
    </row>
    <row r="283" spans="1:3">
      <c r="A283" s="49"/>
      <c r="B283" s="2"/>
      <c r="C283" s="255"/>
    </row>
    <row r="284" spans="1:3">
      <c r="A284" s="49"/>
      <c r="B284" s="2"/>
      <c r="C284" s="255"/>
    </row>
    <row r="285" spans="1:3">
      <c r="A285" s="49"/>
      <c r="B285" s="2"/>
      <c r="C285" s="255"/>
    </row>
    <row r="286" spans="1:3">
      <c r="A286" s="49"/>
      <c r="B286" s="2"/>
      <c r="C286" s="255"/>
    </row>
    <row r="287" spans="1:3">
      <c r="A287" s="49"/>
      <c r="B287" s="2"/>
      <c r="C287" s="255"/>
    </row>
    <row r="288" spans="1:3">
      <c r="A288" s="49"/>
      <c r="B288" s="2"/>
      <c r="C288" s="255"/>
    </row>
    <row r="289" spans="1:3">
      <c r="A289" s="49"/>
      <c r="B289" s="2"/>
      <c r="C289" s="255"/>
    </row>
    <row r="290" spans="1:3">
      <c r="A290" s="49"/>
      <c r="B290" s="2"/>
      <c r="C290" s="255"/>
    </row>
    <row r="291" spans="1:3">
      <c r="A291" s="49"/>
      <c r="B291" s="2"/>
      <c r="C291" s="255"/>
    </row>
    <row r="292" spans="1:3">
      <c r="A292" s="49"/>
      <c r="B292" s="2"/>
      <c r="C292" s="255"/>
    </row>
    <row r="293" spans="1:3">
      <c r="A293" s="49"/>
      <c r="B293" s="2"/>
      <c r="C293" s="255"/>
    </row>
    <row r="294" spans="1:3">
      <c r="A294" s="49"/>
      <c r="B294" s="2"/>
      <c r="C294" s="255"/>
    </row>
    <row r="295" spans="1:3">
      <c r="A295" s="49"/>
      <c r="B295" s="2"/>
      <c r="C295" s="255"/>
    </row>
    <row r="296" spans="1:3">
      <c r="A296" s="49"/>
      <c r="B296" s="2"/>
      <c r="C296" s="255"/>
    </row>
    <row r="297" spans="1:3">
      <c r="A297" s="49"/>
      <c r="B297" s="2"/>
      <c r="C297" s="255"/>
    </row>
    <row r="298" spans="1:3">
      <c r="A298" s="49"/>
      <c r="B298" s="2"/>
      <c r="C298" s="255"/>
    </row>
    <row r="299" spans="1:3">
      <c r="A299" s="49"/>
      <c r="B299" s="2"/>
      <c r="C299" s="255"/>
    </row>
    <row r="300" spans="1:3">
      <c r="A300" s="49"/>
      <c r="B300" s="2"/>
      <c r="C300" s="255"/>
    </row>
    <row r="301" spans="1:3">
      <c r="A301" s="49"/>
      <c r="B301" s="2"/>
      <c r="C301" s="255"/>
    </row>
    <row r="302" spans="1:3">
      <c r="A302" s="49"/>
      <c r="B302" s="2"/>
      <c r="C302" s="255"/>
    </row>
    <row r="303" spans="1:3">
      <c r="A303" s="49"/>
      <c r="B303" s="2"/>
      <c r="C303" s="255"/>
    </row>
    <row r="304" spans="1:3">
      <c r="A304" s="49"/>
      <c r="B304" s="2"/>
      <c r="C304" s="255"/>
    </row>
    <row r="305" spans="1:3">
      <c r="A305" s="49"/>
      <c r="B305" s="2"/>
      <c r="C305" s="255"/>
    </row>
    <row r="306" spans="1:3">
      <c r="A306" s="49"/>
      <c r="B306" s="2"/>
      <c r="C306" s="255"/>
    </row>
    <row r="307" spans="1:3">
      <c r="A307" s="49"/>
      <c r="B307" s="2"/>
      <c r="C307" s="255"/>
    </row>
    <row r="308" spans="1:3">
      <c r="A308" s="49"/>
      <c r="B308" s="2"/>
      <c r="C308" s="255"/>
    </row>
    <row r="309" spans="1:3">
      <c r="A309" s="49"/>
      <c r="B309" s="2"/>
      <c r="C309" s="255"/>
    </row>
    <row r="310" spans="1:3">
      <c r="A310" s="49"/>
      <c r="B310" s="2"/>
      <c r="C310" s="255"/>
    </row>
    <row r="311" spans="1:3">
      <c r="A311" s="49"/>
      <c r="B311" s="2"/>
      <c r="C311" s="255"/>
    </row>
    <row r="312" spans="1:3">
      <c r="A312" s="49"/>
      <c r="B312" s="2"/>
      <c r="C312" s="255"/>
    </row>
    <row r="313" spans="1:3">
      <c r="A313" s="49"/>
      <c r="B313" s="2"/>
      <c r="C313" s="255"/>
    </row>
    <row r="314" spans="1:3">
      <c r="A314" s="49"/>
      <c r="B314" s="2"/>
      <c r="C314" s="255"/>
    </row>
    <row r="315" spans="1:3">
      <c r="A315" s="49"/>
      <c r="B315" s="2"/>
      <c r="C315" s="255"/>
    </row>
    <row r="316" spans="1:3">
      <c r="A316" s="49"/>
      <c r="B316" s="2"/>
      <c r="C316" s="255"/>
    </row>
    <row r="317" spans="1:3">
      <c r="A317" s="49"/>
      <c r="B317" s="2"/>
      <c r="C317" s="255"/>
    </row>
    <row r="318" spans="1:3">
      <c r="A318" s="49"/>
      <c r="B318" s="2"/>
      <c r="C318" s="255"/>
    </row>
    <row r="319" spans="1:3">
      <c r="A319" s="49"/>
      <c r="B319" s="2"/>
      <c r="C319" s="255"/>
    </row>
    <row r="320" spans="1:3">
      <c r="A320" s="49"/>
      <c r="B320" s="2"/>
      <c r="C320" s="255"/>
    </row>
    <row r="321" spans="1:3">
      <c r="A321" s="49"/>
      <c r="B321" s="2"/>
      <c r="C321" s="255"/>
    </row>
    <row r="322" spans="1:3">
      <c r="A322" s="49"/>
      <c r="B322" s="2"/>
      <c r="C322" s="255"/>
    </row>
    <row r="323" spans="1:3">
      <c r="A323" s="49"/>
      <c r="B323" s="2"/>
      <c r="C323" s="255"/>
    </row>
    <row r="324" spans="1:3">
      <c r="A324" s="49"/>
      <c r="B324" s="2"/>
      <c r="C324" s="255"/>
    </row>
    <row r="325" spans="1:3">
      <c r="A325" s="49"/>
      <c r="B325" s="2"/>
      <c r="C325" s="255"/>
    </row>
    <row r="326" spans="1:3">
      <c r="A326" s="49"/>
      <c r="B326" s="2"/>
      <c r="C326" s="255"/>
    </row>
    <row r="327" spans="1:3">
      <c r="A327" s="49"/>
      <c r="B327" s="2"/>
      <c r="C327" s="255"/>
    </row>
    <row r="328" spans="1:3">
      <c r="A328" s="49"/>
      <c r="B328" s="2"/>
      <c r="C328" s="255"/>
    </row>
    <row r="329" spans="1:3">
      <c r="A329" s="49"/>
      <c r="B329" s="2"/>
      <c r="C329" s="255"/>
    </row>
    <row r="330" spans="1:3">
      <c r="A330" s="49"/>
      <c r="B330" s="2"/>
      <c r="C330" s="255"/>
    </row>
    <row r="331" spans="1:3">
      <c r="A331" s="49"/>
      <c r="B331" s="2"/>
      <c r="C331" s="255"/>
    </row>
    <row r="332" spans="1:3">
      <c r="A332" s="49"/>
      <c r="B332" s="2"/>
      <c r="C332" s="255"/>
    </row>
    <row r="333" spans="1:3">
      <c r="A333" s="49"/>
      <c r="B333" s="2"/>
      <c r="C333" s="255"/>
    </row>
    <row r="334" spans="1:3">
      <c r="A334" s="49"/>
      <c r="B334" s="2"/>
      <c r="C334" s="255"/>
    </row>
    <row r="335" spans="1:3">
      <c r="A335" s="49"/>
      <c r="B335" s="2"/>
      <c r="C335" s="255"/>
    </row>
  </sheetData>
  <customSheetViews>
    <customSheetView guid="{43DCEB14-ADF8-4168-9283-6542A71D3CF7}" scale="90" showPageBreaks="1" printArea="1" view="pageBreakPreview">
      <selection activeCell="F4" sqref="F4"/>
      <pageMargins left="0.78740157480314965" right="0.39370078740157483" top="0.59055118110236227" bottom="0.59055118110236227" header="0.19685039370078741" footer="0.11811023622047245"/>
      <pageSetup paperSize="9" scale="50" orientation="portrait" verticalDpi="300" r:id="rId1"/>
      <headerFooter alignWithMargins="0"/>
    </customSheetView>
    <customSheetView guid="{1E3D5FB9-014E-4051-8AD5-DB0A17D05797}" scale="90" showPageBreaks="1" printArea="1" view="pageBreakPreview" topLeftCell="A13">
      <selection activeCell="I22" sqref="I22"/>
      <pageMargins left="0.78740157480314965" right="0.39370078740157483" top="0.59055118110236227" bottom="0.59055118110236227" header="0.19685039370078741" footer="0.11811023622047245"/>
      <pageSetup paperSize="9" scale="50" orientation="portrait" verticalDpi="300" r:id="rId2"/>
      <headerFooter alignWithMargins="0"/>
    </customSheetView>
  </customSheetViews>
  <mergeCells count="11">
    <mergeCell ref="A1:H1"/>
    <mergeCell ref="E110:G110"/>
    <mergeCell ref="A6:H6"/>
    <mergeCell ref="A83:H83"/>
    <mergeCell ref="A89:H89"/>
    <mergeCell ref="B3:B4"/>
    <mergeCell ref="A3:A4"/>
    <mergeCell ref="D3:G3"/>
    <mergeCell ref="A96:H96"/>
    <mergeCell ref="E109:G109"/>
    <mergeCell ref="C3:C4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50" orientation="portrait" vertic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3"/>
  </sheetPr>
  <dimension ref="A1:H192"/>
  <sheetViews>
    <sheetView view="pageBreakPreview" zoomScale="75" zoomScaleNormal="65" zoomScaleSheetLayoutView="50" workbookViewId="0">
      <pane ySplit="5" topLeftCell="A30" activePane="bottomLeft" state="frozen"/>
      <selection pane="bottomLeft" activeCell="F11" sqref="F11:F12"/>
    </sheetView>
  </sheetViews>
  <sheetFormatPr defaultColWidth="77.85546875" defaultRowHeight="18.75" outlineLevelRow="1"/>
  <cols>
    <col min="1" max="1" width="61.28515625" style="44" customWidth="1"/>
    <col min="2" max="2" width="15.28515625" style="47" customWidth="1"/>
    <col min="3" max="3" width="16.85546875" style="260" customWidth="1"/>
    <col min="4" max="4" width="19" style="44" customWidth="1"/>
    <col min="5" max="5" width="17.42578125" style="44" customWidth="1"/>
    <col min="6" max="6" width="18.85546875" style="44" customWidth="1"/>
    <col min="7" max="7" width="18" style="44" customWidth="1"/>
    <col min="8" max="8" width="9.5703125" style="44" customWidth="1"/>
    <col min="9" max="251" width="9.140625" style="44" customWidth="1"/>
    <col min="252" max="16384" width="77.85546875" style="44"/>
  </cols>
  <sheetData>
    <row r="1" spans="1:7">
      <c r="A1" s="339" t="s">
        <v>346</v>
      </c>
      <c r="B1" s="339"/>
      <c r="C1" s="339"/>
      <c r="D1" s="339"/>
      <c r="E1" s="339"/>
      <c r="F1" s="339"/>
      <c r="G1" s="339"/>
    </row>
    <row r="2" spans="1:7" outlineLevel="1">
      <c r="A2" s="43"/>
      <c r="B2" s="52"/>
      <c r="C2" s="240"/>
      <c r="D2" s="43"/>
      <c r="E2" s="43"/>
      <c r="F2" s="43"/>
      <c r="G2" s="43"/>
    </row>
    <row r="3" spans="1:7" ht="38.25" customHeight="1">
      <c r="A3" s="333" t="s">
        <v>259</v>
      </c>
      <c r="B3" s="340" t="s">
        <v>18</v>
      </c>
      <c r="C3" s="335" t="s">
        <v>437</v>
      </c>
      <c r="D3" s="332" t="s">
        <v>438</v>
      </c>
      <c r="E3" s="332"/>
      <c r="F3" s="332"/>
      <c r="G3" s="332"/>
    </row>
    <row r="4" spans="1:7" ht="50.25" customHeight="1">
      <c r="A4" s="333"/>
      <c r="B4" s="340"/>
      <c r="C4" s="335"/>
      <c r="D4" s="228" t="s">
        <v>439</v>
      </c>
      <c r="E4" s="228" t="s">
        <v>440</v>
      </c>
      <c r="F4" s="228" t="s">
        <v>441</v>
      </c>
      <c r="G4" s="228" t="s">
        <v>442</v>
      </c>
    </row>
    <row r="5" spans="1:7" ht="18" customHeight="1">
      <c r="A5" s="50">
        <v>1</v>
      </c>
      <c r="B5" s="51">
        <v>2</v>
      </c>
      <c r="C5" s="256">
        <v>5</v>
      </c>
      <c r="D5" s="7">
        <v>6</v>
      </c>
      <c r="E5" s="7">
        <v>7</v>
      </c>
      <c r="F5" s="7">
        <v>8</v>
      </c>
      <c r="G5" s="7">
        <v>9</v>
      </c>
    </row>
    <row r="6" spans="1:7" ht="24.95" customHeight="1">
      <c r="A6" s="336" t="s">
        <v>156</v>
      </c>
      <c r="B6" s="337"/>
      <c r="C6" s="337"/>
      <c r="D6" s="337"/>
      <c r="E6" s="337"/>
      <c r="F6" s="337"/>
      <c r="G6" s="338"/>
    </row>
    <row r="7" spans="1:7" ht="42.75" customHeight="1">
      <c r="A7" s="57" t="s">
        <v>61</v>
      </c>
      <c r="B7" s="7">
        <v>2000</v>
      </c>
      <c r="C7" s="206">
        <v>399</v>
      </c>
      <c r="D7" s="206">
        <v>380</v>
      </c>
      <c r="E7" s="154">
        <v>492</v>
      </c>
      <c r="F7" s="206">
        <f>D7-E7</f>
        <v>-112</v>
      </c>
      <c r="G7" s="206">
        <f>E7/D7%</f>
        <v>129.47368421052633</v>
      </c>
    </row>
    <row r="8" spans="1:7" ht="37.5">
      <c r="A8" s="45" t="s">
        <v>212</v>
      </c>
      <c r="B8" s="7">
        <v>2010</v>
      </c>
      <c r="C8" s="206">
        <f>C9+C10</f>
        <v>0</v>
      </c>
      <c r="D8" s="151">
        <f t="shared" ref="D8:E8" si="0">D9+D10</f>
        <v>22</v>
      </c>
      <c r="E8" s="151">
        <f t="shared" si="0"/>
        <v>0</v>
      </c>
      <c r="F8" s="211">
        <f t="shared" ref="F8:F17" si="1">D8-E8</f>
        <v>22</v>
      </c>
      <c r="G8" s="211">
        <v>0</v>
      </c>
    </row>
    <row r="9" spans="1:7" ht="42.75" customHeight="1">
      <c r="A9" s="8" t="s">
        <v>348</v>
      </c>
      <c r="B9" s="7">
        <v>2011</v>
      </c>
      <c r="C9" s="200"/>
      <c r="D9" s="150">
        <v>5</v>
      </c>
      <c r="E9" s="150"/>
      <c r="F9" s="206">
        <f t="shared" si="1"/>
        <v>5</v>
      </c>
      <c r="G9" s="206">
        <v>0</v>
      </c>
    </row>
    <row r="10" spans="1:7" ht="93.75">
      <c r="A10" s="8" t="s">
        <v>349</v>
      </c>
      <c r="B10" s="7">
        <v>2012</v>
      </c>
      <c r="C10" s="200"/>
      <c r="D10" s="150">
        <v>17</v>
      </c>
      <c r="E10" s="150"/>
      <c r="F10" s="206">
        <f t="shared" si="1"/>
        <v>17</v>
      </c>
      <c r="G10" s="206">
        <v>0</v>
      </c>
    </row>
    <row r="11" spans="1:7" ht="20.100000000000001" customHeight="1">
      <c r="A11" s="8" t="s">
        <v>198</v>
      </c>
      <c r="B11" s="7">
        <v>2020</v>
      </c>
      <c r="C11" s="200"/>
      <c r="D11" s="150"/>
      <c r="E11" s="150"/>
      <c r="F11" s="206"/>
      <c r="G11" s="206"/>
    </row>
    <row r="12" spans="1:7" s="46" customFormat="1" ht="20.100000000000001" customHeight="1">
      <c r="A12" s="45" t="s">
        <v>73</v>
      </c>
      <c r="B12" s="7">
        <v>2030</v>
      </c>
      <c r="C12" s="200"/>
      <c r="D12" s="150"/>
      <c r="E12" s="150"/>
      <c r="F12" s="206"/>
      <c r="G12" s="206"/>
    </row>
    <row r="13" spans="1:7" ht="37.5">
      <c r="A13" s="45" t="s">
        <v>361</v>
      </c>
      <c r="B13" s="7">
        <v>2031</v>
      </c>
      <c r="C13" s="200"/>
      <c r="D13" s="150"/>
      <c r="E13" s="150"/>
      <c r="F13" s="206"/>
      <c r="G13" s="206"/>
    </row>
    <row r="14" spans="1:7" ht="20.100000000000001" customHeight="1">
      <c r="A14" s="45" t="s">
        <v>26</v>
      </c>
      <c r="B14" s="7">
        <v>2040</v>
      </c>
      <c r="C14" s="200"/>
      <c r="D14" s="150"/>
      <c r="E14" s="150"/>
      <c r="F14" s="206"/>
      <c r="G14" s="206"/>
    </row>
    <row r="15" spans="1:7" ht="20.100000000000001" customHeight="1">
      <c r="A15" s="145" t="s">
        <v>119</v>
      </c>
      <c r="B15" s="7">
        <v>2050</v>
      </c>
      <c r="C15" s="200"/>
      <c r="D15" s="150"/>
      <c r="E15" s="150"/>
      <c r="F15" s="206"/>
      <c r="G15" s="206"/>
    </row>
    <row r="16" spans="1:7" ht="20.100000000000001" customHeight="1">
      <c r="A16" s="145" t="s">
        <v>120</v>
      </c>
      <c r="B16" s="7">
        <v>2060</v>
      </c>
      <c r="C16" s="200"/>
      <c r="D16" s="150"/>
      <c r="E16" s="150"/>
      <c r="F16" s="206"/>
      <c r="G16" s="206"/>
    </row>
    <row r="17" spans="1:7" ht="42.75" customHeight="1">
      <c r="A17" s="57" t="s">
        <v>62</v>
      </c>
      <c r="B17" s="90">
        <v>2070</v>
      </c>
      <c r="C17" s="235">
        <f>'I. Фін результат'!C79+'ІІ. Розр. з бюджетом'!C7-('ІІ. Розр. з бюджетом'!C8+'ІІ. Розр. з бюджетом'!C11+'ІІ. Розр. з бюджетом'!C12+'ІІ. Розр. з бюджетом'!C14+'ІІ. Розр. з бюджетом'!C15+'ІІ. Розр. з бюджетом'!C16)</f>
        <v>428</v>
      </c>
      <c r="D17" s="212">
        <f>'I. Фін результат'!D79+'ІІ. Розр. з бюджетом'!D7-('ІІ. Розр. з бюджетом'!D8+'ІІ. Розр. з бюджетом'!D11+'ІІ. Розр. з бюджетом'!D12+'ІІ. Розр. з бюджетом'!D14+'ІІ. Розр. з бюджетом'!D15+'ІІ. Розр. з бюджетом'!D16)</f>
        <v>391</v>
      </c>
      <c r="E17" s="212">
        <f>'I. Фін результат'!E79+'ІІ.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502</v>
      </c>
      <c r="F17" s="212">
        <f t="shared" si="1"/>
        <v>-111</v>
      </c>
      <c r="G17" s="212">
        <f t="shared" ref="G17" si="2">E17/D17%</f>
        <v>128.38874680306904</v>
      </c>
    </row>
    <row r="18" spans="1:7" ht="39.75" customHeight="1">
      <c r="A18" s="336" t="s">
        <v>157</v>
      </c>
      <c r="B18" s="337"/>
      <c r="C18" s="337"/>
      <c r="D18" s="337"/>
      <c r="E18" s="337"/>
      <c r="F18" s="337"/>
      <c r="G18" s="338"/>
    </row>
    <row r="19" spans="1:7" ht="37.5">
      <c r="A19" s="145" t="s">
        <v>212</v>
      </c>
      <c r="B19" s="144">
        <v>2100</v>
      </c>
      <c r="C19" s="206">
        <f>SUM(C20:C21)</f>
        <v>0</v>
      </c>
      <c r="D19" s="211">
        <f t="shared" ref="D19:E19" si="3">SUM(D20:D21)</f>
        <v>22</v>
      </c>
      <c r="E19" s="211">
        <f t="shared" si="3"/>
        <v>5</v>
      </c>
      <c r="F19" s="211">
        <f>D19-E19</f>
        <v>17</v>
      </c>
      <c r="G19" s="211">
        <v>0</v>
      </c>
    </row>
    <row r="20" spans="1:7" ht="42.75" customHeight="1">
      <c r="A20" s="204" t="s">
        <v>348</v>
      </c>
      <c r="B20" s="144">
        <v>2101</v>
      </c>
      <c r="C20" s="206">
        <f>C9</f>
        <v>0</v>
      </c>
      <c r="D20" s="206">
        <f t="shared" ref="D20" si="4">D9</f>
        <v>5</v>
      </c>
      <c r="E20" s="206">
        <v>1</v>
      </c>
      <c r="F20" s="206">
        <f t="shared" ref="F20:F38" si="5">D20-E20</f>
        <v>4</v>
      </c>
      <c r="G20" s="206">
        <v>0</v>
      </c>
    </row>
    <row r="21" spans="1:7" ht="93.75">
      <c r="A21" s="204" t="s">
        <v>349</v>
      </c>
      <c r="B21" s="144">
        <v>2102</v>
      </c>
      <c r="C21" s="206">
        <f>C10</f>
        <v>0</v>
      </c>
      <c r="D21" s="206">
        <f t="shared" ref="D21" si="6">D10</f>
        <v>17</v>
      </c>
      <c r="E21" s="206">
        <v>4</v>
      </c>
      <c r="F21" s="206">
        <f t="shared" si="5"/>
        <v>13</v>
      </c>
      <c r="G21" s="206">
        <v>0</v>
      </c>
    </row>
    <row r="22" spans="1:7" s="46" customFormat="1" ht="20.100000000000001" customHeight="1">
      <c r="A22" s="147" t="s">
        <v>159</v>
      </c>
      <c r="B22" s="148">
        <v>2110</v>
      </c>
      <c r="C22" s="235"/>
      <c r="D22" s="152">
        <f>'I. Фін результат'!D77</f>
        <v>0</v>
      </c>
      <c r="E22" s="152">
        <v>10</v>
      </c>
      <c r="F22" s="212">
        <f t="shared" si="5"/>
        <v>-10</v>
      </c>
      <c r="G22" s="212">
        <v>0</v>
      </c>
    </row>
    <row r="23" spans="1:7" ht="56.25">
      <c r="A23" s="145" t="s">
        <v>318</v>
      </c>
      <c r="B23" s="146">
        <v>2120</v>
      </c>
      <c r="C23" s="200"/>
      <c r="D23" s="200">
        <v>25</v>
      </c>
      <c r="E23" s="200"/>
      <c r="F23" s="206">
        <f t="shared" si="5"/>
        <v>25</v>
      </c>
      <c r="G23" s="206">
        <f t="shared" ref="G23:G38" si="7">E23/D23%</f>
        <v>0</v>
      </c>
    </row>
    <row r="24" spans="1:7" ht="56.25">
      <c r="A24" s="145" t="s">
        <v>319</v>
      </c>
      <c r="B24" s="146">
        <v>2130</v>
      </c>
      <c r="C24" s="279">
        <v>-35</v>
      </c>
      <c r="D24" s="241"/>
      <c r="E24" s="281">
        <v>-75</v>
      </c>
      <c r="F24" s="235"/>
      <c r="G24" s="282">
        <v>0</v>
      </c>
    </row>
    <row r="25" spans="1:7" s="48" customFormat="1" ht="56.25">
      <c r="A25" s="147" t="s">
        <v>249</v>
      </c>
      <c r="B25" s="148">
        <v>2140</v>
      </c>
      <c r="C25" s="235">
        <f>SUM(C26:C30,C33,C35)</f>
        <v>223</v>
      </c>
      <c r="D25" s="152">
        <f t="shared" ref="D25:E25" si="8">SUM(D26:D30,D33,D35)</f>
        <v>221</v>
      </c>
      <c r="E25" s="152">
        <f t="shared" si="8"/>
        <v>221</v>
      </c>
      <c r="F25" s="212">
        <f t="shared" si="5"/>
        <v>0</v>
      </c>
      <c r="G25" s="212">
        <f t="shared" si="7"/>
        <v>100</v>
      </c>
    </row>
    <row r="26" spans="1:7" ht="20.100000000000001" customHeight="1">
      <c r="A26" s="145" t="s">
        <v>86</v>
      </c>
      <c r="B26" s="146">
        <v>2141</v>
      </c>
      <c r="C26" s="200"/>
      <c r="D26" s="153"/>
      <c r="E26" s="153"/>
      <c r="F26" s="206"/>
      <c r="G26" s="206"/>
    </row>
    <row r="27" spans="1:7" ht="20.100000000000001" customHeight="1">
      <c r="A27" s="145" t="s">
        <v>111</v>
      </c>
      <c r="B27" s="146">
        <v>2142</v>
      </c>
      <c r="C27" s="200"/>
      <c r="D27" s="153"/>
      <c r="E27" s="153"/>
      <c r="F27" s="206"/>
      <c r="G27" s="206"/>
    </row>
    <row r="28" spans="1:7" ht="20.100000000000001" customHeight="1">
      <c r="A28" s="145" t="s">
        <v>104</v>
      </c>
      <c r="B28" s="146">
        <v>2143</v>
      </c>
      <c r="C28" s="200"/>
      <c r="D28" s="153"/>
      <c r="E28" s="153"/>
      <c r="F28" s="206"/>
      <c r="G28" s="206"/>
    </row>
    <row r="29" spans="1:7" ht="20.100000000000001" customHeight="1">
      <c r="A29" s="145" t="s">
        <v>84</v>
      </c>
      <c r="B29" s="146">
        <v>2144</v>
      </c>
      <c r="C29" s="200">
        <v>205</v>
      </c>
      <c r="D29" s="202">
        <v>203</v>
      </c>
      <c r="E29" s="202">
        <v>203</v>
      </c>
      <c r="F29" s="211">
        <f t="shared" si="5"/>
        <v>0</v>
      </c>
      <c r="G29" s="211">
        <f t="shared" si="7"/>
        <v>100.00000000000001</v>
      </c>
    </row>
    <row r="30" spans="1:7" s="46" customFormat="1" ht="20.100000000000001" customHeight="1">
      <c r="A30" s="145" t="s">
        <v>178</v>
      </c>
      <c r="B30" s="146">
        <v>2145</v>
      </c>
      <c r="C30" s="257"/>
      <c r="D30" s="150"/>
      <c r="E30" s="150"/>
      <c r="F30" s="206"/>
      <c r="G30" s="206"/>
    </row>
    <row r="31" spans="1:7" ht="56.25">
      <c r="A31" s="145" t="s">
        <v>255</v>
      </c>
      <c r="B31" s="146" t="s">
        <v>227</v>
      </c>
      <c r="C31" s="257"/>
      <c r="D31" s="150"/>
      <c r="E31" s="150"/>
      <c r="F31" s="206"/>
      <c r="G31" s="206"/>
    </row>
    <row r="32" spans="1:7" ht="20.100000000000001" customHeight="1">
      <c r="A32" s="145" t="s">
        <v>27</v>
      </c>
      <c r="B32" s="146" t="s">
        <v>228</v>
      </c>
      <c r="C32" s="200"/>
      <c r="D32" s="150"/>
      <c r="E32" s="150"/>
      <c r="F32" s="206"/>
      <c r="G32" s="206"/>
    </row>
    <row r="33" spans="1:8" s="46" customFormat="1" ht="20.100000000000001" customHeight="1">
      <c r="A33" s="145" t="s">
        <v>121</v>
      </c>
      <c r="B33" s="146">
        <v>2146</v>
      </c>
      <c r="C33" s="200">
        <v>1</v>
      </c>
      <c r="D33" s="150">
        <v>1</v>
      </c>
      <c r="E33" s="150">
        <v>1</v>
      </c>
      <c r="F33" s="206">
        <f t="shared" si="5"/>
        <v>0</v>
      </c>
      <c r="G33" s="206">
        <f t="shared" si="7"/>
        <v>100</v>
      </c>
    </row>
    <row r="34" spans="1:8" s="46" customFormat="1" ht="20.100000000000001" customHeight="1">
      <c r="A34" s="145" t="s">
        <v>383</v>
      </c>
      <c r="B34" s="146" t="s">
        <v>384</v>
      </c>
      <c r="C34" s="200">
        <v>1</v>
      </c>
      <c r="D34" s="150">
        <v>1</v>
      </c>
      <c r="E34" s="150">
        <v>1</v>
      </c>
      <c r="F34" s="206">
        <f t="shared" si="5"/>
        <v>0</v>
      </c>
      <c r="G34" s="206">
        <f t="shared" si="7"/>
        <v>100</v>
      </c>
    </row>
    <row r="35" spans="1:8" ht="20.100000000000001" customHeight="1">
      <c r="A35" s="145" t="s">
        <v>92</v>
      </c>
      <c r="B35" s="146">
        <v>2147</v>
      </c>
      <c r="C35" s="200">
        <v>17</v>
      </c>
      <c r="D35" s="150">
        <v>17</v>
      </c>
      <c r="E35" s="150">
        <v>17</v>
      </c>
      <c r="F35" s="206">
        <f t="shared" si="5"/>
        <v>0</v>
      </c>
      <c r="G35" s="206">
        <f t="shared" si="7"/>
        <v>99.999999999999986</v>
      </c>
    </row>
    <row r="36" spans="1:8" ht="20.100000000000001" customHeight="1">
      <c r="A36" s="145" t="s">
        <v>354</v>
      </c>
      <c r="B36" s="146" t="s">
        <v>362</v>
      </c>
      <c r="C36" s="200">
        <v>17</v>
      </c>
      <c r="D36" s="149">
        <v>17</v>
      </c>
      <c r="E36" s="149">
        <v>17</v>
      </c>
      <c r="F36" s="211">
        <f t="shared" si="5"/>
        <v>0</v>
      </c>
      <c r="G36" s="211">
        <f t="shared" si="7"/>
        <v>99.999999999999986</v>
      </c>
    </row>
    <row r="37" spans="1:8" s="46" customFormat="1" ht="37.5">
      <c r="A37" s="145" t="s">
        <v>85</v>
      </c>
      <c r="B37" s="146">
        <v>2150</v>
      </c>
      <c r="C37" s="200">
        <v>238</v>
      </c>
      <c r="D37" s="150">
        <f>'I. Фін результат'!D101</f>
        <v>233</v>
      </c>
      <c r="E37" s="150">
        <f>'I. Фін результат'!E101</f>
        <v>233</v>
      </c>
      <c r="F37" s="206">
        <f>D37-E37</f>
        <v>0</v>
      </c>
      <c r="G37" s="206">
        <f>E37/D37%</f>
        <v>100</v>
      </c>
    </row>
    <row r="38" spans="1:8" s="46" customFormat="1" ht="20.100000000000001" customHeight="1">
      <c r="A38" s="147" t="s">
        <v>342</v>
      </c>
      <c r="B38" s="148">
        <v>2200</v>
      </c>
      <c r="C38" s="276">
        <f t="shared" ref="C38" si="9">SUM(C19,C22:C24,C25,C37)</f>
        <v>426</v>
      </c>
      <c r="D38" s="152">
        <f>SUM(D19,D22:D24,D25,D37)</f>
        <v>501</v>
      </c>
      <c r="E38" s="152">
        <f>SUM(E19,E22:E24,E25,E37)</f>
        <v>394</v>
      </c>
      <c r="F38" s="212">
        <f t="shared" si="5"/>
        <v>107</v>
      </c>
      <c r="G38" s="212">
        <f t="shared" si="7"/>
        <v>78.642714570858288</v>
      </c>
    </row>
    <row r="39" spans="1:8" s="46" customFormat="1" ht="20.100000000000001" customHeight="1">
      <c r="A39" s="127"/>
      <c r="B39" s="128"/>
      <c r="C39" s="258"/>
      <c r="D39" s="129"/>
      <c r="E39" s="129"/>
      <c r="F39" s="129"/>
      <c r="G39" s="129"/>
    </row>
    <row r="40" spans="1:8" s="46" customFormat="1" ht="20.100000000000001" customHeight="1">
      <c r="A40" s="127"/>
      <c r="B40" s="128"/>
      <c r="C40" s="258"/>
      <c r="D40" s="129"/>
      <c r="E40" s="129"/>
      <c r="F40" s="129"/>
      <c r="G40" s="129"/>
    </row>
    <row r="41" spans="1:8" s="2" customFormat="1" ht="20.100000000000001" customHeight="1">
      <c r="A41" s="155" t="s">
        <v>375</v>
      </c>
      <c r="B41" s="120"/>
      <c r="C41" s="259"/>
      <c r="D41" s="121"/>
      <c r="E41" s="334" t="s">
        <v>374</v>
      </c>
      <c r="F41" s="334"/>
      <c r="G41" s="334"/>
    </row>
    <row r="42" spans="1:8" s="1" customFormat="1" ht="20.100000000000001" customHeight="1">
      <c r="A42" s="92" t="s">
        <v>353</v>
      </c>
      <c r="B42" s="105"/>
      <c r="C42" s="247"/>
      <c r="D42" s="122"/>
      <c r="E42" s="328" t="s">
        <v>411</v>
      </c>
      <c r="F42" s="328"/>
      <c r="G42" s="328"/>
    </row>
    <row r="43" spans="1:8" s="47" customFormat="1">
      <c r="A43" s="60"/>
      <c r="C43" s="260"/>
      <c r="D43" s="44"/>
      <c r="E43" s="44"/>
      <c r="F43" s="44"/>
      <c r="G43" s="44"/>
      <c r="H43" s="44"/>
    </row>
    <row r="44" spans="1:8" s="47" customFormat="1">
      <c r="A44" s="60"/>
      <c r="C44" s="260"/>
      <c r="D44" s="44"/>
      <c r="E44" s="44"/>
      <c r="F44" s="44"/>
      <c r="G44" s="44"/>
      <c r="H44" s="44"/>
    </row>
    <row r="45" spans="1:8" s="47" customFormat="1">
      <c r="A45" s="60"/>
      <c r="C45" s="251"/>
      <c r="D45" s="193"/>
      <c r="E45" s="193"/>
      <c r="F45" s="193"/>
      <c r="G45" s="193"/>
      <c r="H45" s="44"/>
    </row>
    <row r="46" spans="1:8" s="47" customFormat="1">
      <c r="A46" s="60"/>
      <c r="C46" s="251"/>
      <c r="D46" s="195"/>
      <c r="E46" s="195"/>
      <c r="F46" s="195"/>
      <c r="G46" s="195"/>
      <c r="H46" s="44"/>
    </row>
    <row r="47" spans="1:8" s="47" customFormat="1">
      <c r="A47" s="60"/>
      <c r="C47" s="252"/>
      <c r="D47" s="194"/>
      <c r="E47" s="194"/>
      <c r="F47" s="194"/>
      <c r="G47" s="194"/>
      <c r="H47" s="44"/>
    </row>
    <row r="48" spans="1:8" s="47" customFormat="1">
      <c r="A48" s="60"/>
      <c r="C48" s="252"/>
      <c r="D48" s="194"/>
      <c r="E48" s="194"/>
      <c r="F48" s="194"/>
      <c r="G48" s="194"/>
      <c r="H48" s="44"/>
    </row>
    <row r="49" spans="1:8" s="47" customFormat="1">
      <c r="A49" s="60"/>
      <c r="C49" s="260"/>
      <c r="D49" s="44"/>
      <c r="E49" s="44"/>
      <c r="F49" s="44"/>
      <c r="G49" s="44"/>
      <c r="H49" s="44"/>
    </row>
    <row r="50" spans="1:8" s="47" customFormat="1">
      <c r="A50" s="60"/>
      <c r="C50" s="260"/>
      <c r="D50" s="44"/>
      <c r="E50" s="44"/>
      <c r="F50" s="44"/>
      <c r="G50" s="44"/>
      <c r="H50" s="44"/>
    </row>
    <row r="51" spans="1:8" s="47" customFormat="1">
      <c r="A51" s="60"/>
      <c r="C51" s="260"/>
      <c r="D51" s="44"/>
      <c r="E51" s="44"/>
      <c r="F51" s="44"/>
      <c r="G51" s="44"/>
      <c r="H51" s="44"/>
    </row>
    <row r="52" spans="1:8" s="47" customFormat="1">
      <c r="A52" s="60"/>
      <c r="C52" s="260"/>
      <c r="D52" s="44"/>
      <c r="E52" s="44"/>
      <c r="F52" s="44"/>
      <c r="G52" s="44"/>
      <c r="H52" s="44"/>
    </row>
    <row r="53" spans="1:8" s="47" customFormat="1">
      <c r="A53" s="60"/>
      <c r="C53" s="260"/>
      <c r="D53" s="44"/>
      <c r="E53" s="44"/>
      <c r="F53" s="44"/>
      <c r="G53" s="44"/>
      <c r="H53" s="44"/>
    </row>
    <row r="54" spans="1:8" s="47" customFormat="1">
      <c r="A54" s="60"/>
      <c r="C54" s="260"/>
      <c r="D54" s="44"/>
      <c r="E54" s="44"/>
      <c r="F54" s="44"/>
      <c r="G54" s="44"/>
      <c r="H54" s="44"/>
    </row>
    <row r="55" spans="1:8" s="47" customFormat="1">
      <c r="A55" s="60"/>
      <c r="C55" s="260"/>
      <c r="D55" s="44"/>
      <c r="E55" s="44"/>
      <c r="F55" s="44"/>
      <c r="G55" s="44"/>
      <c r="H55" s="44"/>
    </row>
    <row r="56" spans="1:8" s="47" customFormat="1">
      <c r="A56" s="60"/>
      <c r="C56" s="260"/>
      <c r="D56" s="44"/>
      <c r="E56" s="44"/>
      <c r="F56" s="44"/>
      <c r="G56" s="44"/>
      <c r="H56" s="44"/>
    </row>
    <row r="57" spans="1:8" s="47" customFormat="1">
      <c r="A57" s="60"/>
      <c r="C57" s="260"/>
      <c r="D57" s="44"/>
      <c r="E57" s="44"/>
      <c r="F57" s="44"/>
      <c r="G57" s="44"/>
      <c r="H57" s="44"/>
    </row>
    <row r="58" spans="1:8" s="47" customFormat="1">
      <c r="A58" s="60"/>
      <c r="C58" s="260"/>
      <c r="D58" s="44"/>
      <c r="E58" s="44"/>
      <c r="F58" s="44"/>
      <c r="G58" s="44"/>
      <c r="H58" s="44"/>
    </row>
    <row r="59" spans="1:8" s="47" customFormat="1">
      <c r="A59" s="60"/>
      <c r="C59" s="260"/>
      <c r="D59" s="44"/>
      <c r="E59" s="44"/>
      <c r="F59" s="44"/>
      <c r="G59" s="44"/>
      <c r="H59" s="44"/>
    </row>
    <row r="60" spans="1:8" s="47" customFormat="1">
      <c r="A60" s="60"/>
      <c r="C60" s="260"/>
      <c r="D60" s="44"/>
      <c r="E60" s="44"/>
      <c r="F60" s="44"/>
      <c r="G60" s="44"/>
      <c r="H60" s="44"/>
    </row>
    <row r="61" spans="1:8" s="47" customFormat="1">
      <c r="A61" s="60"/>
      <c r="C61" s="260"/>
      <c r="D61" s="44"/>
      <c r="E61" s="44"/>
      <c r="F61" s="44"/>
      <c r="G61" s="44"/>
      <c r="H61" s="44"/>
    </row>
    <row r="62" spans="1:8" s="47" customFormat="1">
      <c r="A62" s="60"/>
      <c r="C62" s="260"/>
      <c r="D62" s="44"/>
      <c r="E62" s="44"/>
      <c r="F62" s="44"/>
      <c r="G62" s="44"/>
      <c r="H62" s="44"/>
    </row>
    <row r="63" spans="1:8" s="47" customFormat="1">
      <c r="A63" s="60"/>
      <c r="C63" s="260"/>
      <c r="D63" s="44"/>
      <c r="E63" s="44"/>
      <c r="F63" s="44"/>
      <c r="G63" s="44"/>
      <c r="H63" s="44"/>
    </row>
    <row r="64" spans="1:8" s="47" customFormat="1">
      <c r="A64" s="60"/>
      <c r="C64" s="260"/>
      <c r="D64" s="44"/>
      <c r="E64" s="44"/>
      <c r="F64" s="44"/>
      <c r="G64" s="44"/>
      <c r="H64" s="44"/>
    </row>
    <row r="65" spans="1:8" s="47" customFormat="1">
      <c r="A65" s="60"/>
      <c r="C65" s="260"/>
      <c r="D65" s="44"/>
      <c r="E65" s="44"/>
      <c r="F65" s="44"/>
      <c r="G65" s="44"/>
      <c r="H65" s="44"/>
    </row>
    <row r="66" spans="1:8" s="47" customFormat="1">
      <c r="A66" s="60"/>
      <c r="C66" s="260"/>
      <c r="D66" s="44"/>
      <c r="E66" s="44"/>
      <c r="F66" s="44"/>
      <c r="G66" s="44"/>
      <c r="H66" s="44"/>
    </row>
    <row r="67" spans="1:8" s="47" customFormat="1">
      <c r="A67" s="60"/>
      <c r="C67" s="260"/>
      <c r="D67" s="44"/>
      <c r="E67" s="44"/>
      <c r="F67" s="44"/>
      <c r="G67" s="44"/>
      <c r="H67" s="44"/>
    </row>
    <row r="68" spans="1:8" s="47" customFormat="1">
      <c r="A68" s="60"/>
      <c r="C68" s="260"/>
      <c r="D68" s="44"/>
      <c r="E68" s="44"/>
      <c r="F68" s="44"/>
      <c r="G68" s="44"/>
      <c r="H68" s="44"/>
    </row>
    <row r="69" spans="1:8" s="47" customFormat="1">
      <c r="A69" s="60"/>
      <c r="C69" s="260"/>
      <c r="D69" s="44"/>
      <c r="E69" s="44"/>
      <c r="F69" s="44"/>
      <c r="G69" s="44"/>
      <c r="H69" s="44"/>
    </row>
    <row r="70" spans="1:8" s="47" customFormat="1">
      <c r="A70" s="60"/>
      <c r="C70" s="260"/>
      <c r="D70" s="44"/>
      <c r="E70" s="44"/>
      <c r="F70" s="44"/>
      <c r="G70" s="44"/>
      <c r="H70" s="44"/>
    </row>
    <row r="71" spans="1:8" s="47" customFormat="1">
      <c r="A71" s="60"/>
      <c r="C71" s="260"/>
      <c r="D71" s="44"/>
      <c r="E71" s="44"/>
      <c r="F71" s="44"/>
      <c r="G71" s="44"/>
      <c r="H71" s="44"/>
    </row>
    <row r="72" spans="1:8" s="47" customFormat="1">
      <c r="A72" s="60"/>
      <c r="C72" s="260"/>
      <c r="D72" s="44"/>
      <c r="E72" s="44"/>
      <c r="F72" s="44"/>
      <c r="G72" s="44"/>
      <c r="H72" s="44"/>
    </row>
    <row r="73" spans="1:8" s="47" customFormat="1">
      <c r="A73" s="60"/>
      <c r="C73" s="260"/>
      <c r="D73" s="44"/>
      <c r="E73" s="44"/>
      <c r="F73" s="44"/>
      <c r="G73" s="44"/>
      <c r="H73" s="44"/>
    </row>
    <row r="74" spans="1:8" s="47" customFormat="1">
      <c r="A74" s="60"/>
      <c r="C74" s="260"/>
      <c r="D74" s="44"/>
      <c r="E74" s="44"/>
      <c r="F74" s="44"/>
      <c r="G74" s="44"/>
      <c r="H74" s="44"/>
    </row>
    <row r="75" spans="1:8" s="47" customFormat="1">
      <c r="A75" s="60"/>
      <c r="C75" s="260"/>
      <c r="D75" s="44"/>
      <c r="E75" s="44"/>
      <c r="F75" s="44"/>
      <c r="G75" s="44"/>
      <c r="H75" s="44"/>
    </row>
    <row r="76" spans="1:8" s="47" customFormat="1">
      <c r="A76" s="60"/>
      <c r="C76" s="260"/>
      <c r="D76" s="44"/>
      <c r="E76" s="44"/>
      <c r="F76" s="44"/>
      <c r="G76" s="44"/>
      <c r="H76" s="44"/>
    </row>
    <row r="77" spans="1:8" s="47" customFormat="1">
      <c r="A77" s="60"/>
      <c r="C77" s="260"/>
      <c r="D77" s="44"/>
      <c r="E77" s="44"/>
      <c r="F77" s="44"/>
      <c r="G77" s="44"/>
      <c r="H77" s="44"/>
    </row>
    <row r="78" spans="1:8" s="47" customFormat="1">
      <c r="A78" s="60"/>
      <c r="C78" s="260"/>
      <c r="D78" s="44"/>
      <c r="E78" s="44"/>
      <c r="F78" s="44"/>
      <c r="G78" s="44"/>
      <c r="H78" s="44"/>
    </row>
    <row r="79" spans="1:8" s="47" customFormat="1">
      <c r="A79" s="60"/>
      <c r="C79" s="260"/>
      <c r="D79" s="44"/>
      <c r="E79" s="44"/>
      <c r="F79" s="44"/>
      <c r="G79" s="44"/>
      <c r="H79" s="44"/>
    </row>
    <row r="80" spans="1:8" s="47" customFormat="1">
      <c r="A80" s="60"/>
      <c r="C80" s="260"/>
      <c r="D80" s="44"/>
      <c r="E80" s="44"/>
      <c r="F80" s="44"/>
      <c r="G80" s="44"/>
      <c r="H80" s="44"/>
    </row>
    <row r="81" spans="1:8" s="47" customFormat="1">
      <c r="A81" s="60"/>
      <c r="C81" s="260"/>
      <c r="D81" s="44"/>
      <c r="E81" s="44"/>
      <c r="F81" s="44"/>
      <c r="G81" s="44"/>
      <c r="H81" s="44"/>
    </row>
    <row r="82" spans="1:8" s="47" customFormat="1">
      <c r="A82" s="60"/>
      <c r="C82" s="260"/>
      <c r="D82" s="44"/>
      <c r="E82" s="44"/>
      <c r="F82" s="44"/>
      <c r="G82" s="44"/>
      <c r="H82" s="44"/>
    </row>
    <row r="83" spans="1:8" s="47" customFormat="1">
      <c r="A83" s="60"/>
      <c r="C83" s="260"/>
      <c r="D83" s="44"/>
      <c r="E83" s="44"/>
      <c r="F83" s="44"/>
      <c r="G83" s="44"/>
      <c r="H83" s="44"/>
    </row>
    <row r="84" spans="1:8" s="47" customFormat="1">
      <c r="A84" s="60"/>
      <c r="C84" s="260"/>
      <c r="D84" s="44"/>
      <c r="E84" s="44"/>
      <c r="F84" s="44"/>
      <c r="G84" s="44"/>
      <c r="H84" s="44"/>
    </row>
    <row r="85" spans="1:8" s="47" customFormat="1">
      <c r="A85" s="60"/>
      <c r="C85" s="260"/>
      <c r="D85" s="44"/>
      <c r="E85" s="44"/>
      <c r="F85" s="44"/>
      <c r="G85" s="44"/>
      <c r="H85" s="44"/>
    </row>
    <row r="86" spans="1:8" s="47" customFormat="1">
      <c r="A86" s="60"/>
      <c r="C86" s="260"/>
      <c r="D86" s="44"/>
      <c r="E86" s="44"/>
      <c r="F86" s="44"/>
      <c r="G86" s="44"/>
      <c r="H86" s="44"/>
    </row>
    <row r="87" spans="1:8" s="47" customFormat="1">
      <c r="A87" s="60"/>
      <c r="C87" s="260"/>
      <c r="D87" s="44"/>
      <c r="E87" s="44"/>
      <c r="F87" s="44"/>
      <c r="G87" s="44"/>
      <c r="H87" s="44"/>
    </row>
    <row r="88" spans="1:8" s="47" customFormat="1">
      <c r="A88" s="60"/>
      <c r="C88" s="260"/>
      <c r="D88" s="44"/>
      <c r="E88" s="44"/>
      <c r="F88" s="44"/>
      <c r="G88" s="44"/>
      <c r="H88" s="44"/>
    </row>
    <row r="89" spans="1:8" s="47" customFormat="1">
      <c r="A89" s="60"/>
      <c r="C89" s="260"/>
      <c r="D89" s="44"/>
      <c r="E89" s="44"/>
      <c r="F89" s="44"/>
      <c r="G89" s="44"/>
      <c r="H89" s="44"/>
    </row>
    <row r="90" spans="1:8" s="47" customFormat="1">
      <c r="A90" s="60"/>
      <c r="C90" s="260"/>
      <c r="D90" s="44"/>
      <c r="E90" s="44"/>
      <c r="F90" s="44"/>
      <c r="G90" s="44"/>
      <c r="H90" s="44"/>
    </row>
    <row r="91" spans="1:8" s="47" customFormat="1">
      <c r="A91" s="60"/>
      <c r="C91" s="260"/>
      <c r="D91" s="44"/>
      <c r="E91" s="44"/>
      <c r="F91" s="44"/>
      <c r="G91" s="44"/>
      <c r="H91" s="44"/>
    </row>
    <row r="92" spans="1:8" s="47" customFormat="1">
      <c r="A92" s="60"/>
      <c r="C92" s="260"/>
      <c r="D92" s="44"/>
      <c r="E92" s="44"/>
      <c r="F92" s="44"/>
      <c r="G92" s="44"/>
      <c r="H92" s="44"/>
    </row>
    <row r="93" spans="1:8" s="47" customFormat="1">
      <c r="A93" s="60"/>
      <c r="C93" s="260"/>
      <c r="D93" s="44"/>
      <c r="E93" s="44"/>
      <c r="F93" s="44"/>
      <c r="G93" s="44"/>
      <c r="H93" s="44"/>
    </row>
    <row r="94" spans="1:8" s="47" customFormat="1">
      <c r="A94" s="60"/>
      <c r="C94" s="260"/>
      <c r="D94" s="44"/>
      <c r="E94" s="44"/>
      <c r="F94" s="44"/>
      <c r="G94" s="44"/>
      <c r="H94" s="44"/>
    </row>
    <row r="95" spans="1:8" s="47" customFormat="1">
      <c r="A95" s="60"/>
      <c r="C95" s="260"/>
      <c r="D95" s="44"/>
      <c r="E95" s="44"/>
      <c r="F95" s="44"/>
      <c r="G95" s="44"/>
      <c r="H95" s="44"/>
    </row>
    <row r="96" spans="1:8" s="47" customFormat="1">
      <c r="A96" s="60"/>
      <c r="C96" s="260"/>
      <c r="D96" s="44"/>
      <c r="E96" s="44"/>
      <c r="F96" s="44"/>
      <c r="G96" s="44"/>
      <c r="H96" s="44"/>
    </row>
    <row r="97" spans="1:8" s="47" customFormat="1">
      <c r="A97" s="60"/>
      <c r="C97" s="260"/>
      <c r="D97" s="44"/>
      <c r="E97" s="44"/>
      <c r="F97" s="44"/>
      <c r="G97" s="44"/>
      <c r="H97" s="44"/>
    </row>
    <row r="98" spans="1:8" s="47" customFormat="1">
      <c r="A98" s="60"/>
      <c r="C98" s="260"/>
      <c r="D98" s="44"/>
      <c r="E98" s="44"/>
      <c r="F98" s="44"/>
      <c r="G98" s="44"/>
      <c r="H98" s="44"/>
    </row>
    <row r="99" spans="1:8" s="47" customFormat="1">
      <c r="A99" s="60"/>
      <c r="C99" s="260"/>
      <c r="D99" s="44"/>
      <c r="E99" s="44"/>
      <c r="F99" s="44"/>
      <c r="G99" s="44"/>
      <c r="H99" s="44"/>
    </row>
    <row r="100" spans="1:8" s="47" customFormat="1">
      <c r="A100" s="60"/>
      <c r="C100" s="260"/>
      <c r="D100" s="44"/>
      <c r="E100" s="44"/>
      <c r="F100" s="44"/>
      <c r="G100" s="44"/>
      <c r="H100" s="44"/>
    </row>
    <row r="101" spans="1:8" s="47" customFormat="1">
      <c r="A101" s="60"/>
      <c r="C101" s="260"/>
      <c r="D101" s="44"/>
      <c r="E101" s="44"/>
      <c r="F101" s="44"/>
      <c r="G101" s="44"/>
      <c r="H101" s="44"/>
    </row>
    <row r="102" spans="1:8" s="47" customFormat="1">
      <c r="A102" s="60"/>
      <c r="C102" s="260"/>
      <c r="D102" s="44"/>
      <c r="E102" s="44"/>
      <c r="F102" s="44"/>
      <c r="G102" s="44"/>
      <c r="H102" s="44"/>
    </row>
    <row r="103" spans="1:8" s="47" customFormat="1">
      <c r="A103" s="60"/>
      <c r="C103" s="260"/>
      <c r="D103" s="44"/>
      <c r="E103" s="44"/>
      <c r="F103" s="44"/>
      <c r="G103" s="44"/>
      <c r="H103" s="44"/>
    </row>
    <row r="104" spans="1:8" s="47" customFormat="1">
      <c r="A104" s="60"/>
      <c r="C104" s="260"/>
      <c r="D104" s="44"/>
      <c r="E104" s="44"/>
      <c r="F104" s="44"/>
      <c r="G104" s="44"/>
      <c r="H104" s="44"/>
    </row>
    <row r="105" spans="1:8" s="47" customFormat="1">
      <c r="A105" s="60"/>
      <c r="C105" s="260"/>
      <c r="D105" s="44"/>
      <c r="E105" s="44"/>
      <c r="F105" s="44"/>
      <c r="G105" s="44"/>
      <c r="H105" s="44"/>
    </row>
    <row r="106" spans="1:8" s="47" customFormat="1">
      <c r="A106" s="60"/>
      <c r="C106" s="260"/>
      <c r="D106" s="44"/>
      <c r="E106" s="44"/>
      <c r="F106" s="44"/>
      <c r="G106" s="44"/>
      <c r="H106" s="44"/>
    </row>
    <row r="107" spans="1:8" s="47" customFormat="1">
      <c r="A107" s="60"/>
      <c r="C107" s="260"/>
      <c r="D107" s="44"/>
      <c r="E107" s="44"/>
      <c r="F107" s="44"/>
      <c r="G107" s="44"/>
      <c r="H107" s="44"/>
    </row>
    <row r="108" spans="1:8" s="47" customFormat="1">
      <c r="A108" s="60"/>
      <c r="C108" s="260"/>
      <c r="D108" s="44"/>
      <c r="E108" s="44"/>
      <c r="F108" s="44"/>
      <c r="G108" s="44"/>
      <c r="H108" s="44"/>
    </row>
    <row r="109" spans="1:8" s="47" customFormat="1">
      <c r="A109" s="60"/>
      <c r="C109" s="260"/>
      <c r="D109" s="44"/>
      <c r="E109" s="44"/>
      <c r="F109" s="44"/>
      <c r="G109" s="44"/>
      <c r="H109" s="44"/>
    </row>
    <row r="110" spans="1:8" s="47" customFormat="1">
      <c r="A110" s="60"/>
      <c r="C110" s="260"/>
      <c r="D110" s="44"/>
      <c r="E110" s="44"/>
      <c r="F110" s="44"/>
      <c r="G110" s="44"/>
      <c r="H110" s="44"/>
    </row>
    <row r="111" spans="1:8" s="47" customFormat="1">
      <c r="A111" s="60"/>
      <c r="C111" s="260"/>
      <c r="D111" s="44"/>
      <c r="E111" s="44"/>
      <c r="F111" s="44"/>
      <c r="G111" s="44"/>
      <c r="H111" s="44"/>
    </row>
    <row r="112" spans="1:8" s="47" customFormat="1">
      <c r="A112" s="60"/>
      <c r="C112" s="260"/>
      <c r="D112" s="44"/>
      <c r="E112" s="44"/>
      <c r="F112" s="44"/>
      <c r="G112" s="44"/>
      <c r="H112" s="44"/>
    </row>
    <row r="113" spans="1:8" s="47" customFormat="1">
      <c r="A113" s="60"/>
      <c r="C113" s="260"/>
      <c r="D113" s="44"/>
      <c r="E113" s="44"/>
      <c r="F113" s="44"/>
      <c r="G113" s="44"/>
      <c r="H113" s="44"/>
    </row>
    <row r="114" spans="1:8" s="47" customFormat="1">
      <c r="A114" s="60"/>
      <c r="C114" s="260"/>
      <c r="D114" s="44"/>
      <c r="E114" s="44"/>
      <c r="F114" s="44"/>
      <c r="G114" s="44"/>
      <c r="H114" s="44"/>
    </row>
    <row r="115" spans="1:8" s="47" customFormat="1">
      <c r="A115" s="60"/>
      <c r="C115" s="260"/>
      <c r="D115" s="44"/>
      <c r="E115" s="44"/>
      <c r="F115" s="44"/>
      <c r="G115" s="44"/>
      <c r="H115" s="44"/>
    </row>
    <row r="116" spans="1:8" s="47" customFormat="1">
      <c r="A116" s="60"/>
      <c r="C116" s="260"/>
      <c r="D116" s="44"/>
      <c r="E116" s="44"/>
      <c r="F116" s="44"/>
      <c r="G116" s="44"/>
      <c r="H116" s="44"/>
    </row>
    <row r="117" spans="1:8" s="47" customFormat="1">
      <c r="A117" s="60"/>
      <c r="C117" s="260"/>
      <c r="D117" s="44"/>
      <c r="E117" s="44"/>
      <c r="F117" s="44"/>
      <c r="G117" s="44"/>
      <c r="H117" s="44"/>
    </row>
    <row r="118" spans="1:8" s="47" customFormat="1">
      <c r="A118" s="60"/>
      <c r="C118" s="260"/>
      <c r="D118" s="44"/>
      <c r="E118" s="44"/>
      <c r="F118" s="44"/>
      <c r="G118" s="44"/>
      <c r="H118" s="44"/>
    </row>
    <row r="119" spans="1:8" s="47" customFormat="1">
      <c r="A119" s="60"/>
      <c r="C119" s="260"/>
      <c r="D119" s="44"/>
      <c r="E119" s="44"/>
      <c r="F119" s="44"/>
      <c r="G119" s="44"/>
      <c r="H119" s="44"/>
    </row>
    <row r="120" spans="1:8" s="47" customFormat="1">
      <c r="A120" s="60"/>
      <c r="C120" s="260"/>
      <c r="D120" s="44"/>
      <c r="E120" s="44"/>
      <c r="F120" s="44"/>
      <c r="G120" s="44"/>
      <c r="H120" s="44"/>
    </row>
    <row r="121" spans="1:8" s="47" customFormat="1">
      <c r="A121" s="60"/>
      <c r="C121" s="260"/>
      <c r="D121" s="44"/>
      <c r="E121" s="44"/>
      <c r="F121" s="44"/>
      <c r="G121" s="44"/>
      <c r="H121" s="44"/>
    </row>
    <row r="122" spans="1:8" s="47" customFormat="1">
      <c r="A122" s="60"/>
      <c r="C122" s="260"/>
      <c r="D122" s="44"/>
      <c r="E122" s="44"/>
      <c r="F122" s="44"/>
      <c r="G122" s="44"/>
      <c r="H122" s="44"/>
    </row>
    <row r="123" spans="1:8" s="47" customFormat="1">
      <c r="A123" s="60"/>
      <c r="C123" s="260"/>
      <c r="D123" s="44"/>
      <c r="E123" s="44"/>
      <c r="F123" s="44"/>
      <c r="G123" s="44"/>
      <c r="H123" s="44"/>
    </row>
    <row r="124" spans="1:8" s="47" customFormat="1">
      <c r="A124" s="60"/>
      <c r="C124" s="260"/>
      <c r="D124" s="44"/>
      <c r="E124" s="44"/>
      <c r="F124" s="44"/>
      <c r="G124" s="44"/>
      <c r="H124" s="44"/>
    </row>
    <row r="125" spans="1:8" s="47" customFormat="1">
      <c r="A125" s="60"/>
      <c r="C125" s="260"/>
      <c r="D125" s="44"/>
      <c r="E125" s="44"/>
      <c r="F125" s="44"/>
      <c r="G125" s="44"/>
      <c r="H125" s="44"/>
    </row>
    <row r="126" spans="1:8" s="47" customFormat="1">
      <c r="A126" s="60"/>
      <c r="C126" s="260"/>
      <c r="D126" s="44"/>
      <c r="E126" s="44"/>
      <c r="F126" s="44"/>
      <c r="G126" s="44"/>
      <c r="H126" s="44"/>
    </row>
    <row r="127" spans="1:8" s="47" customFormat="1">
      <c r="A127" s="60"/>
      <c r="C127" s="260"/>
      <c r="D127" s="44"/>
      <c r="E127" s="44"/>
      <c r="F127" s="44"/>
      <c r="G127" s="44"/>
      <c r="H127" s="44"/>
    </row>
    <row r="128" spans="1:8" s="47" customFormat="1">
      <c r="A128" s="60"/>
      <c r="C128" s="260"/>
      <c r="D128" s="44"/>
      <c r="E128" s="44"/>
      <c r="F128" s="44"/>
      <c r="G128" s="44"/>
      <c r="H128" s="44"/>
    </row>
    <row r="129" spans="1:8" s="47" customFormat="1">
      <c r="A129" s="60"/>
      <c r="C129" s="260"/>
      <c r="D129" s="44"/>
      <c r="E129" s="44"/>
      <c r="F129" s="44"/>
      <c r="G129" s="44"/>
      <c r="H129" s="44"/>
    </row>
    <row r="130" spans="1:8" s="47" customFormat="1">
      <c r="A130" s="60"/>
      <c r="C130" s="260"/>
      <c r="D130" s="44"/>
      <c r="E130" s="44"/>
      <c r="F130" s="44"/>
      <c r="G130" s="44"/>
      <c r="H130" s="44"/>
    </row>
    <row r="131" spans="1:8" s="47" customFormat="1">
      <c r="A131" s="60"/>
      <c r="C131" s="260"/>
      <c r="D131" s="44"/>
      <c r="E131" s="44"/>
      <c r="F131" s="44"/>
      <c r="G131" s="44"/>
      <c r="H131" s="44"/>
    </row>
    <row r="132" spans="1:8" s="47" customFormat="1">
      <c r="A132" s="60"/>
      <c r="C132" s="260"/>
      <c r="D132" s="44"/>
      <c r="E132" s="44"/>
      <c r="F132" s="44"/>
      <c r="G132" s="44"/>
      <c r="H132" s="44"/>
    </row>
    <row r="133" spans="1:8" s="47" customFormat="1">
      <c r="A133" s="60"/>
      <c r="C133" s="260"/>
      <c r="D133" s="44"/>
      <c r="E133" s="44"/>
      <c r="F133" s="44"/>
      <c r="G133" s="44"/>
      <c r="H133" s="44"/>
    </row>
    <row r="134" spans="1:8" s="47" customFormat="1">
      <c r="A134" s="60"/>
      <c r="C134" s="260"/>
      <c r="D134" s="44"/>
      <c r="E134" s="44"/>
      <c r="F134" s="44"/>
      <c r="G134" s="44"/>
      <c r="H134" s="44"/>
    </row>
    <row r="135" spans="1:8" s="47" customFormat="1">
      <c r="A135" s="60"/>
      <c r="C135" s="260"/>
      <c r="D135" s="44"/>
      <c r="E135" s="44"/>
      <c r="F135" s="44"/>
      <c r="G135" s="44"/>
      <c r="H135" s="44"/>
    </row>
    <row r="136" spans="1:8" s="47" customFormat="1">
      <c r="A136" s="60"/>
      <c r="C136" s="260"/>
      <c r="D136" s="44"/>
      <c r="E136" s="44"/>
      <c r="F136" s="44"/>
      <c r="G136" s="44"/>
      <c r="H136" s="44"/>
    </row>
    <row r="137" spans="1:8" s="47" customFormat="1">
      <c r="A137" s="60"/>
      <c r="C137" s="260"/>
      <c r="D137" s="44"/>
      <c r="E137" s="44"/>
      <c r="F137" s="44"/>
      <c r="G137" s="44"/>
      <c r="H137" s="44"/>
    </row>
    <row r="138" spans="1:8" s="47" customFormat="1">
      <c r="A138" s="60"/>
      <c r="C138" s="260"/>
      <c r="D138" s="44"/>
      <c r="E138" s="44"/>
      <c r="F138" s="44"/>
      <c r="G138" s="44"/>
      <c r="H138" s="44"/>
    </row>
    <row r="139" spans="1:8" s="47" customFormat="1">
      <c r="A139" s="60"/>
      <c r="C139" s="260"/>
      <c r="D139" s="44"/>
      <c r="E139" s="44"/>
      <c r="F139" s="44"/>
      <c r="G139" s="44"/>
      <c r="H139" s="44"/>
    </row>
    <row r="140" spans="1:8" s="47" customFormat="1">
      <c r="A140" s="60"/>
      <c r="C140" s="260"/>
      <c r="D140" s="44"/>
      <c r="E140" s="44"/>
      <c r="F140" s="44"/>
      <c r="G140" s="44"/>
      <c r="H140" s="44"/>
    </row>
    <row r="141" spans="1:8" s="47" customFormat="1">
      <c r="A141" s="60"/>
      <c r="C141" s="260"/>
      <c r="D141" s="44"/>
      <c r="E141" s="44"/>
      <c r="F141" s="44"/>
      <c r="G141" s="44"/>
      <c r="H141" s="44"/>
    </row>
    <row r="142" spans="1:8" s="47" customFormat="1">
      <c r="A142" s="60"/>
      <c r="C142" s="260"/>
      <c r="D142" s="44"/>
      <c r="E142" s="44"/>
      <c r="F142" s="44"/>
      <c r="G142" s="44"/>
      <c r="H142" s="44"/>
    </row>
    <row r="143" spans="1:8" s="47" customFormat="1">
      <c r="A143" s="60"/>
      <c r="C143" s="260"/>
      <c r="D143" s="44"/>
      <c r="E143" s="44"/>
      <c r="F143" s="44"/>
      <c r="G143" s="44"/>
      <c r="H143" s="44"/>
    </row>
    <row r="144" spans="1:8" s="47" customFormat="1">
      <c r="A144" s="60"/>
      <c r="C144" s="260"/>
      <c r="D144" s="44"/>
      <c r="E144" s="44"/>
      <c r="F144" s="44"/>
      <c r="G144" s="44"/>
      <c r="H144" s="44"/>
    </row>
    <row r="145" spans="1:8" s="47" customFormat="1">
      <c r="A145" s="60"/>
      <c r="C145" s="260"/>
      <c r="D145" s="44"/>
      <c r="E145" s="44"/>
      <c r="F145" s="44"/>
      <c r="G145" s="44"/>
      <c r="H145" s="44"/>
    </row>
    <row r="146" spans="1:8" s="47" customFormat="1">
      <c r="A146" s="60"/>
      <c r="C146" s="260"/>
      <c r="D146" s="44"/>
      <c r="E146" s="44"/>
      <c r="F146" s="44"/>
      <c r="G146" s="44"/>
      <c r="H146" s="44"/>
    </row>
    <row r="147" spans="1:8" s="47" customFormat="1">
      <c r="A147" s="60"/>
      <c r="C147" s="260"/>
      <c r="D147" s="44"/>
      <c r="E147" s="44"/>
      <c r="F147" s="44"/>
      <c r="G147" s="44"/>
      <c r="H147" s="44"/>
    </row>
    <row r="148" spans="1:8" s="47" customFormat="1">
      <c r="A148" s="60"/>
      <c r="C148" s="260"/>
      <c r="D148" s="44"/>
      <c r="E148" s="44"/>
      <c r="F148" s="44"/>
      <c r="G148" s="44"/>
      <c r="H148" s="44"/>
    </row>
    <row r="149" spans="1:8" s="47" customFormat="1">
      <c r="A149" s="60"/>
      <c r="C149" s="260"/>
      <c r="D149" s="44"/>
      <c r="E149" s="44"/>
      <c r="F149" s="44"/>
      <c r="G149" s="44"/>
      <c r="H149" s="44"/>
    </row>
    <row r="150" spans="1:8" s="47" customFormat="1">
      <c r="A150" s="60"/>
      <c r="C150" s="260"/>
      <c r="D150" s="44"/>
      <c r="E150" s="44"/>
      <c r="F150" s="44"/>
      <c r="G150" s="44"/>
      <c r="H150" s="44"/>
    </row>
    <row r="151" spans="1:8" s="47" customFormat="1">
      <c r="A151" s="60"/>
      <c r="C151" s="260"/>
      <c r="D151" s="44"/>
      <c r="E151" s="44"/>
      <c r="F151" s="44"/>
      <c r="G151" s="44"/>
      <c r="H151" s="44"/>
    </row>
    <row r="152" spans="1:8" s="47" customFormat="1">
      <c r="A152" s="60"/>
      <c r="C152" s="260"/>
      <c r="D152" s="44"/>
      <c r="E152" s="44"/>
      <c r="F152" s="44"/>
      <c r="G152" s="44"/>
      <c r="H152" s="44"/>
    </row>
    <row r="153" spans="1:8" s="47" customFormat="1">
      <c r="A153" s="60"/>
      <c r="C153" s="260"/>
      <c r="D153" s="44"/>
      <c r="E153" s="44"/>
      <c r="F153" s="44"/>
      <c r="G153" s="44"/>
      <c r="H153" s="44"/>
    </row>
    <row r="154" spans="1:8" s="47" customFormat="1">
      <c r="A154" s="60"/>
      <c r="C154" s="260"/>
      <c r="D154" s="44"/>
      <c r="E154" s="44"/>
      <c r="F154" s="44"/>
      <c r="G154" s="44"/>
      <c r="H154" s="44"/>
    </row>
    <row r="155" spans="1:8" s="47" customFormat="1">
      <c r="A155" s="60"/>
      <c r="C155" s="260"/>
      <c r="D155" s="44"/>
      <c r="E155" s="44"/>
      <c r="F155" s="44"/>
      <c r="G155" s="44"/>
      <c r="H155" s="44"/>
    </row>
    <row r="156" spans="1:8" s="47" customFormat="1">
      <c r="A156" s="60"/>
      <c r="C156" s="260"/>
      <c r="D156" s="44"/>
      <c r="E156" s="44"/>
      <c r="F156" s="44"/>
      <c r="G156" s="44"/>
      <c r="H156" s="44"/>
    </row>
    <row r="157" spans="1:8" s="47" customFormat="1">
      <c r="A157" s="60"/>
      <c r="C157" s="260"/>
      <c r="D157" s="44"/>
      <c r="E157" s="44"/>
      <c r="F157" s="44"/>
      <c r="G157" s="44"/>
      <c r="H157" s="44"/>
    </row>
    <row r="158" spans="1:8" s="47" customFormat="1">
      <c r="A158" s="60"/>
      <c r="C158" s="260"/>
      <c r="D158" s="44"/>
      <c r="E158" s="44"/>
      <c r="F158" s="44"/>
      <c r="G158" s="44"/>
      <c r="H158" s="44"/>
    </row>
    <row r="159" spans="1:8" s="47" customFormat="1">
      <c r="A159" s="60"/>
      <c r="C159" s="260"/>
      <c r="D159" s="44"/>
      <c r="E159" s="44"/>
      <c r="F159" s="44"/>
      <c r="G159" s="44"/>
      <c r="H159" s="44"/>
    </row>
    <row r="160" spans="1:8" s="47" customFormat="1">
      <c r="A160" s="60"/>
      <c r="C160" s="260"/>
      <c r="D160" s="44"/>
      <c r="E160" s="44"/>
      <c r="F160" s="44"/>
      <c r="G160" s="44"/>
      <c r="H160" s="44"/>
    </row>
    <row r="161" spans="1:8" s="47" customFormat="1">
      <c r="A161" s="60"/>
      <c r="C161" s="260"/>
      <c r="D161" s="44"/>
      <c r="E161" s="44"/>
      <c r="F161" s="44"/>
      <c r="G161" s="44"/>
      <c r="H161" s="44"/>
    </row>
    <row r="162" spans="1:8" s="47" customFormat="1">
      <c r="A162" s="60"/>
      <c r="C162" s="260"/>
      <c r="D162" s="44"/>
      <c r="E162" s="44"/>
      <c r="F162" s="44"/>
      <c r="G162" s="44"/>
      <c r="H162" s="44"/>
    </row>
    <row r="163" spans="1:8" s="47" customFormat="1">
      <c r="A163" s="60"/>
      <c r="C163" s="260"/>
      <c r="D163" s="44"/>
      <c r="E163" s="44"/>
      <c r="F163" s="44"/>
      <c r="G163" s="44"/>
      <c r="H163" s="44"/>
    </row>
    <row r="164" spans="1:8" s="47" customFormat="1">
      <c r="A164" s="60"/>
      <c r="C164" s="260"/>
      <c r="D164" s="44"/>
      <c r="E164" s="44"/>
      <c r="F164" s="44"/>
      <c r="G164" s="44"/>
      <c r="H164" s="44"/>
    </row>
    <row r="165" spans="1:8" s="47" customFormat="1">
      <c r="A165" s="60"/>
      <c r="C165" s="260"/>
      <c r="D165" s="44"/>
      <c r="E165" s="44"/>
      <c r="F165" s="44"/>
      <c r="G165" s="44"/>
      <c r="H165" s="44"/>
    </row>
    <row r="166" spans="1:8" s="47" customFormat="1">
      <c r="A166" s="60"/>
      <c r="C166" s="260"/>
      <c r="D166" s="44"/>
      <c r="E166" s="44"/>
      <c r="F166" s="44"/>
      <c r="G166" s="44"/>
      <c r="H166" s="44"/>
    </row>
    <row r="167" spans="1:8" s="47" customFormat="1">
      <c r="A167" s="60"/>
      <c r="C167" s="260"/>
      <c r="D167" s="44"/>
      <c r="E167" s="44"/>
      <c r="F167" s="44"/>
      <c r="G167" s="44"/>
      <c r="H167" s="44"/>
    </row>
    <row r="168" spans="1:8" s="47" customFormat="1">
      <c r="A168" s="60"/>
      <c r="C168" s="260"/>
      <c r="D168" s="44"/>
      <c r="E168" s="44"/>
      <c r="F168" s="44"/>
      <c r="G168" s="44"/>
      <c r="H168" s="44"/>
    </row>
    <row r="169" spans="1:8" s="47" customFormat="1">
      <c r="A169" s="60"/>
      <c r="C169" s="260"/>
      <c r="D169" s="44"/>
      <c r="E169" s="44"/>
      <c r="F169" s="44"/>
      <c r="G169" s="44"/>
      <c r="H169" s="44"/>
    </row>
    <row r="170" spans="1:8" s="47" customFormat="1">
      <c r="A170" s="60"/>
      <c r="C170" s="260"/>
      <c r="D170" s="44"/>
      <c r="E170" s="44"/>
      <c r="F170" s="44"/>
      <c r="G170" s="44"/>
      <c r="H170" s="44"/>
    </row>
    <row r="171" spans="1:8" s="47" customFormat="1">
      <c r="A171" s="60"/>
      <c r="C171" s="260"/>
      <c r="D171" s="44"/>
      <c r="E171" s="44"/>
      <c r="F171" s="44"/>
      <c r="G171" s="44"/>
      <c r="H171" s="44"/>
    </row>
    <row r="172" spans="1:8" s="47" customFormat="1">
      <c r="A172" s="60"/>
      <c r="C172" s="260"/>
      <c r="D172" s="44"/>
      <c r="E172" s="44"/>
      <c r="F172" s="44"/>
      <c r="G172" s="44"/>
      <c r="H172" s="44"/>
    </row>
    <row r="173" spans="1:8" s="47" customFormat="1">
      <c r="A173" s="60"/>
      <c r="C173" s="260"/>
      <c r="D173" s="44"/>
      <c r="E173" s="44"/>
      <c r="F173" s="44"/>
      <c r="G173" s="44"/>
      <c r="H173" s="44"/>
    </row>
    <row r="174" spans="1:8" s="47" customFormat="1">
      <c r="A174" s="60"/>
      <c r="C174" s="260"/>
      <c r="D174" s="44"/>
      <c r="E174" s="44"/>
      <c r="F174" s="44"/>
      <c r="G174" s="44"/>
      <c r="H174" s="44"/>
    </row>
    <row r="175" spans="1:8" s="47" customFormat="1">
      <c r="A175" s="60"/>
      <c r="C175" s="260"/>
      <c r="D175" s="44"/>
      <c r="E175" s="44"/>
      <c r="F175" s="44"/>
      <c r="G175" s="44"/>
      <c r="H175" s="44"/>
    </row>
    <row r="176" spans="1:8" s="47" customFormat="1">
      <c r="A176" s="60"/>
      <c r="C176" s="260"/>
      <c r="D176" s="44"/>
      <c r="E176" s="44"/>
      <c r="F176" s="44"/>
      <c r="G176" s="44"/>
      <c r="H176" s="44"/>
    </row>
    <row r="177" spans="1:8" s="47" customFormat="1">
      <c r="A177" s="60"/>
      <c r="C177" s="260"/>
      <c r="D177" s="44"/>
      <c r="E177" s="44"/>
      <c r="F177" s="44"/>
      <c r="G177" s="44"/>
      <c r="H177" s="44"/>
    </row>
    <row r="178" spans="1:8" s="47" customFormat="1">
      <c r="A178" s="60"/>
      <c r="C178" s="260"/>
      <c r="D178" s="44"/>
      <c r="E178" s="44"/>
      <c r="F178" s="44"/>
      <c r="G178" s="44"/>
      <c r="H178" s="44"/>
    </row>
    <row r="179" spans="1:8" s="47" customFormat="1">
      <c r="A179" s="60"/>
      <c r="C179" s="260"/>
      <c r="D179" s="44"/>
      <c r="E179" s="44"/>
      <c r="F179" s="44"/>
      <c r="G179" s="44"/>
      <c r="H179" s="44"/>
    </row>
    <row r="180" spans="1:8" s="47" customFormat="1">
      <c r="A180" s="60"/>
      <c r="C180" s="260"/>
      <c r="D180" s="44"/>
      <c r="E180" s="44"/>
      <c r="F180" s="44"/>
      <c r="G180" s="44"/>
      <c r="H180" s="44"/>
    </row>
    <row r="181" spans="1:8" s="47" customFormat="1">
      <c r="A181" s="60"/>
      <c r="C181" s="260"/>
      <c r="D181" s="44"/>
      <c r="E181" s="44"/>
      <c r="F181" s="44"/>
      <c r="G181" s="44"/>
      <c r="H181" s="44"/>
    </row>
    <row r="182" spans="1:8" s="47" customFormat="1">
      <c r="A182" s="60"/>
      <c r="C182" s="260"/>
      <c r="D182" s="44"/>
      <c r="E182" s="44"/>
      <c r="F182" s="44"/>
      <c r="G182" s="44"/>
      <c r="H182" s="44"/>
    </row>
    <row r="183" spans="1:8" s="47" customFormat="1">
      <c r="A183" s="60"/>
      <c r="C183" s="260"/>
      <c r="D183" s="44"/>
      <c r="E183" s="44"/>
      <c r="F183" s="44"/>
      <c r="G183" s="44"/>
      <c r="H183" s="44"/>
    </row>
    <row r="184" spans="1:8" s="47" customFormat="1">
      <c r="A184" s="60"/>
      <c r="C184" s="260"/>
      <c r="D184" s="44"/>
      <c r="E184" s="44"/>
      <c r="F184" s="44"/>
      <c r="G184" s="44"/>
      <c r="H184" s="44"/>
    </row>
    <row r="185" spans="1:8" s="47" customFormat="1">
      <c r="A185" s="60"/>
      <c r="C185" s="260"/>
      <c r="D185" s="44"/>
      <c r="E185" s="44"/>
      <c r="F185" s="44"/>
      <c r="G185" s="44"/>
      <c r="H185" s="44"/>
    </row>
    <row r="186" spans="1:8" s="47" customFormat="1">
      <c r="A186" s="60"/>
      <c r="C186" s="260"/>
      <c r="D186" s="44"/>
      <c r="E186" s="44"/>
      <c r="F186" s="44"/>
      <c r="G186" s="44"/>
      <c r="H186" s="44"/>
    </row>
    <row r="187" spans="1:8" s="47" customFormat="1">
      <c r="A187" s="60"/>
      <c r="C187" s="260"/>
      <c r="D187" s="44"/>
      <c r="E187" s="44"/>
      <c r="F187" s="44"/>
      <c r="G187" s="44"/>
      <c r="H187" s="44"/>
    </row>
    <row r="188" spans="1:8" s="47" customFormat="1">
      <c r="A188" s="60"/>
      <c r="C188" s="260"/>
      <c r="D188" s="44"/>
      <c r="E188" s="44"/>
      <c r="F188" s="44"/>
      <c r="G188" s="44"/>
      <c r="H188" s="44"/>
    </row>
    <row r="189" spans="1:8" s="47" customFormat="1">
      <c r="A189" s="60"/>
      <c r="C189" s="260"/>
      <c r="D189" s="44"/>
      <c r="E189" s="44"/>
      <c r="F189" s="44"/>
      <c r="G189" s="44"/>
      <c r="H189" s="44"/>
    </row>
    <row r="190" spans="1:8" s="47" customFormat="1">
      <c r="A190" s="60"/>
      <c r="C190" s="260"/>
      <c r="D190" s="44"/>
      <c r="E190" s="44"/>
      <c r="F190" s="44"/>
      <c r="G190" s="44"/>
      <c r="H190" s="44"/>
    </row>
    <row r="191" spans="1:8" s="47" customFormat="1">
      <c r="A191" s="60"/>
      <c r="C191" s="260"/>
      <c r="D191" s="44"/>
      <c r="E191" s="44"/>
      <c r="F191" s="44"/>
      <c r="G191" s="44"/>
      <c r="H191" s="44"/>
    </row>
    <row r="192" spans="1:8" s="47" customFormat="1">
      <c r="A192" s="60"/>
      <c r="C192" s="260"/>
      <c r="D192" s="44"/>
      <c r="E192" s="44"/>
      <c r="F192" s="44"/>
      <c r="G192" s="44"/>
      <c r="H192" s="44"/>
    </row>
  </sheetData>
  <sheetProtection formatCells="0" formatColumns="0" formatRows="0" insertColumns="0" insertRows="0" insertHyperlinks="0" deleteColumns="0" deleteRows="0" sort="0" autoFilter="0" pivotTables="0"/>
  <customSheetViews>
    <customSheetView guid="{43DCEB14-ADF8-4168-9283-6542A71D3CF7}" scale="75" showPageBreaks="1" printArea="1" view="pageBreakPreview">
      <pane ySplit="5" topLeftCell="A6" activePane="bottomLeft" state="frozen"/>
      <selection pane="bottomLeft" activeCell="B40" sqref="B40"/>
      <pageMargins left="0.78740157480314965" right="0.39370078740157483" top="0.59055118110236227" bottom="0.59055118110236227" header="0.19685039370078741" footer="0.11811023622047245"/>
      <pageSetup paperSize="9" scale="50" fitToHeight="2" orientation="portrait" verticalDpi="300" r:id="rId1"/>
      <headerFooter alignWithMargins="0"/>
    </customSheetView>
    <customSheetView guid="{1E3D5FB9-014E-4051-8AD5-DB0A17D05797}" scale="75" showPageBreaks="1" printArea="1" view="pageBreakPreview">
      <pane ySplit="5" topLeftCell="A6" activePane="bottomLeft" state="frozen"/>
      <selection pane="bottomLeft" activeCell="I36" sqref="I36"/>
      <pageMargins left="0.78740157480314965" right="0.39370078740157483" top="0.59055118110236227" bottom="0.59055118110236227" header="0.19685039370078741" footer="0.11811023622047245"/>
      <pageSetup paperSize="9" scale="50" fitToHeight="2" orientation="portrait" verticalDpi="300" r:id="rId2"/>
      <headerFooter alignWithMargins="0"/>
    </customSheetView>
  </customSheetViews>
  <mergeCells count="9">
    <mergeCell ref="E42:G42"/>
    <mergeCell ref="A6:G6"/>
    <mergeCell ref="A18:G18"/>
    <mergeCell ref="E41:G41"/>
    <mergeCell ref="A1:G1"/>
    <mergeCell ref="A3:A4"/>
    <mergeCell ref="B3:B4"/>
    <mergeCell ref="C3:C4"/>
    <mergeCell ref="D3:G3"/>
  </mergeCells>
  <phoneticPr fontId="3" type="noConversion"/>
  <pageMargins left="0.78740157480314965" right="0.39370078740157483" top="0.59055118110236227" bottom="0.59055118110236227" header="0.19685039370078741" footer="0.11811023622047245"/>
  <pageSetup paperSize="9" scale="50" fitToHeight="2" orientation="portrait" verticalDpi="300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3"/>
  </sheetPr>
  <dimension ref="A1:G88"/>
  <sheetViews>
    <sheetView tabSelected="1" view="pageBreakPreview" zoomScale="75" zoomScaleNormal="75" zoomScaleSheetLayoutView="50" workbookViewId="0">
      <selection activeCell="I64" sqref="I64"/>
    </sheetView>
  </sheetViews>
  <sheetFormatPr defaultRowHeight="18.75" outlineLevelRow="1"/>
  <cols>
    <col min="1" max="1" width="53.28515625" style="1" customWidth="1"/>
    <col min="2" max="2" width="13.7109375" style="1" customWidth="1"/>
    <col min="3" max="3" width="18.7109375" style="265" customWidth="1"/>
    <col min="4" max="4" width="18.7109375" style="1" customWidth="1"/>
    <col min="5" max="5" width="17.5703125" style="1" customWidth="1"/>
    <col min="6" max="6" width="17.7109375" style="1" customWidth="1"/>
    <col min="7" max="7" width="19.5703125" style="1" customWidth="1"/>
    <col min="8" max="16384" width="9.140625" style="1"/>
  </cols>
  <sheetData>
    <row r="1" spans="1:7">
      <c r="A1" s="341" t="s">
        <v>350</v>
      </c>
      <c r="B1" s="341"/>
      <c r="C1" s="341"/>
      <c r="D1" s="341"/>
      <c r="E1" s="341"/>
      <c r="F1" s="341"/>
      <c r="G1" s="341"/>
    </row>
    <row r="2" spans="1:7" outlineLevel="1">
      <c r="A2" s="21"/>
      <c r="B2" s="21"/>
      <c r="C2" s="261"/>
      <c r="D2" s="21"/>
      <c r="E2" s="21"/>
      <c r="F2" s="21"/>
      <c r="G2" s="21"/>
    </row>
    <row r="3" spans="1:7" ht="48" customHeight="1">
      <c r="A3" s="342" t="s">
        <v>259</v>
      </c>
      <c r="B3" s="344" t="s">
        <v>0</v>
      </c>
      <c r="C3" s="335" t="s">
        <v>437</v>
      </c>
      <c r="D3" s="332" t="s">
        <v>438</v>
      </c>
      <c r="E3" s="332"/>
      <c r="F3" s="332"/>
      <c r="G3" s="332"/>
    </row>
    <row r="4" spans="1:7" ht="38.25" customHeight="1">
      <c r="A4" s="343"/>
      <c r="B4" s="344"/>
      <c r="C4" s="335"/>
      <c r="D4" s="228" t="s">
        <v>439</v>
      </c>
      <c r="E4" s="228" t="s">
        <v>440</v>
      </c>
      <c r="F4" s="228" t="s">
        <v>441</v>
      </c>
      <c r="G4" s="228" t="s">
        <v>442</v>
      </c>
    </row>
    <row r="5" spans="1:7" ht="18" customHeight="1">
      <c r="A5" s="7">
        <v>1</v>
      </c>
      <c r="B5" s="13">
        <v>2</v>
      </c>
      <c r="C5" s="262">
        <v>5</v>
      </c>
      <c r="D5" s="13">
        <v>6</v>
      </c>
      <c r="E5" s="13">
        <v>7</v>
      </c>
      <c r="F5" s="13">
        <v>8</v>
      </c>
      <c r="G5" s="13">
        <v>9</v>
      </c>
    </row>
    <row r="6" spans="1:7" s="58" customFormat="1" ht="20.100000000000001" customHeight="1">
      <c r="A6" s="336" t="s">
        <v>162</v>
      </c>
      <c r="B6" s="337"/>
      <c r="C6" s="337"/>
      <c r="D6" s="337"/>
      <c r="E6" s="337"/>
      <c r="F6" s="337"/>
      <c r="G6" s="338"/>
    </row>
    <row r="7" spans="1:7" ht="37.5">
      <c r="A7" s="45" t="s">
        <v>181</v>
      </c>
      <c r="B7" s="9">
        <v>1170</v>
      </c>
      <c r="C7" s="206">
        <f>'I. Фін результат'!C76</f>
        <v>29</v>
      </c>
      <c r="D7" s="151">
        <f>'I. Фін результат'!D76</f>
        <v>33</v>
      </c>
      <c r="E7" s="151">
        <f>'I. Фін результат'!E76</f>
        <v>10</v>
      </c>
      <c r="F7" s="151">
        <f>D7-E7</f>
        <v>23</v>
      </c>
      <c r="G7" s="151">
        <f>E7/D7%</f>
        <v>30.303030303030301</v>
      </c>
    </row>
    <row r="8" spans="1:7" ht="20.100000000000001" customHeight="1">
      <c r="A8" s="45" t="s">
        <v>182</v>
      </c>
      <c r="B8" s="14"/>
      <c r="C8" s="206"/>
      <c r="D8" s="154"/>
      <c r="E8" s="154"/>
      <c r="F8" s="206"/>
      <c r="G8" s="206"/>
    </row>
    <row r="9" spans="1:7" ht="20.100000000000001" customHeight="1">
      <c r="A9" s="45" t="s">
        <v>185</v>
      </c>
      <c r="B9" s="6">
        <v>3000</v>
      </c>
      <c r="C9" s="206">
        <f>'I. Фін результат'!C102</f>
        <v>36</v>
      </c>
      <c r="D9" s="151">
        <f>'I. Фін результат'!D102</f>
        <v>36</v>
      </c>
      <c r="E9" s="151">
        <f>'I. Фін результат'!E102</f>
        <v>36</v>
      </c>
      <c r="F9" s="151">
        <f t="shared" ref="F9:F27" si="0">D9-E9</f>
        <v>0</v>
      </c>
      <c r="G9" s="151">
        <f t="shared" ref="G9:G27" si="1">E9/D9%</f>
        <v>100</v>
      </c>
    </row>
    <row r="10" spans="1:7" ht="20.100000000000001" customHeight="1">
      <c r="A10" s="45" t="s">
        <v>186</v>
      </c>
      <c r="B10" s="6">
        <v>3010</v>
      </c>
      <c r="C10" s="200"/>
      <c r="D10" s="150"/>
      <c r="E10" s="150"/>
      <c r="F10" s="206"/>
      <c r="G10" s="206"/>
    </row>
    <row r="11" spans="1:7" ht="37.5">
      <c r="A11" s="45" t="s">
        <v>187</v>
      </c>
      <c r="B11" s="6">
        <v>3020</v>
      </c>
      <c r="C11" s="200"/>
      <c r="D11" s="150"/>
      <c r="E11" s="150"/>
      <c r="F11" s="206"/>
      <c r="G11" s="206"/>
    </row>
    <row r="12" spans="1:7" ht="56.25">
      <c r="A12" s="45" t="s">
        <v>188</v>
      </c>
      <c r="B12" s="6">
        <v>3030</v>
      </c>
      <c r="C12" s="200"/>
      <c r="D12" s="150"/>
      <c r="E12" s="150"/>
      <c r="F12" s="206"/>
      <c r="G12" s="206"/>
    </row>
    <row r="13" spans="1:7" ht="37.5">
      <c r="A13" s="45" t="s">
        <v>415</v>
      </c>
      <c r="B13" s="203" t="s">
        <v>416</v>
      </c>
      <c r="C13" s="200"/>
      <c r="D13" s="150"/>
      <c r="E13" s="150"/>
      <c r="F13" s="206"/>
      <c r="G13" s="206"/>
    </row>
    <row r="14" spans="1:7" ht="37.5">
      <c r="A14" s="45" t="s">
        <v>422</v>
      </c>
      <c r="B14" s="203" t="s">
        <v>423</v>
      </c>
      <c r="C14" s="200"/>
      <c r="D14" s="150"/>
      <c r="E14" s="150"/>
      <c r="F14" s="206"/>
      <c r="G14" s="206"/>
    </row>
    <row r="15" spans="1:7" ht="42.75" customHeight="1">
      <c r="A15" s="57" t="s">
        <v>248</v>
      </c>
      <c r="B15" s="89">
        <v>3040</v>
      </c>
      <c r="C15" s="235">
        <f t="shared" ref="C15:E15" si="2">SUM(C7:C12)</f>
        <v>65</v>
      </c>
      <c r="D15" s="152">
        <f t="shared" si="2"/>
        <v>69</v>
      </c>
      <c r="E15" s="152">
        <f t="shared" si="2"/>
        <v>46</v>
      </c>
      <c r="F15" s="152">
        <f t="shared" si="0"/>
        <v>23</v>
      </c>
      <c r="G15" s="152">
        <f t="shared" si="1"/>
        <v>66.666666666666671</v>
      </c>
    </row>
    <row r="16" spans="1:7" ht="37.5">
      <c r="A16" s="45" t="s">
        <v>189</v>
      </c>
      <c r="B16" s="6">
        <v>3050</v>
      </c>
      <c r="C16" s="200"/>
      <c r="D16" s="150"/>
      <c r="E16" s="150">
        <f>E17+E18+E19</f>
        <v>538</v>
      </c>
      <c r="F16" s="154"/>
      <c r="G16" s="154"/>
    </row>
    <row r="17" spans="1:7">
      <c r="A17" s="45" t="s">
        <v>417</v>
      </c>
      <c r="B17" s="6" t="s">
        <v>391</v>
      </c>
      <c r="C17" s="200"/>
      <c r="D17" s="150"/>
      <c r="E17" s="150">
        <v>169</v>
      </c>
      <c r="F17" s="154"/>
      <c r="G17" s="154"/>
    </row>
    <row r="18" spans="1:7">
      <c r="A18" s="45" t="s">
        <v>418</v>
      </c>
      <c r="B18" s="203" t="s">
        <v>392</v>
      </c>
      <c r="C18" s="200"/>
      <c r="D18" s="150"/>
      <c r="E18" s="150">
        <v>358</v>
      </c>
      <c r="F18" s="206"/>
      <c r="G18" s="206"/>
    </row>
    <row r="19" spans="1:7">
      <c r="A19" s="45" t="s">
        <v>419</v>
      </c>
      <c r="B19" s="203" t="s">
        <v>420</v>
      </c>
      <c r="C19" s="200"/>
      <c r="D19" s="150"/>
      <c r="E19" s="150">
        <v>11</v>
      </c>
      <c r="F19" s="206"/>
      <c r="G19" s="206"/>
    </row>
    <row r="20" spans="1:7">
      <c r="A20" s="45" t="s">
        <v>390</v>
      </c>
      <c r="B20" s="203" t="s">
        <v>421</v>
      </c>
      <c r="C20" s="200"/>
      <c r="D20" s="150"/>
      <c r="E20" s="150"/>
      <c r="F20" s="206"/>
      <c r="G20" s="206"/>
    </row>
    <row r="21" spans="1:7" ht="37.5">
      <c r="A21" s="45" t="s">
        <v>190</v>
      </c>
      <c r="B21" s="6">
        <v>3060</v>
      </c>
      <c r="C21" s="200">
        <v>-88</v>
      </c>
      <c r="D21" s="150"/>
      <c r="E21" s="150">
        <f>E22+E23+E24</f>
        <v>-1107</v>
      </c>
      <c r="F21" s="206"/>
      <c r="G21" s="206"/>
    </row>
    <row r="22" spans="1:7">
      <c r="A22" s="45" t="s">
        <v>424</v>
      </c>
      <c r="B22" s="6" t="s">
        <v>393</v>
      </c>
      <c r="C22" s="200"/>
      <c r="D22" s="150"/>
      <c r="E22" s="150">
        <v>-1129</v>
      </c>
      <c r="F22" s="206"/>
      <c r="G22" s="206"/>
    </row>
    <row r="23" spans="1:7">
      <c r="A23" s="45" t="s">
        <v>425</v>
      </c>
      <c r="B23" s="6" t="s">
        <v>394</v>
      </c>
      <c r="C23" s="200"/>
      <c r="D23" s="150"/>
      <c r="E23" s="150">
        <v>11</v>
      </c>
      <c r="F23" s="206"/>
      <c r="G23" s="206"/>
    </row>
    <row r="24" spans="1:7">
      <c r="A24" s="45" t="s">
        <v>426</v>
      </c>
      <c r="B24" s="203" t="s">
        <v>427</v>
      </c>
      <c r="C24" s="200"/>
      <c r="D24" s="150"/>
      <c r="E24" s="150">
        <v>11</v>
      </c>
      <c r="F24" s="206"/>
      <c r="G24" s="206"/>
    </row>
    <row r="25" spans="1:7" ht="20.100000000000001" customHeight="1">
      <c r="A25" s="57" t="s">
        <v>183</v>
      </c>
      <c r="B25" s="89">
        <v>3070</v>
      </c>
      <c r="C25" s="235">
        <f t="shared" ref="C25:E25" si="3">C15+C16+C21</f>
        <v>-23</v>
      </c>
      <c r="D25" s="152">
        <f t="shared" si="3"/>
        <v>69</v>
      </c>
      <c r="E25" s="152">
        <f t="shared" si="3"/>
        <v>-523</v>
      </c>
      <c r="F25" s="152">
        <f t="shared" si="0"/>
        <v>592</v>
      </c>
      <c r="G25" s="152">
        <f t="shared" si="1"/>
        <v>-757.97101449275374</v>
      </c>
    </row>
    <row r="26" spans="1:7" ht="20.100000000000001" customHeight="1">
      <c r="A26" s="45" t="s">
        <v>184</v>
      </c>
      <c r="B26" s="6">
        <v>3080</v>
      </c>
      <c r="C26" s="206">
        <f>'I. Фін результат'!C77</f>
        <v>0</v>
      </c>
      <c r="D26" s="206">
        <f>'I. Фін результат'!D77</f>
        <v>0</v>
      </c>
      <c r="E26" s="206">
        <f>'I. Фін результат'!E77</f>
        <v>0</v>
      </c>
      <c r="F26" s="206">
        <f t="shared" si="0"/>
        <v>0</v>
      </c>
      <c r="G26" s="206">
        <v>0</v>
      </c>
    </row>
    <row r="27" spans="1:7" ht="37.5">
      <c r="A27" s="10" t="s">
        <v>161</v>
      </c>
      <c r="B27" s="89">
        <v>3090</v>
      </c>
      <c r="C27" s="235">
        <f t="shared" ref="C27:E27" si="4">C25-C26</f>
        <v>-23</v>
      </c>
      <c r="D27" s="152">
        <f t="shared" si="4"/>
        <v>69</v>
      </c>
      <c r="E27" s="152">
        <f t="shared" si="4"/>
        <v>-523</v>
      </c>
      <c r="F27" s="152">
        <f t="shared" si="0"/>
        <v>592</v>
      </c>
      <c r="G27" s="152">
        <f t="shared" si="1"/>
        <v>-757.97101449275374</v>
      </c>
    </row>
    <row r="28" spans="1:7" ht="20.100000000000001" customHeight="1">
      <c r="A28" s="336" t="s">
        <v>163</v>
      </c>
      <c r="B28" s="337"/>
      <c r="C28" s="337"/>
      <c r="D28" s="337"/>
      <c r="E28" s="337"/>
      <c r="F28" s="337"/>
      <c r="G28" s="338"/>
    </row>
    <row r="29" spans="1:7" ht="20.100000000000001" customHeight="1">
      <c r="A29" s="57" t="s">
        <v>273</v>
      </c>
      <c r="B29" s="9"/>
      <c r="C29" s="200"/>
      <c r="D29" s="150">
        <f>I33</f>
        <v>0</v>
      </c>
      <c r="E29" s="150"/>
      <c r="F29" s="150"/>
      <c r="G29" s="150"/>
    </row>
    <row r="30" spans="1:7" ht="20.100000000000001" customHeight="1">
      <c r="A30" s="8" t="s">
        <v>32</v>
      </c>
      <c r="B30" s="9">
        <v>3200</v>
      </c>
      <c r="C30" s="200"/>
      <c r="D30" s="150"/>
      <c r="E30" s="150"/>
      <c r="F30" s="150"/>
      <c r="G30" s="150"/>
    </row>
    <row r="31" spans="1:7" ht="20.100000000000001" customHeight="1">
      <c r="A31" s="8" t="s">
        <v>33</v>
      </c>
      <c r="B31" s="9">
        <v>3210</v>
      </c>
      <c r="C31" s="200"/>
      <c r="D31" s="150"/>
      <c r="E31" s="150"/>
      <c r="F31" s="150"/>
      <c r="G31" s="150"/>
    </row>
    <row r="32" spans="1:7" ht="20.100000000000001" customHeight="1">
      <c r="A32" s="8" t="s">
        <v>55</v>
      </c>
      <c r="B32" s="9">
        <v>3220</v>
      </c>
      <c r="C32" s="200"/>
      <c r="D32" s="150"/>
      <c r="E32" s="150"/>
      <c r="F32" s="150"/>
      <c r="G32" s="150"/>
    </row>
    <row r="33" spans="1:7" ht="20.100000000000001" customHeight="1">
      <c r="A33" s="45" t="s">
        <v>167</v>
      </c>
      <c r="B33" s="9"/>
      <c r="C33" s="200"/>
      <c r="D33" s="150"/>
      <c r="E33" s="150"/>
      <c r="F33" s="150"/>
      <c r="G33" s="150"/>
    </row>
    <row r="34" spans="1:7" ht="20.100000000000001" customHeight="1">
      <c r="A34" s="8" t="s">
        <v>168</v>
      </c>
      <c r="B34" s="9">
        <v>3230</v>
      </c>
      <c r="C34" s="200"/>
      <c r="D34" s="150"/>
      <c r="E34" s="150"/>
      <c r="F34" s="150"/>
      <c r="G34" s="150"/>
    </row>
    <row r="35" spans="1:7" ht="20.100000000000001" customHeight="1">
      <c r="A35" s="8" t="s">
        <v>169</v>
      </c>
      <c r="B35" s="9">
        <v>3240</v>
      </c>
      <c r="C35" s="200"/>
      <c r="D35" s="150"/>
      <c r="E35" s="150"/>
      <c r="F35" s="150"/>
      <c r="G35" s="150"/>
    </row>
    <row r="36" spans="1:7" ht="20.100000000000001" customHeight="1">
      <c r="A36" s="45" t="s">
        <v>170</v>
      </c>
      <c r="B36" s="9">
        <v>3250</v>
      </c>
      <c r="C36" s="200"/>
      <c r="D36" s="150"/>
      <c r="E36" s="150"/>
      <c r="F36" s="150"/>
      <c r="G36" s="150"/>
    </row>
    <row r="37" spans="1:7" ht="20.100000000000001" customHeight="1">
      <c r="A37" s="8" t="s">
        <v>123</v>
      </c>
      <c r="B37" s="9">
        <v>3260</v>
      </c>
      <c r="C37" s="200"/>
      <c r="D37" s="150"/>
      <c r="E37" s="150"/>
      <c r="F37" s="150"/>
      <c r="G37" s="150"/>
    </row>
    <row r="38" spans="1:7" ht="20.100000000000001" customHeight="1">
      <c r="A38" s="57" t="s">
        <v>275</v>
      </c>
      <c r="B38" s="9"/>
      <c r="C38" s="200"/>
      <c r="D38" s="150"/>
      <c r="E38" s="150"/>
      <c r="F38" s="150"/>
      <c r="G38" s="150"/>
    </row>
    <row r="39" spans="1:7" ht="37.5">
      <c r="A39" s="8" t="s">
        <v>124</v>
      </c>
      <c r="B39" s="9">
        <v>3270</v>
      </c>
      <c r="C39" s="200"/>
      <c r="D39" s="150">
        <v>0</v>
      </c>
      <c r="E39" s="150">
        <v>44</v>
      </c>
      <c r="F39" s="150">
        <f>D39-E39</f>
        <v>-44</v>
      </c>
      <c r="G39" s="150"/>
    </row>
    <row r="40" spans="1:7" ht="60.75">
      <c r="A40" s="278" t="s">
        <v>461</v>
      </c>
      <c r="B40" s="277" t="s">
        <v>428</v>
      </c>
      <c r="C40" s="283"/>
      <c r="D40" s="284" t="s">
        <v>462</v>
      </c>
      <c r="E40" s="284" t="s">
        <v>463</v>
      </c>
      <c r="F40" s="150">
        <f>D40-E40</f>
        <v>-44</v>
      </c>
      <c r="G40" s="150"/>
    </row>
    <row r="41" spans="1:7">
      <c r="A41" s="8" t="s">
        <v>430</v>
      </c>
      <c r="B41" s="203" t="s">
        <v>429</v>
      </c>
      <c r="C41" s="200"/>
      <c r="D41" s="150"/>
      <c r="E41" s="150"/>
      <c r="F41" s="150"/>
      <c r="G41" s="150"/>
    </row>
    <row r="42" spans="1:7" ht="20.100000000000001" customHeight="1">
      <c r="A42" s="8" t="s">
        <v>125</v>
      </c>
      <c r="B42" s="9">
        <v>3280</v>
      </c>
      <c r="C42" s="200"/>
      <c r="D42" s="150"/>
      <c r="E42" s="150"/>
      <c r="F42" s="150"/>
      <c r="G42" s="150"/>
    </row>
    <row r="43" spans="1:7" ht="37.5">
      <c r="A43" s="8" t="s">
        <v>126</v>
      </c>
      <c r="B43" s="9">
        <v>3290</v>
      </c>
      <c r="C43" s="200"/>
      <c r="D43" s="150"/>
      <c r="E43" s="150"/>
      <c r="F43" s="150"/>
      <c r="G43" s="150"/>
    </row>
    <row r="44" spans="1:7" ht="20.100000000000001" customHeight="1">
      <c r="A44" s="8" t="s">
        <v>56</v>
      </c>
      <c r="B44" s="9">
        <v>3300</v>
      </c>
      <c r="C44" s="200"/>
      <c r="D44" s="150"/>
      <c r="E44" s="150"/>
      <c r="F44" s="150"/>
      <c r="G44" s="150"/>
    </row>
    <row r="45" spans="1:7" ht="20.100000000000001" customHeight="1">
      <c r="A45" s="8" t="s">
        <v>118</v>
      </c>
      <c r="B45" s="9">
        <v>3310</v>
      </c>
      <c r="C45" s="200">
        <v>2414</v>
      </c>
      <c r="D45" s="150">
        <v>0</v>
      </c>
      <c r="E45" s="150">
        <v>0</v>
      </c>
      <c r="F45" s="150">
        <f>D45-E45</f>
        <v>0</v>
      </c>
      <c r="G45" s="150" t="e">
        <f>E45/D45%</f>
        <v>#DIV/0!</v>
      </c>
    </row>
    <row r="46" spans="1:7" ht="20.100000000000001" customHeight="1">
      <c r="A46" s="8" t="s">
        <v>385</v>
      </c>
      <c r="B46" s="6" t="s">
        <v>395</v>
      </c>
      <c r="C46" s="200">
        <v>2414</v>
      </c>
      <c r="D46" s="150">
        <v>0</v>
      </c>
      <c r="E46" s="150">
        <v>0</v>
      </c>
      <c r="F46" s="150">
        <f t="shared" ref="F46:F47" si="5">D46-E46</f>
        <v>0</v>
      </c>
      <c r="G46" s="150" t="e">
        <f t="shared" ref="G46:G47" si="6">E46/D46%</f>
        <v>#DIV/0!</v>
      </c>
    </row>
    <row r="47" spans="1:7" ht="37.5">
      <c r="A47" s="57" t="s">
        <v>164</v>
      </c>
      <c r="B47" s="11">
        <v>3320</v>
      </c>
      <c r="C47" s="235">
        <f t="shared" ref="C47:E47" si="7">(C30+C31+C32+C34+C35+C36+C37)-(C39+C42+C43+C44+C45)</f>
        <v>-2414</v>
      </c>
      <c r="D47" s="152">
        <f t="shared" si="7"/>
        <v>0</v>
      </c>
      <c r="E47" s="152">
        <f t="shared" si="7"/>
        <v>-44</v>
      </c>
      <c r="F47" s="236">
        <f t="shared" si="5"/>
        <v>44</v>
      </c>
      <c r="G47" s="236" t="e">
        <f t="shared" si="6"/>
        <v>#DIV/0!</v>
      </c>
    </row>
    <row r="48" spans="1:7" ht="20.100000000000001" customHeight="1">
      <c r="A48" s="336" t="s">
        <v>165</v>
      </c>
      <c r="B48" s="337"/>
      <c r="C48" s="337"/>
      <c r="D48" s="337"/>
      <c r="E48" s="337"/>
      <c r="F48" s="337"/>
      <c r="G48" s="338"/>
    </row>
    <row r="49" spans="1:7" ht="20.100000000000001" customHeight="1">
      <c r="A49" s="57" t="s">
        <v>274</v>
      </c>
      <c r="B49" s="9"/>
      <c r="C49" s="200"/>
      <c r="D49" s="150"/>
      <c r="E49" s="150"/>
      <c r="F49" s="150"/>
      <c r="G49" s="150"/>
    </row>
    <row r="50" spans="1:7" ht="20.100000000000001" customHeight="1">
      <c r="A50" s="45" t="s">
        <v>171</v>
      </c>
      <c r="B50" s="9">
        <v>3400</v>
      </c>
      <c r="C50" s="200"/>
      <c r="D50" s="150"/>
      <c r="E50" s="150"/>
      <c r="F50" s="150"/>
      <c r="G50" s="150"/>
    </row>
    <row r="51" spans="1:7" ht="37.5">
      <c r="A51" s="8" t="s">
        <v>95</v>
      </c>
      <c r="C51" s="200"/>
      <c r="D51" s="150"/>
      <c r="E51" s="150"/>
      <c r="F51" s="150"/>
    </row>
    <row r="52" spans="1:7" ht="20.100000000000001" customHeight="1">
      <c r="A52" s="8" t="s">
        <v>94</v>
      </c>
      <c r="B52" s="9">
        <v>3410</v>
      </c>
      <c r="C52" s="200"/>
      <c r="D52" s="150"/>
      <c r="E52" s="150"/>
      <c r="F52" s="150"/>
      <c r="G52" s="150"/>
    </row>
    <row r="53" spans="1:7" ht="20.100000000000001" customHeight="1">
      <c r="A53" s="8" t="s">
        <v>99</v>
      </c>
      <c r="B53" s="6">
        <v>3420</v>
      </c>
      <c r="C53" s="200"/>
      <c r="D53" s="150"/>
      <c r="E53" s="150"/>
      <c r="F53" s="150"/>
      <c r="G53" s="150"/>
    </row>
    <row r="54" spans="1:7" ht="20.100000000000001" customHeight="1">
      <c r="A54" s="8" t="s">
        <v>127</v>
      </c>
      <c r="B54" s="9">
        <v>3430</v>
      </c>
      <c r="C54" s="200"/>
      <c r="D54" s="150"/>
      <c r="E54" s="150"/>
      <c r="F54" s="150"/>
    </row>
    <row r="55" spans="1:7" ht="37.5">
      <c r="A55" s="8" t="s">
        <v>97</v>
      </c>
      <c r="B55" s="9"/>
      <c r="C55" s="200"/>
      <c r="D55" s="150"/>
      <c r="E55" s="150"/>
      <c r="F55" s="150"/>
      <c r="G55" s="150"/>
    </row>
    <row r="56" spans="1:7" ht="20.100000000000001" customHeight="1">
      <c r="A56" s="8" t="s">
        <v>94</v>
      </c>
      <c r="B56" s="6">
        <v>3440</v>
      </c>
      <c r="C56" s="200"/>
      <c r="D56" s="150"/>
      <c r="E56" s="150"/>
      <c r="F56" s="150"/>
      <c r="G56" s="150"/>
    </row>
    <row r="57" spans="1:7" ht="20.100000000000001" customHeight="1">
      <c r="A57" s="8" t="s">
        <v>99</v>
      </c>
      <c r="B57" s="6">
        <v>3450</v>
      </c>
      <c r="C57" s="200"/>
      <c r="D57" s="150"/>
      <c r="E57" s="150"/>
      <c r="F57" s="150"/>
      <c r="G57" s="150"/>
    </row>
    <row r="58" spans="1:7" ht="20.100000000000001" customHeight="1">
      <c r="A58" s="8" t="s">
        <v>127</v>
      </c>
      <c r="B58" s="6">
        <v>3460</v>
      </c>
      <c r="C58" s="200"/>
      <c r="D58" s="150"/>
      <c r="E58" s="150"/>
      <c r="F58" s="150"/>
      <c r="G58" s="150"/>
    </row>
    <row r="59" spans="1:7" ht="20.100000000000001" customHeight="1">
      <c r="A59" s="8" t="s">
        <v>122</v>
      </c>
      <c r="B59" s="6">
        <v>3470</v>
      </c>
      <c r="C59" s="200">
        <v>2414</v>
      </c>
      <c r="D59" s="150">
        <v>0</v>
      </c>
      <c r="E59" s="150">
        <v>0</v>
      </c>
      <c r="F59" s="150">
        <f>D59-E59</f>
        <v>0</v>
      </c>
      <c r="G59" s="150">
        <v>50</v>
      </c>
    </row>
    <row r="60" spans="1:7" ht="20.100000000000001" customHeight="1">
      <c r="A60" s="8" t="s">
        <v>399</v>
      </c>
      <c r="B60" s="6" t="s">
        <v>398</v>
      </c>
      <c r="C60" s="200">
        <v>2414</v>
      </c>
      <c r="D60" s="150">
        <v>0</v>
      </c>
      <c r="E60" s="150">
        <v>0</v>
      </c>
      <c r="F60" s="150">
        <f>D60-E60</f>
        <v>0</v>
      </c>
      <c r="G60" s="150"/>
    </row>
    <row r="61" spans="1:7" ht="20.100000000000001" customHeight="1">
      <c r="A61" s="8" t="s">
        <v>123</v>
      </c>
      <c r="B61" s="6">
        <v>3480</v>
      </c>
      <c r="C61" s="200"/>
      <c r="D61" s="150"/>
      <c r="E61" s="150"/>
      <c r="F61" s="150"/>
      <c r="G61" s="150"/>
    </row>
    <row r="62" spans="1:7" ht="20.100000000000001" customHeight="1">
      <c r="A62" s="8" t="s">
        <v>388</v>
      </c>
      <c r="B62" s="6" t="s">
        <v>389</v>
      </c>
      <c r="C62" s="200"/>
      <c r="D62" s="150"/>
      <c r="E62" s="150"/>
      <c r="F62" s="150"/>
      <c r="G62" s="150"/>
    </row>
    <row r="63" spans="1:7" ht="20.100000000000001" customHeight="1">
      <c r="A63" s="57" t="s">
        <v>275</v>
      </c>
      <c r="B63" s="9"/>
      <c r="C63" s="200"/>
      <c r="D63" s="150"/>
      <c r="E63" s="150"/>
      <c r="F63" s="150"/>
      <c r="G63" s="150"/>
    </row>
    <row r="64" spans="1:7" ht="37.5">
      <c r="A64" s="8" t="s">
        <v>348</v>
      </c>
      <c r="B64" s="9">
        <v>3490</v>
      </c>
      <c r="C64" s="206">
        <f>'ІІ. Розр. з бюджетом'!C9</f>
        <v>0</v>
      </c>
      <c r="D64" s="154">
        <f>'ІІ. Розр. з бюджетом'!D9</f>
        <v>5</v>
      </c>
      <c r="E64" s="154">
        <v>1</v>
      </c>
      <c r="F64" s="150">
        <f t="shared" ref="F64:F65" si="8">D64-E64</f>
        <v>4</v>
      </c>
      <c r="G64" s="150">
        <f>E64/D64%</f>
        <v>20</v>
      </c>
    </row>
    <row r="65" spans="1:7" ht="112.5">
      <c r="A65" s="8" t="s">
        <v>349</v>
      </c>
      <c r="B65" s="9">
        <v>3500</v>
      </c>
      <c r="C65" s="206">
        <v>21</v>
      </c>
      <c r="D65" s="154">
        <f>'ІІ. Розр. з бюджетом'!D10</f>
        <v>17</v>
      </c>
      <c r="E65" s="154">
        <v>4</v>
      </c>
      <c r="F65" s="150">
        <f t="shared" si="8"/>
        <v>13</v>
      </c>
      <c r="G65" s="150">
        <f t="shared" ref="G65" si="9">E64/D64%</f>
        <v>20</v>
      </c>
    </row>
    <row r="66" spans="1:7" ht="37.5">
      <c r="A66" s="8" t="s">
        <v>98</v>
      </c>
      <c r="B66" s="9"/>
      <c r="C66" s="200"/>
      <c r="D66" s="150"/>
      <c r="E66" s="150"/>
      <c r="F66" s="150"/>
      <c r="G66" s="150"/>
    </row>
    <row r="67" spans="1:7" ht="20.100000000000001" customHeight="1">
      <c r="A67" s="8" t="s">
        <v>94</v>
      </c>
      <c r="B67" s="6">
        <v>3510</v>
      </c>
      <c r="C67" s="200"/>
      <c r="D67" s="150"/>
      <c r="E67" s="150"/>
      <c r="F67" s="150"/>
      <c r="G67" s="150"/>
    </row>
    <row r="68" spans="1:7" ht="20.100000000000001" customHeight="1">
      <c r="A68" s="8" t="s">
        <v>99</v>
      </c>
      <c r="B68" s="6">
        <v>3520</v>
      </c>
      <c r="C68" s="200"/>
      <c r="D68" s="150"/>
      <c r="E68" s="150"/>
      <c r="F68" s="150"/>
      <c r="G68" s="150"/>
    </row>
    <row r="69" spans="1:7" ht="20.100000000000001" customHeight="1">
      <c r="A69" s="8" t="s">
        <v>127</v>
      </c>
      <c r="B69" s="6">
        <v>3530</v>
      </c>
      <c r="C69" s="200"/>
      <c r="D69" s="150"/>
      <c r="E69" s="150"/>
      <c r="F69" s="150"/>
      <c r="G69" s="150"/>
    </row>
    <row r="70" spans="1:7" ht="37.5">
      <c r="A70" s="8" t="s">
        <v>96</v>
      </c>
      <c r="B70" s="9"/>
      <c r="C70" s="200"/>
      <c r="D70" s="150"/>
      <c r="E70" s="150"/>
      <c r="F70" s="150"/>
      <c r="G70" s="150"/>
    </row>
    <row r="71" spans="1:7" ht="20.100000000000001" customHeight="1">
      <c r="A71" s="8" t="s">
        <v>94</v>
      </c>
      <c r="B71" s="6">
        <v>3540</v>
      </c>
      <c r="C71" s="200"/>
      <c r="D71" s="150"/>
      <c r="E71" s="150"/>
      <c r="F71" s="150"/>
      <c r="G71" s="150"/>
    </row>
    <row r="72" spans="1:7" ht="20.100000000000001" customHeight="1">
      <c r="A72" s="8" t="s">
        <v>99</v>
      </c>
      <c r="B72" s="6">
        <v>3550</v>
      </c>
      <c r="C72" s="200"/>
      <c r="D72" s="150"/>
      <c r="E72" s="150"/>
      <c r="F72" s="150"/>
      <c r="G72" s="150"/>
    </row>
    <row r="73" spans="1:7" ht="20.100000000000001" customHeight="1">
      <c r="A73" s="8" t="s">
        <v>127</v>
      </c>
      <c r="B73" s="6">
        <v>3560</v>
      </c>
      <c r="C73" s="200"/>
      <c r="D73" s="150"/>
      <c r="E73" s="150"/>
      <c r="F73" s="150"/>
      <c r="G73" s="150"/>
    </row>
    <row r="74" spans="1:7" ht="20.100000000000001" customHeight="1">
      <c r="A74" s="8" t="s">
        <v>118</v>
      </c>
      <c r="B74" s="6">
        <v>3570</v>
      </c>
      <c r="C74" s="200"/>
      <c r="D74" s="150"/>
      <c r="E74" s="150"/>
      <c r="F74" s="150"/>
      <c r="G74" s="150"/>
    </row>
    <row r="75" spans="1:7" ht="37.5">
      <c r="A75" s="57" t="s">
        <v>166</v>
      </c>
      <c r="B75" s="89">
        <v>3580</v>
      </c>
      <c r="C75" s="235">
        <f t="shared" ref="C75:E75" si="10">(C50+C52+C53+C54+C56+C57+C58+C59+C61)-(C64+C65+C67+C68+C69+C71+C72+C73+C74)</f>
        <v>2393</v>
      </c>
      <c r="D75" s="152">
        <f t="shared" si="10"/>
        <v>-22</v>
      </c>
      <c r="E75" s="152">
        <f t="shared" si="10"/>
        <v>-5</v>
      </c>
      <c r="F75" s="152">
        <f>D75-E75</f>
        <v>-17</v>
      </c>
      <c r="G75" s="152">
        <f>E75/D75%</f>
        <v>22.727272727272727</v>
      </c>
    </row>
    <row r="76" spans="1:7" s="15" customFormat="1" ht="20.100000000000001" customHeight="1">
      <c r="A76" s="8" t="s">
        <v>34</v>
      </c>
      <c r="B76" s="6"/>
      <c r="C76" s="206"/>
      <c r="D76" s="154"/>
      <c r="E76" s="154"/>
      <c r="F76" s="235"/>
      <c r="G76" s="235"/>
    </row>
    <row r="77" spans="1:7" s="15" customFormat="1" ht="20.100000000000001" customHeight="1">
      <c r="A77" s="10" t="s">
        <v>35</v>
      </c>
      <c r="B77" s="6">
        <v>3600</v>
      </c>
      <c r="C77" s="206">
        <v>747</v>
      </c>
      <c r="D77" s="151">
        <v>1618</v>
      </c>
      <c r="E77" s="151">
        <v>821</v>
      </c>
      <c r="F77" s="151">
        <f t="shared" ref="F77:F80" si="11">D77-E77</f>
        <v>797</v>
      </c>
      <c r="G77" s="151">
        <f t="shared" ref="G77:G80" si="12">E77/D77%</f>
        <v>50.741656365883806</v>
      </c>
    </row>
    <row r="78" spans="1:7" s="15" customFormat="1" ht="37.5">
      <c r="A78" s="71" t="s">
        <v>174</v>
      </c>
      <c r="B78" s="6">
        <v>3610</v>
      </c>
      <c r="C78" s="200"/>
      <c r="D78" s="150"/>
      <c r="E78" s="150"/>
      <c r="F78" s="235"/>
      <c r="G78" s="235"/>
    </row>
    <row r="79" spans="1:7" s="15" customFormat="1" ht="20.100000000000001" customHeight="1">
      <c r="A79" s="10" t="s">
        <v>57</v>
      </c>
      <c r="B79" s="6">
        <v>3620</v>
      </c>
      <c r="C79" s="235">
        <f>C77+C27+C47+C75</f>
        <v>703</v>
      </c>
      <c r="D79" s="152">
        <f t="shared" ref="D79:E79" si="13">D77+D27+D47+D75</f>
        <v>1665</v>
      </c>
      <c r="E79" s="152">
        <f t="shared" si="13"/>
        <v>249</v>
      </c>
      <c r="F79" s="152">
        <f t="shared" si="11"/>
        <v>1416</v>
      </c>
      <c r="G79" s="152">
        <f t="shared" si="12"/>
        <v>14.954954954954957</v>
      </c>
    </row>
    <row r="80" spans="1:7" s="15" customFormat="1" ht="20.100000000000001" customHeight="1">
      <c r="A80" s="10" t="s">
        <v>36</v>
      </c>
      <c r="B80" s="6">
        <v>3630</v>
      </c>
      <c r="C80" s="235">
        <f t="shared" ref="C80:E80" si="14">C79-C77</f>
        <v>-44</v>
      </c>
      <c r="D80" s="152">
        <f t="shared" si="14"/>
        <v>47</v>
      </c>
      <c r="E80" s="152">
        <f t="shared" si="14"/>
        <v>-572</v>
      </c>
      <c r="F80" s="152">
        <f t="shared" si="11"/>
        <v>619</v>
      </c>
      <c r="G80" s="152">
        <f t="shared" si="12"/>
        <v>-1217.0212765957447</v>
      </c>
    </row>
    <row r="81" spans="1:7" s="15" customFormat="1" ht="20.100000000000001" customHeight="1">
      <c r="A81" s="125"/>
      <c r="B81" s="130"/>
      <c r="C81" s="263"/>
      <c r="F81" s="131"/>
      <c r="G81" s="131"/>
    </row>
    <row r="82" spans="1:7" s="15" customFormat="1" ht="20.100000000000001" customHeight="1">
      <c r="A82" s="125"/>
      <c r="B82" s="130"/>
      <c r="C82" s="263"/>
      <c r="F82" s="131"/>
      <c r="G82" s="131"/>
    </row>
    <row r="83" spans="1:7" s="15" customFormat="1" ht="20.100000000000001" customHeight="1">
      <c r="A83" s="125"/>
      <c r="B83" s="130"/>
      <c r="C83" s="264"/>
      <c r="D83" s="131"/>
      <c r="E83" s="131"/>
      <c r="F83" s="131"/>
      <c r="G83" s="131"/>
    </row>
    <row r="84" spans="1:7" s="2" customFormat="1" ht="18.75" customHeight="1">
      <c r="A84" s="155" t="s">
        <v>375</v>
      </c>
      <c r="B84" s="120"/>
      <c r="C84" s="259"/>
      <c r="D84" s="121"/>
      <c r="E84" s="334" t="s">
        <v>374</v>
      </c>
      <c r="F84" s="334"/>
      <c r="G84" s="334"/>
    </row>
    <row r="85" spans="1:7" ht="20.100000000000001" customHeight="1">
      <c r="A85" s="92" t="s">
        <v>353</v>
      </c>
      <c r="B85" s="105"/>
      <c r="C85" s="247"/>
      <c r="D85" s="122"/>
      <c r="E85" s="328" t="s">
        <v>412</v>
      </c>
      <c r="F85" s="328"/>
      <c r="G85" s="328"/>
    </row>
    <row r="87" spans="1:7">
      <c r="C87" s="264">
        <v>442</v>
      </c>
      <c r="D87" s="131">
        <v>732</v>
      </c>
      <c r="E87" s="131">
        <v>499</v>
      </c>
    </row>
    <row r="88" spans="1:7">
      <c r="C88" s="264">
        <v>732</v>
      </c>
      <c r="D88" s="131">
        <v>186</v>
      </c>
      <c r="E88" s="131">
        <v>322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43DCEB14-ADF8-4168-9283-6542A71D3CF7}" scale="75" showPageBreaks="1" printArea="1" view="pageBreakPreview">
      <selection activeCell="O102" sqref="O102"/>
      <pageMargins left="0.78740157480314965" right="0.39370078740157483" top="0.59055118110236227" bottom="0.59055118110236227" header="0.19685039370078741" footer="0.23622047244094491"/>
      <pageSetup paperSize="9" scale="50" orientation="portrait" r:id="rId1"/>
      <headerFooter alignWithMargins="0"/>
    </customSheetView>
    <customSheetView guid="{1E3D5FB9-014E-4051-8AD5-DB0A17D05797}" scale="75" showPageBreaks="1" printArea="1" view="pageBreakPreview" topLeftCell="A55">
      <selection activeCell="C59" sqref="C58:C59"/>
      <pageMargins left="0.78740157480314965" right="0.39370078740157483" top="0.59055118110236227" bottom="0.59055118110236227" header="0.19685039370078741" footer="0.23622047244094491"/>
      <pageSetup paperSize="9" scale="50" orientation="portrait" r:id="rId2"/>
      <headerFooter alignWithMargins="0"/>
    </customSheetView>
  </customSheetViews>
  <mergeCells count="10">
    <mergeCell ref="A1:G1"/>
    <mergeCell ref="A3:A4"/>
    <mergeCell ref="B3:B4"/>
    <mergeCell ref="C3:C4"/>
    <mergeCell ref="D3:G3"/>
    <mergeCell ref="E85:G85"/>
    <mergeCell ref="A28:G28"/>
    <mergeCell ref="A6:G6"/>
    <mergeCell ref="A48:G48"/>
    <mergeCell ref="E84:G84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0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82"/>
  <sheetViews>
    <sheetView view="pageBreakPreview" zoomScale="70" zoomScaleNormal="75" zoomScaleSheetLayoutView="70" workbookViewId="0">
      <selection activeCell="F10" sqref="F10"/>
    </sheetView>
  </sheetViews>
  <sheetFormatPr defaultRowHeight="18.75"/>
  <cols>
    <col min="1" max="1" width="45" style="2" customWidth="1"/>
    <col min="2" max="2" width="11.7109375" style="25" customWidth="1"/>
    <col min="3" max="3" width="19.5703125" style="25" customWidth="1"/>
    <col min="4" max="4" width="20.5703125" style="2" customWidth="1"/>
    <col min="5" max="5" width="21" style="2" customWidth="1"/>
    <col min="6" max="7" width="20.85546875" style="2" customWidth="1"/>
    <col min="8" max="8" width="9.5703125" style="2" customWidth="1"/>
    <col min="9" max="9" width="9.85546875" style="2" customWidth="1"/>
    <col min="10" max="16384" width="9.140625" style="2"/>
  </cols>
  <sheetData>
    <row r="1" spans="1:14">
      <c r="A1" s="341" t="s">
        <v>219</v>
      </c>
      <c r="B1" s="341"/>
      <c r="C1" s="341"/>
      <c r="D1" s="341"/>
      <c r="E1" s="341"/>
      <c r="F1" s="341"/>
      <c r="G1" s="341"/>
    </row>
    <row r="2" spans="1:14">
      <c r="A2" s="345"/>
      <c r="B2" s="345"/>
      <c r="C2" s="345"/>
      <c r="D2" s="345"/>
      <c r="E2" s="345"/>
      <c r="F2" s="345"/>
      <c r="G2" s="345"/>
    </row>
    <row r="3" spans="1:14" ht="43.5" customHeight="1">
      <c r="A3" s="333" t="s">
        <v>259</v>
      </c>
      <c r="B3" s="332" t="s">
        <v>18</v>
      </c>
      <c r="C3" s="335" t="s">
        <v>437</v>
      </c>
      <c r="D3" s="332" t="s">
        <v>438</v>
      </c>
      <c r="E3" s="332"/>
      <c r="F3" s="332"/>
      <c r="G3" s="332"/>
    </row>
    <row r="4" spans="1:14" ht="56.25" customHeight="1">
      <c r="A4" s="333"/>
      <c r="B4" s="332"/>
      <c r="C4" s="335"/>
      <c r="D4" s="228" t="s">
        <v>439</v>
      </c>
      <c r="E4" s="228" t="s">
        <v>440</v>
      </c>
      <c r="F4" s="228" t="s">
        <v>441</v>
      </c>
      <c r="G4" s="228" t="s">
        <v>442</v>
      </c>
    </row>
    <row r="5" spans="1:14" ht="18" customHeight="1">
      <c r="A5" s="6">
        <v>1</v>
      </c>
      <c r="B5" s="7">
        <v>2</v>
      </c>
      <c r="C5" s="7">
        <v>5</v>
      </c>
      <c r="D5" s="7">
        <v>6</v>
      </c>
      <c r="E5" s="7">
        <v>7</v>
      </c>
      <c r="F5" s="7">
        <v>8</v>
      </c>
      <c r="G5" s="7">
        <v>9</v>
      </c>
    </row>
    <row r="6" spans="1:14" s="5" customFormat="1" ht="42.75" customHeight="1">
      <c r="A6" s="8" t="s">
        <v>83</v>
      </c>
      <c r="B6" s="74">
        <v>4000</v>
      </c>
      <c r="C6" s="238">
        <f t="shared" ref="C6" si="0">SUM(C7:C11)</f>
        <v>2011</v>
      </c>
      <c r="D6" s="212">
        <f>D7+D8+D9+D10+D11</f>
        <v>0</v>
      </c>
      <c r="E6" s="212">
        <f>E7+E8+E9+E10+E11</f>
        <v>37</v>
      </c>
      <c r="F6" s="212">
        <f>D6-E6</f>
        <v>-37</v>
      </c>
      <c r="G6" s="212" t="e">
        <f>E6/D6%</f>
        <v>#DIV/0!</v>
      </c>
    </row>
    <row r="7" spans="1:14" ht="20.100000000000001" customHeight="1">
      <c r="A7" s="8" t="s">
        <v>1</v>
      </c>
      <c r="B7" s="75" t="s">
        <v>229</v>
      </c>
      <c r="C7" s="104"/>
      <c r="D7" s="150"/>
      <c r="E7" s="150"/>
      <c r="F7" s="276"/>
      <c r="G7" s="276"/>
    </row>
    <row r="8" spans="1:14" ht="37.5">
      <c r="A8" s="8" t="s">
        <v>2</v>
      </c>
      <c r="B8" s="74">
        <v>4020</v>
      </c>
      <c r="C8" s="218"/>
      <c r="D8" s="200">
        <v>0</v>
      </c>
      <c r="E8" s="200">
        <v>37</v>
      </c>
      <c r="F8" s="154">
        <f t="shared" ref="F8" si="1">D8-E8</f>
        <v>-37</v>
      </c>
      <c r="G8" s="276" t="e">
        <f t="shared" ref="G8" si="2">E8/D8%</f>
        <v>#DIV/0!</v>
      </c>
      <c r="N8" s="21"/>
    </row>
    <row r="9" spans="1:14" ht="37.5">
      <c r="A9" s="8" t="s">
        <v>30</v>
      </c>
      <c r="B9" s="75">
        <v>4030</v>
      </c>
      <c r="C9" s="218"/>
      <c r="D9" s="200"/>
      <c r="E9" s="200"/>
      <c r="F9" s="206"/>
      <c r="G9" s="206"/>
      <c r="M9" s="21"/>
    </row>
    <row r="10" spans="1:14" ht="37.5">
      <c r="A10" s="8" t="s">
        <v>3</v>
      </c>
      <c r="B10" s="74">
        <v>4040</v>
      </c>
      <c r="C10" s="218"/>
      <c r="D10" s="200"/>
      <c r="E10" s="200"/>
      <c r="F10" s="206"/>
      <c r="G10" s="206"/>
    </row>
    <row r="11" spans="1:14" ht="56.25">
      <c r="A11" s="8" t="s">
        <v>72</v>
      </c>
      <c r="B11" s="75">
        <v>4050</v>
      </c>
      <c r="C11" s="200">
        <v>2011</v>
      </c>
      <c r="D11" s="200">
        <v>0</v>
      </c>
      <c r="E11" s="200">
        <v>0</v>
      </c>
      <c r="F11" s="206">
        <f t="shared" ref="F11" si="3">D11-E11</f>
        <v>0</v>
      </c>
      <c r="G11" s="206" t="e">
        <f t="shared" ref="G11" si="4">E11/D11%</f>
        <v>#DIV/0!</v>
      </c>
      <c r="H11" s="198" t="s">
        <v>414</v>
      </c>
    </row>
    <row r="12" spans="1:14" ht="20.100000000000001" customHeight="1">
      <c r="A12" s="105"/>
      <c r="B12" s="105"/>
      <c r="C12" s="105"/>
      <c r="D12" s="132"/>
      <c r="E12" s="132"/>
      <c r="F12" s="132"/>
      <c r="G12" s="132"/>
    </row>
    <row r="13" spans="1:14" ht="20.100000000000001" customHeight="1">
      <c r="A13" s="105"/>
      <c r="B13" s="105"/>
      <c r="C13" s="105"/>
      <c r="D13" s="132"/>
      <c r="E13" s="132"/>
      <c r="F13" s="132"/>
      <c r="G13" s="132"/>
    </row>
    <row r="14" spans="1:14" s="1" customFormat="1">
      <c r="A14" s="117"/>
      <c r="B14" s="125"/>
      <c r="C14" s="105"/>
      <c r="D14" s="105"/>
      <c r="E14" s="105"/>
      <c r="F14" s="105"/>
      <c r="G14" s="105"/>
      <c r="H14" s="2"/>
    </row>
    <row r="15" spans="1:14" s="5" customFormat="1" ht="19.5" customHeight="1">
      <c r="A15" s="155" t="s">
        <v>376</v>
      </c>
      <c r="B15" s="130"/>
      <c r="C15" s="227"/>
      <c r="D15" s="160"/>
      <c r="E15" s="334" t="s">
        <v>374</v>
      </c>
      <c r="F15" s="334"/>
      <c r="G15" s="334"/>
    </row>
    <row r="16" spans="1:14" s="1" customFormat="1" ht="20.100000000000001" customHeight="1">
      <c r="A16" s="106" t="s">
        <v>79</v>
      </c>
      <c r="B16" s="105"/>
      <c r="C16" s="225"/>
      <c r="D16" s="122"/>
      <c r="E16" s="328" t="s">
        <v>413</v>
      </c>
      <c r="F16" s="328"/>
      <c r="G16" s="328"/>
    </row>
    <row r="17" spans="1:7">
      <c r="A17" s="133"/>
      <c r="B17" s="106"/>
      <c r="C17" s="106"/>
      <c r="D17" s="105"/>
      <c r="E17" s="105"/>
      <c r="F17" s="105"/>
      <c r="G17" s="105"/>
    </row>
    <row r="18" spans="1:7">
      <c r="A18" s="133"/>
      <c r="B18" s="106"/>
      <c r="C18" s="106"/>
      <c r="D18" s="105"/>
      <c r="E18" s="105"/>
      <c r="F18" s="105"/>
      <c r="G18" s="105"/>
    </row>
    <row r="19" spans="1:7">
      <c r="A19" s="49"/>
    </row>
    <row r="20" spans="1:7">
      <c r="A20" s="49"/>
    </row>
    <row r="21" spans="1:7">
      <c r="A21" s="49"/>
    </row>
    <row r="22" spans="1:7">
      <c r="A22" s="49"/>
    </row>
    <row r="23" spans="1:7">
      <c r="A23" s="49"/>
    </row>
    <row r="24" spans="1:7">
      <c r="A24" s="49"/>
    </row>
    <row r="25" spans="1:7">
      <c r="A25" s="49"/>
    </row>
    <row r="26" spans="1:7">
      <c r="A26" s="49"/>
    </row>
    <row r="27" spans="1:7">
      <c r="A27" s="49"/>
    </row>
    <row r="28" spans="1:7">
      <c r="A28" s="49"/>
    </row>
    <row r="29" spans="1:7">
      <c r="A29" s="49"/>
    </row>
    <row r="30" spans="1:7">
      <c r="A30" s="49"/>
    </row>
    <row r="31" spans="1:7">
      <c r="A31" s="49"/>
    </row>
    <row r="32" spans="1:7">
      <c r="A32" s="49"/>
    </row>
    <row r="33" spans="1:1">
      <c r="A33" s="49"/>
    </row>
    <row r="34" spans="1:1">
      <c r="A34" s="49"/>
    </row>
    <row r="35" spans="1:1">
      <c r="A35" s="49"/>
    </row>
    <row r="36" spans="1:1">
      <c r="A36" s="49"/>
    </row>
    <row r="37" spans="1:1">
      <c r="A37" s="49"/>
    </row>
    <row r="38" spans="1:1">
      <c r="A38" s="49"/>
    </row>
    <row r="39" spans="1:1">
      <c r="A39" s="49"/>
    </row>
    <row r="40" spans="1:1">
      <c r="A40" s="49"/>
    </row>
    <row r="41" spans="1:1">
      <c r="A41" s="49"/>
    </row>
    <row r="42" spans="1:1">
      <c r="A42" s="49"/>
    </row>
    <row r="43" spans="1:1">
      <c r="A43" s="49"/>
    </row>
    <row r="44" spans="1:1">
      <c r="A44" s="49"/>
    </row>
    <row r="45" spans="1:1">
      <c r="A45" s="49"/>
    </row>
    <row r="46" spans="1:1">
      <c r="A46" s="49"/>
    </row>
    <row r="47" spans="1:1">
      <c r="A47" s="49"/>
    </row>
    <row r="48" spans="1:1">
      <c r="A48" s="49"/>
    </row>
    <row r="49" spans="1:1">
      <c r="A49" s="49"/>
    </row>
    <row r="50" spans="1:1">
      <c r="A50" s="49"/>
    </row>
    <row r="51" spans="1:1">
      <c r="A51" s="49"/>
    </row>
    <row r="52" spans="1:1">
      <c r="A52" s="49"/>
    </row>
    <row r="53" spans="1:1">
      <c r="A53" s="49"/>
    </row>
    <row r="54" spans="1:1">
      <c r="A54" s="49"/>
    </row>
    <row r="55" spans="1:1">
      <c r="A55" s="49"/>
    </row>
    <row r="56" spans="1:1">
      <c r="A56" s="49"/>
    </row>
    <row r="57" spans="1:1">
      <c r="A57" s="49"/>
    </row>
    <row r="58" spans="1:1">
      <c r="A58" s="49"/>
    </row>
    <row r="59" spans="1:1">
      <c r="A59" s="49"/>
    </row>
    <row r="60" spans="1:1">
      <c r="A60" s="49"/>
    </row>
    <row r="61" spans="1:1">
      <c r="A61" s="49"/>
    </row>
    <row r="62" spans="1:1">
      <c r="A62" s="49"/>
    </row>
    <row r="63" spans="1:1">
      <c r="A63" s="49"/>
    </row>
    <row r="64" spans="1:1">
      <c r="A64" s="49"/>
    </row>
    <row r="65" spans="1:1">
      <c r="A65" s="49"/>
    </row>
    <row r="66" spans="1:1">
      <c r="A66" s="49"/>
    </row>
    <row r="67" spans="1:1">
      <c r="A67" s="49"/>
    </row>
    <row r="68" spans="1:1">
      <c r="A68" s="49"/>
    </row>
    <row r="69" spans="1:1">
      <c r="A69" s="49"/>
    </row>
    <row r="70" spans="1:1">
      <c r="A70" s="49"/>
    </row>
    <row r="71" spans="1:1">
      <c r="A71" s="49"/>
    </row>
    <row r="72" spans="1:1">
      <c r="A72" s="49"/>
    </row>
    <row r="73" spans="1:1">
      <c r="A73" s="49"/>
    </row>
    <row r="74" spans="1:1">
      <c r="A74" s="49"/>
    </row>
    <row r="75" spans="1:1">
      <c r="A75" s="49"/>
    </row>
    <row r="76" spans="1:1">
      <c r="A76" s="49"/>
    </row>
    <row r="77" spans="1:1">
      <c r="A77" s="49"/>
    </row>
    <row r="78" spans="1:1">
      <c r="A78" s="49"/>
    </row>
    <row r="79" spans="1:1">
      <c r="A79" s="49"/>
    </row>
    <row r="80" spans="1:1">
      <c r="A80" s="49"/>
    </row>
    <row r="81" spans="1:1">
      <c r="A81" s="49"/>
    </row>
    <row r="82" spans="1:1">
      <c r="A82" s="49"/>
    </row>
    <row r="83" spans="1:1">
      <c r="A83" s="49"/>
    </row>
    <row r="84" spans="1:1">
      <c r="A84" s="49"/>
    </row>
    <row r="85" spans="1:1">
      <c r="A85" s="49"/>
    </row>
    <row r="86" spans="1:1">
      <c r="A86" s="49"/>
    </row>
    <row r="87" spans="1:1">
      <c r="A87" s="49"/>
    </row>
    <row r="88" spans="1:1">
      <c r="A88" s="49"/>
    </row>
    <row r="89" spans="1:1">
      <c r="A89" s="49"/>
    </row>
    <row r="90" spans="1:1">
      <c r="A90" s="49"/>
    </row>
    <row r="91" spans="1:1">
      <c r="A91" s="49"/>
    </row>
    <row r="92" spans="1:1">
      <c r="A92" s="49"/>
    </row>
    <row r="93" spans="1:1">
      <c r="A93" s="49"/>
    </row>
    <row r="94" spans="1:1">
      <c r="A94" s="49"/>
    </row>
    <row r="95" spans="1:1">
      <c r="A95" s="49"/>
    </row>
    <row r="96" spans="1:1">
      <c r="A96" s="49"/>
    </row>
    <row r="97" spans="1:1">
      <c r="A97" s="49"/>
    </row>
    <row r="98" spans="1:1">
      <c r="A98" s="49"/>
    </row>
    <row r="99" spans="1:1">
      <c r="A99" s="49"/>
    </row>
    <row r="100" spans="1:1">
      <c r="A100" s="49"/>
    </row>
    <row r="101" spans="1:1">
      <c r="A101" s="49"/>
    </row>
    <row r="102" spans="1:1">
      <c r="A102" s="49"/>
    </row>
    <row r="103" spans="1:1">
      <c r="A103" s="49"/>
    </row>
    <row r="104" spans="1:1">
      <c r="A104" s="49"/>
    </row>
    <row r="105" spans="1:1">
      <c r="A105" s="49"/>
    </row>
    <row r="106" spans="1:1">
      <c r="A106" s="49"/>
    </row>
    <row r="107" spans="1:1">
      <c r="A107" s="49"/>
    </row>
    <row r="108" spans="1:1">
      <c r="A108" s="49"/>
    </row>
    <row r="109" spans="1:1">
      <c r="A109" s="49"/>
    </row>
    <row r="110" spans="1:1">
      <c r="A110" s="49"/>
    </row>
    <row r="111" spans="1:1">
      <c r="A111" s="49"/>
    </row>
    <row r="112" spans="1:1">
      <c r="A112" s="49"/>
    </row>
    <row r="113" spans="1:1">
      <c r="A113" s="49"/>
    </row>
    <row r="114" spans="1:1">
      <c r="A114" s="49"/>
    </row>
    <row r="115" spans="1:1">
      <c r="A115" s="49"/>
    </row>
    <row r="116" spans="1:1">
      <c r="A116" s="49"/>
    </row>
    <row r="117" spans="1:1">
      <c r="A117" s="49"/>
    </row>
    <row r="118" spans="1:1">
      <c r="A118" s="49"/>
    </row>
    <row r="119" spans="1:1">
      <c r="A119" s="49"/>
    </row>
    <row r="120" spans="1:1">
      <c r="A120" s="49"/>
    </row>
    <row r="121" spans="1:1">
      <c r="A121" s="49"/>
    </row>
    <row r="122" spans="1:1">
      <c r="A122" s="49"/>
    </row>
    <row r="123" spans="1:1">
      <c r="A123" s="49"/>
    </row>
    <row r="124" spans="1:1">
      <c r="A124" s="49"/>
    </row>
    <row r="125" spans="1:1">
      <c r="A125" s="49"/>
    </row>
    <row r="126" spans="1:1">
      <c r="A126" s="49"/>
    </row>
    <row r="127" spans="1:1">
      <c r="A127" s="49"/>
    </row>
    <row r="128" spans="1:1">
      <c r="A128" s="49"/>
    </row>
    <row r="129" spans="1:1">
      <c r="A129" s="49"/>
    </row>
    <row r="130" spans="1:1">
      <c r="A130" s="49"/>
    </row>
    <row r="131" spans="1:1">
      <c r="A131" s="49"/>
    </row>
    <row r="132" spans="1:1">
      <c r="A132" s="49"/>
    </row>
    <row r="133" spans="1:1">
      <c r="A133" s="49"/>
    </row>
    <row r="134" spans="1:1">
      <c r="A134" s="49"/>
    </row>
    <row r="135" spans="1:1">
      <c r="A135" s="49"/>
    </row>
    <row r="136" spans="1:1">
      <c r="A136" s="49"/>
    </row>
    <row r="137" spans="1:1">
      <c r="A137" s="49"/>
    </row>
    <row r="138" spans="1:1">
      <c r="A138" s="49"/>
    </row>
    <row r="139" spans="1:1">
      <c r="A139" s="49"/>
    </row>
    <row r="140" spans="1:1">
      <c r="A140" s="49"/>
    </row>
    <row r="141" spans="1:1">
      <c r="A141" s="49"/>
    </row>
    <row r="142" spans="1:1">
      <c r="A142" s="49"/>
    </row>
    <row r="143" spans="1:1">
      <c r="A143" s="49"/>
    </row>
    <row r="144" spans="1:1">
      <c r="A144" s="49"/>
    </row>
    <row r="145" spans="1:1">
      <c r="A145" s="49"/>
    </row>
    <row r="146" spans="1:1">
      <c r="A146" s="49"/>
    </row>
    <row r="147" spans="1:1">
      <c r="A147" s="49"/>
    </row>
    <row r="148" spans="1:1">
      <c r="A148" s="49"/>
    </row>
    <row r="149" spans="1:1">
      <c r="A149" s="49"/>
    </row>
    <row r="150" spans="1:1">
      <c r="A150" s="49"/>
    </row>
    <row r="151" spans="1:1">
      <c r="A151" s="49"/>
    </row>
    <row r="152" spans="1:1">
      <c r="A152" s="49"/>
    </row>
    <row r="153" spans="1:1">
      <c r="A153" s="49"/>
    </row>
    <row r="154" spans="1:1">
      <c r="A154" s="49"/>
    </row>
    <row r="155" spans="1:1">
      <c r="A155" s="49"/>
    </row>
    <row r="156" spans="1:1">
      <c r="A156" s="49"/>
    </row>
    <row r="157" spans="1:1">
      <c r="A157" s="49"/>
    </row>
    <row r="158" spans="1:1">
      <c r="A158" s="49"/>
    </row>
    <row r="159" spans="1:1">
      <c r="A159" s="49"/>
    </row>
    <row r="160" spans="1:1">
      <c r="A160" s="49"/>
    </row>
    <row r="161" spans="1:1">
      <c r="A161" s="49"/>
    </row>
    <row r="162" spans="1:1">
      <c r="A162" s="49"/>
    </row>
    <row r="163" spans="1:1">
      <c r="A163" s="49"/>
    </row>
    <row r="164" spans="1:1">
      <c r="A164" s="49"/>
    </row>
    <row r="165" spans="1:1">
      <c r="A165" s="49"/>
    </row>
    <row r="166" spans="1:1">
      <c r="A166" s="49"/>
    </row>
    <row r="167" spans="1:1">
      <c r="A167" s="49"/>
    </row>
    <row r="168" spans="1:1">
      <c r="A168" s="49"/>
    </row>
    <row r="169" spans="1:1">
      <c r="A169" s="49"/>
    </row>
    <row r="170" spans="1:1">
      <c r="A170" s="49"/>
    </row>
    <row r="171" spans="1:1">
      <c r="A171" s="49"/>
    </row>
    <row r="172" spans="1:1">
      <c r="A172" s="49"/>
    </row>
    <row r="173" spans="1:1">
      <c r="A173" s="49"/>
    </row>
    <row r="174" spans="1:1">
      <c r="A174" s="49"/>
    </row>
    <row r="175" spans="1:1">
      <c r="A175" s="49"/>
    </row>
    <row r="176" spans="1:1">
      <c r="A176" s="49"/>
    </row>
    <row r="177" spans="1:1">
      <c r="A177" s="49"/>
    </row>
    <row r="178" spans="1:1">
      <c r="A178" s="49"/>
    </row>
    <row r="179" spans="1:1">
      <c r="A179" s="49"/>
    </row>
    <row r="180" spans="1:1">
      <c r="A180" s="49"/>
    </row>
    <row r="181" spans="1:1">
      <c r="A181" s="49"/>
    </row>
    <row r="182" spans="1:1">
      <c r="A182" s="49"/>
    </row>
  </sheetData>
  <sheetProtection formatCells="0" formatColumns="0" formatRows="0" insertColumns="0" insertRows="0" insertHyperlinks="0" deleteColumns="0" deleteRows="0" sort="0" autoFilter="0" pivotTables="0"/>
  <customSheetViews>
    <customSheetView guid="{43DCEB14-ADF8-4168-9283-6542A71D3CF7}" scale="70" showPageBreaks="1" printArea="1" view="pageBreakPreview">
      <selection activeCell="F15" sqref="F15"/>
      <pageMargins left="0.78740157480314965" right="0.39370078740157483" top="0.59055118110236227" bottom="0.59055118110236227" header="0.27559055118110237" footer="0.31496062992125984"/>
      <pageSetup paperSize="9" scale="50" firstPageNumber="9" orientation="portrait" useFirstPageNumber="1" r:id="rId1"/>
      <headerFooter alignWithMargins="0"/>
    </customSheetView>
    <customSheetView guid="{1E3D5FB9-014E-4051-8AD5-DB0A17D05797}" scale="70" showPageBreaks="1" printArea="1" view="pageBreakPreview">
      <selection activeCell="E8" sqref="E8"/>
      <pageMargins left="0.78740157480314965" right="0.39370078740157483" top="0.59055118110236227" bottom="0.59055118110236227" header="0.27559055118110237" footer="0.31496062992125984"/>
      <pageSetup paperSize="9" scale="50" firstPageNumber="9" orientation="portrait" useFirstPageNumber="1" r:id="rId2"/>
      <headerFooter alignWithMargins="0"/>
    </customSheetView>
  </customSheetViews>
  <mergeCells count="8">
    <mergeCell ref="E15:G15"/>
    <mergeCell ref="E16:G16"/>
    <mergeCell ref="A3:A4"/>
    <mergeCell ref="A1:G1"/>
    <mergeCell ref="B3:B4"/>
    <mergeCell ref="A2:G2"/>
    <mergeCell ref="D3:G3"/>
    <mergeCell ref="C3:C4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3"/>
  <headerFooter alignWithMargins="0"/>
  <ignoredErrors>
    <ignoredError sqref="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H31"/>
  <sheetViews>
    <sheetView view="pageBreakPreview" zoomScale="75" zoomScaleNormal="75" zoomScaleSheetLayoutView="75" workbookViewId="0">
      <pane ySplit="5" topLeftCell="A13" activePane="bottomLeft" state="frozen"/>
      <selection pane="bottomLeft" activeCell="D19" sqref="D19"/>
    </sheetView>
  </sheetViews>
  <sheetFormatPr defaultRowHeight="12.75"/>
  <cols>
    <col min="1" max="1" width="60.42578125" style="31" customWidth="1"/>
    <col min="2" max="2" width="11" style="31" customWidth="1"/>
    <col min="3" max="3" width="16" style="31" customWidth="1"/>
    <col min="4" max="4" width="19.7109375" style="31" customWidth="1"/>
    <col min="5" max="5" width="18.85546875" style="31" customWidth="1"/>
    <col min="6" max="6" width="37.42578125" style="31" customWidth="1"/>
    <col min="7" max="7" width="9.5703125" style="31" customWidth="1"/>
    <col min="8" max="16384" width="9.140625" style="31"/>
  </cols>
  <sheetData>
    <row r="1" spans="1:6" ht="25.5" customHeight="1">
      <c r="A1" s="346" t="s">
        <v>221</v>
      </c>
      <c r="B1" s="346"/>
      <c r="C1" s="346"/>
      <c r="D1" s="346"/>
      <c r="E1" s="346"/>
      <c r="F1" s="346"/>
    </row>
    <row r="2" spans="1:6" ht="16.5" customHeight="1"/>
    <row r="3" spans="1:6" ht="45" customHeight="1">
      <c r="A3" s="347" t="s">
        <v>259</v>
      </c>
      <c r="B3" s="347" t="s">
        <v>0</v>
      </c>
      <c r="C3" s="347" t="s">
        <v>105</v>
      </c>
      <c r="D3" s="347" t="s">
        <v>437</v>
      </c>
      <c r="E3" s="347" t="s">
        <v>438</v>
      </c>
      <c r="F3" s="347" t="s">
        <v>106</v>
      </c>
    </row>
    <row r="4" spans="1:6" ht="52.5" customHeight="1">
      <c r="A4" s="348"/>
      <c r="B4" s="348"/>
      <c r="C4" s="348"/>
      <c r="D4" s="348"/>
      <c r="E4" s="348"/>
      <c r="F4" s="348"/>
    </row>
    <row r="5" spans="1:6" s="62" customFormat="1" ht="18" customHeight="1">
      <c r="A5" s="39">
        <v>1</v>
      </c>
      <c r="B5" s="39">
        <v>2</v>
      </c>
      <c r="C5" s="39">
        <v>3</v>
      </c>
      <c r="D5" s="39">
        <v>5</v>
      </c>
      <c r="E5" s="39">
        <v>7</v>
      </c>
      <c r="F5" s="39">
        <v>8</v>
      </c>
    </row>
    <row r="6" spans="1:6" s="62" customFormat="1" ht="20.100000000000001" customHeight="1">
      <c r="A6" s="76" t="s">
        <v>193</v>
      </c>
      <c r="B6" s="61"/>
      <c r="C6" s="39"/>
      <c r="D6" s="39"/>
      <c r="E6" s="39"/>
      <c r="F6" s="39"/>
    </row>
    <row r="7" spans="1:6" ht="75">
      <c r="A7" s="8" t="s">
        <v>331</v>
      </c>
      <c r="B7" s="7">
        <v>5000</v>
      </c>
      <c r="C7" s="78" t="s">
        <v>320</v>
      </c>
      <c r="D7" s="134">
        <v>100</v>
      </c>
      <c r="E7" s="91">
        <f>'Осн. фін. пок.'!C31*100/'Осн. фін. пок.'!C29</f>
        <v>-381.89300411522635</v>
      </c>
      <c r="F7" s="85"/>
    </row>
    <row r="8" spans="1:6" ht="63.95" customHeight="1">
      <c r="A8" s="8" t="s">
        <v>332</v>
      </c>
      <c r="B8" s="7">
        <v>5010</v>
      </c>
      <c r="C8" s="78" t="s">
        <v>320</v>
      </c>
      <c r="D8" s="134">
        <v>29.3</v>
      </c>
      <c r="E8" s="91">
        <f>'Осн. фін. пок.'!C36*100/'Осн. фін. пок.'!C29</f>
        <v>26.748971193415638</v>
      </c>
      <c r="F8" s="85"/>
    </row>
    <row r="9" spans="1:6" ht="56.25">
      <c r="A9" s="87" t="s">
        <v>337</v>
      </c>
      <c r="B9" s="7">
        <v>5020</v>
      </c>
      <c r="C9" s="78" t="s">
        <v>320</v>
      </c>
      <c r="D9" s="217">
        <v>3.0000000000000001E-3</v>
      </c>
      <c r="E9" s="164">
        <f>'Осн. фін. пок.'!C42/'Осн. фін. пок.'!C68</f>
        <v>7.6772383120665005E-4</v>
      </c>
      <c r="F9" s="85" t="s">
        <v>321</v>
      </c>
    </row>
    <row r="10" spans="1:6" ht="56.25">
      <c r="A10" s="87" t="s">
        <v>338</v>
      </c>
      <c r="B10" s="7">
        <v>5030</v>
      </c>
      <c r="C10" s="78" t="s">
        <v>320</v>
      </c>
      <c r="D10" s="216">
        <v>0.09</v>
      </c>
      <c r="E10" s="163">
        <f>'Осн. фін. пок.'!C42/'Осн. фін. пок.'!C74</f>
        <v>4.5597484276729557E-2</v>
      </c>
      <c r="F10" s="85"/>
    </row>
    <row r="11" spans="1:6" ht="75">
      <c r="A11" s="87" t="s">
        <v>339</v>
      </c>
      <c r="B11" s="7">
        <v>5040</v>
      </c>
      <c r="C11" s="78" t="s">
        <v>107</v>
      </c>
      <c r="D11" s="216">
        <v>0.05</v>
      </c>
      <c r="E11" s="163">
        <f>'Осн. фін. пок.'!C42/'Осн. фін. пок.'!C29</f>
        <v>0.11934156378600823</v>
      </c>
      <c r="F11" s="85" t="s">
        <v>322</v>
      </c>
    </row>
    <row r="12" spans="1:6" ht="20.100000000000001" customHeight="1">
      <c r="A12" s="76" t="s">
        <v>195</v>
      </c>
      <c r="B12" s="7"/>
      <c r="C12" s="79"/>
      <c r="D12" s="134"/>
      <c r="E12" s="86"/>
      <c r="F12" s="85"/>
    </row>
    <row r="13" spans="1:6" ht="63.95" customHeight="1">
      <c r="A13" s="77" t="s">
        <v>292</v>
      </c>
      <c r="B13" s="7">
        <v>5100</v>
      </c>
      <c r="C13" s="78"/>
      <c r="D13" s="216">
        <v>12.6</v>
      </c>
      <c r="E13" s="163">
        <f>('Осн. фін. пок.'!C69+'Осн. фін. пок.'!C70)/'Осн. фін. пок.'!C36</f>
        <v>571.30769230769226</v>
      </c>
      <c r="F13" s="85"/>
    </row>
    <row r="14" spans="1:6" s="62" customFormat="1" ht="75">
      <c r="A14" s="77" t="s">
        <v>293</v>
      </c>
      <c r="B14" s="7">
        <v>5110</v>
      </c>
      <c r="C14" s="78" t="s">
        <v>180</v>
      </c>
      <c r="D14" s="216">
        <v>0.16</v>
      </c>
      <c r="E14" s="163">
        <f>'Осн. фін. пок.'!C74/('Осн. фін. пок.'!C69+'Осн. фін. пок.'!C70)</f>
        <v>1.7126699878820519E-2</v>
      </c>
      <c r="F14" s="85" t="s">
        <v>323</v>
      </c>
    </row>
    <row r="15" spans="1:6" s="62" customFormat="1" ht="112.5">
      <c r="A15" s="77" t="s">
        <v>294</v>
      </c>
      <c r="B15" s="7">
        <v>5120</v>
      </c>
      <c r="C15" s="78" t="s">
        <v>180</v>
      </c>
      <c r="D15" s="216">
        <v>0.23</v>
      </c>
      <c r="E15" s="163">
        <f>'Осн. фін. пок.'!C66/'Осн. фін. пок.'!C70</f>
        <v>7.2923118351959068E-2</v>
      </c>
      <c r="F15" s="85" t="s">
        <v>325</v>
      </c>
    </row>
    <row r="16" spans="1:6" ht="20.100000000000001" customHeight="1">
      <c r="A16" s="76" t="s">
        <v>194</v>
      </c>
      <c r="B16" s="7"/>
      <c r="C16" s="78"/>
      <c r="D16" s="134"/>
      <c r="E16" s="86"/>
      <c r="F16" s="85"/>
    </row>
    <row r="17" spans="1:8" ht="56.25">
      <c r="A17" s="77" t="s">
        <v>295</v>
      </c>
      <c r="B17" s="7">
        <v>5200</v>
      </c>
      <c r="C17" s="78"/>
      <c r="D17" s="216">
        <v>0.21</v>
      </c>
      <c r="E17" s="163">
        <f>'Осн. фін. пок.'!C59/'I. Фін результат'!G102</f>
        <v>20.11</v>
      </c>
      <c r="F17" s="85"/>
    </row>
    <row r="18" spans="1:8" ht="75">
      <c r="A18" s="77" t="s">
        <v>296</v>
      </c>
      <c r="B18" s="7">
        <v>5210</v>
      </c>
      <c r="C18" s="78"/>
      <c r="D18" s="216">
        <v>0.05</v>
      </c>
      <c r="E18" s="163">
        <f>'Осн. фін. пок.'!C59/'Осн. фін. пок.'!C29</f>
        <v>8.2757201646090532</v>
      </c>
      <c r="F18" s="85"/>
    </row>
    <row r="19" spans="1:8" ht="63.95" customHeight="1">
      <c r="A19" s="77" t="s">
        <v>333</v>
      </c>
      <c r="B19" s="7">
        <v>5220</v>
      </c>
      <c r="C19" s="78" t="s">
        <v>320</v>
      </c>
      <c r="D19" s="216">
        <v>0.43</v>
      </c>
      <c r="E19" s="216" t="e">
        <f>(2471.2+'I. Фін результат'!C102+'I. Фін результат'!G102)/((5594.4+'IV. Кап. інвестиції'!C6)+'IV. Кап. інвестиції'!G6)</f>
        <v>#DIV/0!</v>
      </c>
      <c r="F19" s="85" t="s">
        <v>324</v>
      </c>
    </row>
    <row r="20" spans="1:8" ht="20.100000000000001" customHeight="1">
      <c r="A20" s="61" t="s">
        <v>276</v>
      </c>
      <c r="B20" s="7"/>
      <c r="C20" s="78"/>
      <c r="D20" s="134"/>
      <c r="E20" s="86"/>
      <c r="F20" s="85"/>
    </row>
    <row r="21" spans="1:8" ht="112.5">
      <c r="A21" s="87" t="s">
        <v>334</v>
      </c>
      <c r="B21" s="7">
        <v>5300</v>
      </c>
      <c r="C21" s="78"/>
      <c r="D21" s="134"/>
      <c r="E21" s="134"/>
      <c r="F21" s="135"/>
    </row>
    <row r="22" spans="1:8" ht="20.100000000000001" customHeight="1">
      <c r="A22" s="136"/>
      <c r="B22" s="136"/>
      <c r="C22" s="136"/>
      <c r="D22" s="136"/>
      <c r="E22" s="136"/>
      <c r="F22" s="136"/>
    </row>
    <row r="23" spans="1:8" ht="20.100000000000001" customHeight="1">
      <c r="A23" s="136"/>
      <c r="B23" s="136"/>
      <c r="C23" s="136"/>
      <c r="D23" s="136"/>
      <c r="E23" s="136"/>
      <c r="F23" s="136"/>
    </row>
    <row r="24" spans="1:8" ht="20.100000000000001" customHeight="1">
      <c r="A24" s="136"/>
      <c r="B24" s="136"/>
      <c r="C24" s="136"/>
      <c r="D24" s="136"/>
      <c r="E24" s="136"/>
      <c r="F24" s="136"/>
    </row>
    <row r="25" spans="1:8" s="167" customFormat="1" ht="24.75" customHeight="1">
      <c r="A25" s="165" t="s">
        <v>406</v>
      </c>
      <c r="B25" s="165"/>
      <c r="C25" s="166"/>
      <c r="D25" s="349"/>
      <c r="E25" s="349"/>
      <c r="F25" s="161" t="s">
        <v>374</v>
      </c>
    </row>
    <row r="26" spans="1:8" s="1" customFormat="1" ht="20.100000000000001" customHeight="1">
      <c r="A26" s="106" t="s">
        <v>387</v>
      </c>
      <c r="B26" s="137"/>
      <c r="C26" s="105"/>
      <c r="D26" s="350"/>
      <c r="E26" s="350"/>
      <c r="F26" s="125" t="s">
        <v>256</v>
      </c>
      <c r="G26" s="59"/>
      <c r="H26" s="59"/>
    </row>
    <row r="27" spans="1:8">
      <c r="A27" s="136"/>
      <c r="B27" s="136"/>
      <c r="C27" s="136"/>
      <c r="D27" s="136"/>
      <c r="E27" s="136"/>
      <c r="F27" s="136"/>
    </row>
    <row r="28" spans="1:8">
      <c r="A28" s="136"/>
      <c r="B28" s="136"/>
      <c r="C28" s="136"/>
      <c r="D28" s="136"/>
      <c r="E28" s="136"/>
      <c r="F28" s="136"/>
    </row>
    <row r="29" spans="1:8">
      <c r="A29" s="136"/>
      <c r="B29" s="136"/>
      <c r="C29" s="136"/>
      <c r="D29" s="136"/>
      <c r="E29" s="136"/>
      <c r="F29" s="136"/>
    </row>
    <row r="30" spans="1:8">
      <c r="A30" s="136"/>
      <c r="B30" s="136"/>
      <c r="C30" s="136"/>
      <c r="D30" s="136"/>
      <c r="E30" s="136"/>
      <c r="F30" s="136"/>
    </row>
    <row r="31" spans="1:8">
      <c r="A31" s="136"/>
      <c r="B31" s="136"/>
      <c r="C31" s="136"/>
      <c r="D31" s="136"/>
      <c r="E31" s="136"/>
      <c r="F31" s="136"/>
    </row>
  </sheetData>
  <sheetProtection formatCells="0" formatColumns="0" formatRows="0" insertColumns="0" insertRows="0" insertHyperlinks="0" deleteColumns="0" deleteRows="0" sort="0" autoFilter="0" pivotTables="0"/>
  <customSheetViews>
    <customSheetView guid="{43DCEB14-ADF8-4168-9283-6542A71D3CF7}" scale="75" showPageBreaks="1" printArea="1" view="pageBreakPreview">
      <pane ySplit="5" topLeftCell="A6" activePane="bottomLeft" state="frozen"/>
      <selection pane="bottomLeft" activeCell="D7" sqref="D7"/>
      <pageMargins left="0.78740157480314965" right="0.39370078740157483" top="0.59055118110236227" bottom="0.59055118110236227" header="0.27559055118110237" footer="0.31496062992125984"/>
      <pageSetup paperSize="9" scale="45" orientation="portrait" r:id="rId1"/>
      <headerFooter alignWithMargins="0"/>
    </customSheetView>
    <customSheetView guid="{1E3D5FB9-014E-4051-8AD5-DB0A17D05797}" scale="75" showPageBreaks="1" printArea="1" view="pageBreakPreview">
      <pane ySplit="5" topLeftCell="A6" activePane="bottomLeft" state="frozen"/>
      <selection pane="bottomLeft" activeCell="B7" sqref="B7"/>
      <pageMargins left="0.78740157480314965" right="0.39370078740157483" top="0.59055118110236227" bottom="0.59055118110236227" header="0.27559055118110237" footer="0.31496062992125984"/>
      <pageSetup paperSize="9" scale="50" orientation="portrait" r:id="rId2"/>
      <headerFooter alignWithMargins="0"/>
    </customSheetView>
  </customSheetViews>
  <mergeCells count="9">
    <mergeCell ref="A1:F1"/>
    <mergeCell ref="F3:F4"/>
    <mergeCell ref="D25:E25"/>
    <mergeCell ref="D26:E26"/>
    <mergeCell ref="A3:A4"/>
    <mergeCell ref="B3:B4"/>
    <mergeCell ref="C3:C4"/>
    <mergeCell ref="D3:D4"/>
    <mergeCell ref="E3:E4"/>
  </mergeCells>
  <phoneticPr fontId="3" type="noConversion"/>
  <pageMargins left="0.78740157480314965" right="0.39370078740157483" top="0.59055118110236227" bottom="0.59055118110236227" header="0.27559055118110237" footer="0.31496062992125984"/>
  <pageSetup paperSize="9" scale="45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5"/>
  <sheetViews>
    <sheetView view="pageBreakPreview" zoomScale="60" zoomScaleNormal="60" workbookViewId="0">
      <selection activeCell="A59" sqref="A59:O59"/>
    </sheetView>
  </sheetViews>
  <sheetFormatPr defaultRowHeight="18.75"/>
  <cols>
    <col min="1" max="1" width="44.85546875" style="1" customWidth="1"/>
    <col min="2" max="2" width="13.5703125" style="20" customWidth="1"/>
    <col min="3" max="3" width="12.7109375" style="1" customWidth="1"/>
    <col min="4" max="4" width="16.140625" style="1" customWidth="1"/>
    <col min="5" max="5" width="15.42578125" style="1" customWidth="1"/>
    <col min="6" max="6" width="16.5703125" style="1" customWidth="1"/>
    <col min="7" max="7" width="15.28515625" style="1" customWidth="1"/>
    <col min="8" max="8" width="16.5703125" style="1" customWidth="1"/>
    <col min="9" max="9" width="16.140625" style="1" customWidth="1"/>
    <col min="10" max="10" width="16.42578125" style="1" customWidth="1"/>
    <col min="11" max="11" width="16.5703125" style="1" customWidth="1"/>
    <col min="12" max="12" width="16.85546875" style="1" customWidth="1"/>
    <col min="13" max="15" width="16.7109375" style="1" customWidth="1"/>
    <col min="16" max="18" width="9.140625" style="1"/>
    <col min="19" max="19" width="9.140625" style="1" customWidth="1"/>
    <col min="20" max="16384" width="9.140625" style="1"/>
  </cols>
  <sheetData>
    <row r="1" spans="1:15">
      <c r="A1" s="400" t="s">
        <v>128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15">
      <c r="A2" s="401" t="s">
        <v>460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</row>
    <row r="3" spans="1:15" ht="22.5">
      <c r="A3" s="402" t="s">
        <v>457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</row>
    <row r="4" spans="1:15" ht="20.100000000000001" customHeight="1">
      <c r="A4" s="404" t="s">
        <v>138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</row>
    <row r="5" spans="1:15" ht="21.95" customHeight="1">
      <c r="A5" s="399" t="s">
        <v>93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</row>
    <row r="6" spans="1:15" ht="10.5" customHeight="1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ht="43.5" customHeight="1">
      <c r="A7" s="405" t="s">
        <v>456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</row>
    <row r="8" spans="1:15" s="267" customFormat="1" ht="12" customHeight="1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</row>
    <row r="9" spans="1:15" s="2" customFormat="1" ht="40.5" customHeight="1">
      <c r="A9" s="318" t="s">
        <v>259</v>
      </c>
      <c r="B9" s="318"/>
      <c r="C9" s="318"/>
      <c r="D9" s="319" t="s">
        <v>31</v>
      </c>
      <c r="E9" s="319"/>
      <c r="F9" s="319" t="s">
        <v>447</v>
      </c>
      <c r="G9" s="319"/>
      <c r="H9" s="319" t="s">
        <v>446</v>
      </c>
      <c r="I9" s="319"/>
      <c r="J9" s="319" t="s">
        <v>445</v>
      </c>
      <c r="K9" s="319"/>
      <c r="L9" s="319" t="s">
        <v>444</v>
      </c>
      <c r="M9" s="319"/>
      <c r="N9" s="319" t="s">
        <v>443</v>
      </c>
      <c r="O9" s="319"/>
    </row>
    <row r="10" spans="1:15" s="2" customFormat="1" ht="18" customHeight="1">
      <c r="A10" s="318">
        <v>1</v>
      </c>
      <c r="B10" s="318"/>
      <c r="C10" s="318"/>
      <c r="D10" s="319">
        <v>2</v>
      </c>
      <c r="E10" s="319"/>
      <c r="F10" s="319">
        <v>3</v>
      </c>
      <c r="G10" s="319"/>
      <c r="H10" s="319">
        <v>4</v>
      </c>
      <c r="I10" s="319"/>
      <c r="J10" s="319">
        <v>5</v>
      </c>
      <c r="K10" s="319"/>
      <c r="L10" s="319">
        <v>6</v>
      </c>
      <c r="M10" s="319"/>
      <c r="N10" s="319">
        <v>7</v>
      </c>
      <c r="O10" s="319"/>
    </row>
    <row r="11" spans="1:15" s="2" customFormat="1" ht="20.100000000000001" customHeight="1">
      <c r="A11" s="396" t="s">
        <v>139</v>
      </c>
      <c r="B11" s="397"/>
      <c r="C11" s="397"/>
      <c r="D11" s="397"/>
      <c r="E11" s="397"/>
      <c r="F11" s="397"/>
      <c r="G11" s="397"/>
      <c r="H11" s="397"/>
      <c r="I11" s="397"/>
      <c r="J11" s="397"/>
      <c r="K11" s="398"/>
      <c r="L11" s="351"/>
      <c r="M11" s="352"/>
      <c r="N11" s="351"/>
      <c r="O11" s="352"/>
    </row>
    <row r="12" spans="1:15" s="2" customFormat="1" ht="20.100000000000001" customHeight="1">
      <c r="A12" s="353" t="s">
        <v>297</v>
      </c>
      <c r="B12" s="353"/>
      <c r="C12" s="353"/>
      <c r="D12" s="361">
        <v>5</v>
      </c>
      <c r="E12" s="362"/>
      <c r="F12" s="361">
        <v>5</v>
      </c>
      <c r="G12" s="362"/>
      <c r="H12" s="361">
        <v>5</v>
      </c>
      <c r="I12" s="362"/>
      <c r="J12" s="361">
        <v>5</v>
      </c>
      <c r="K12" s="362"/>
      <c r="L12" s="351">
        <f>J12-H12</f>
        <v>0</v>
      </c>
      <c r="M12" s="352"/>
      <c r="N12" s="351">
        <f>J12/H12%</f>
        <v>100</v>
      </c>
      <c r="O12" s="352"/>
    </row>
    <row r="13" spans="1:15" s="2" customFormat="1" ht="20.100000000000001" customHeight="1">
      <c r="A13" s="353" t="s">
        <v>298</v>
      </c>
      <c r="B13" s="353"/>
      <c r="C13" s="353"/>
      <c r="D13" s="361">
        <v>16</v>
      </c>
      <c r="E13" s="362"/>
      <c r="F13" s="361">
        <v>14</v>
      </c>
      <c r="G13" s="362"/>
      <c r="H13" s="361">
        <v>14</v>
      </c>
      <c r="I13" s="362"/>
      <c r="J13" s="361">
        <v>14</v>
      </c>
      <c r="K13" s="362"/>
      <c r="L13" s="351">
        <f t="shared" ref="L13:L33" si="0">H13-J13</f>
        <v>0</v>
      </c>
      <c r="M13" s="352"/>
      <c r="N13" s="351">
        <f t="shared" ref="N13:N33" si="1">J13/H13%</f>
        <v>99.999999999999986</v>
      </c>
      <c r="O13" s="352"/>
    </row>
    <row r="14" spans="1:15" s="2" customFormat="1" ht="20.100000000000001" customHeight="1">
      <c r="A14" s="353" t="s">
        <v>299</v>
      </c>
      <c r="B14" s="353"/>
      <c r="C14" s="353"/>
      <c r="D14" s="361"/>
      <c r="E14" s="362"/>
      <c r="F14" s="361"/>
      <c r="G14" s="362"/>
      <c r="H14" s="361"/>
      <c r="I14" s="362"/>
      <c r="J14" s="361"/>
      <c r="K14" s="362"/>
      <c r="L14" s="351"/>
      <c r="M14" s="352"/>
      <c r="N14" s="351"/>
      <c r="O14" s="352"/>
    </row>
    <row r="15" spans="1:15" s="2" customFormat="1" ht="20.100000000000001" customHeight="1">
      <c r="A15" s="353" t="s">
        <v>300</v>
      </c>
      <c r="B15" s="353"/>
      <c r="C15" s="353"/>
      <c r="D15" s="361"/>
      <c r="E15" s="362"/>
      <c r="F15" s="361"/>
      <c r="G15" s="362"/>
      <c r="H15" s="361"/>
      <c r="I15" s="362"/>
      <c r="J15" s="361"/>
      <c r="K15" s="362"/>
      <c r="L15" s="351"/>
      <c r="M15" s="352"/>
      <c r="N15" s="351"/>
      <c r="O15" s="352"/>
    </row>
    <row r="16" spans="1:15" s="2" customFormat="1" ht="20.100000000000001" customHeight="1">
      <c r="A16" s="353" t="s">
        <v>301</v>
      </c>
      <c r="B16" s="353"/>
      <c r="C16" s="353"/>
      <c r="D16" s="361">
        <v>20</v>
      </c>
      <c r="E16" s="362"/>
      <c r="F16" s="361">
        <v>22</v>
      </c>
      <c r="G16" s="362"/>
      <c r="H16" s="361">
        <v>22</v>
      </c>
      <c r="I16" s="362"/>
      <c r="J16" s="361">
        <v>22</v>
      </c>
      <c r="K16" s="362"/>
      <c r="L16" s="351">
        <f t="shared" si="0"/>
        <v>0</v>
      </c>
      <c r="M16" s="352"/>
      <c r="N16" s="351">
        <f t="shared" si="1"/>
        <v>100</v>
      </c>
      <c r="O16" s="352"/>
    </row>
    <row r="17" spans="1:15" s="2" customFormat="1" ht="20.100000000000001" customHeight="1">
      <c r="A17" s="353" t="s">
        <v>302</v>
      </c>
      <c r="B17" s="353"/>
      <c r="C17" s="353"/>
      <c r="D17" s="361"/>
      <c r="E17" s="362"/>
      <c r="F17" s="361"/>
      <c r="G17" s="362"/>
      <c r="H17" s="361"/>
      <c r="I17" s="362"/>
      <c r="J17" s="361"/>
      <c r="K17" s="362"/>
      <c r="L17" s="351"/>
      <c r="M17" s="352"/>
      <c r="N17" s="351"/>
      <c r="O17" s="352"/>
    </row>
    <row r="18" spans="1:15" s="2" customFormat="1" ht="20.100000000000001" customHeight="1">
      <c r="A18" s="396" t="s">
        <v>277</v>
      </c>
      <c r="B18" s="397"/>
      <c r="C18" s="397"/>
      <c r="D18" s="397"/>
      <c r="E18" s="397"/>
      <c r="F18" s="397"/>
      <c r="G18" s="397"/>
      <c r="H18" s="397"/>
      <c r="I18" s="397"/>
      <c r="J18" s="397"/>
      <c r="K18" s="398"/>
      <c r="L18" s="351"/>
      <c r="M18" s="352"/>
      <c r="N18" s="351"/>
      <c r="O18" s="352"/>
    </row>
    <row r="19" spans="1:15" s="2" customFormat="1" ht="20.100000000000001" customHeight="1">
      <c r="A19" s="353" t="s">
        <v>257</v>
      </c>
      <c r="B19" s="353"/>
      <c r="C19" s="353"/>
      <c r="D19" s="354">
        <v>251</v>
      </c>
      <c r="E19" s="356"/>
      <c r="F19" s="354">
        <v>272</v>
      </c>
      <c r="G19" s="355"/>
      <c r="H19" s="354">
        <v>48</v>
      </c>
      <c r="I19" s="355"/>
      <c r="J19" s="354">
        <v>48</v>
      </c>
      <c r="K19" s="355"/>
      <c r="L19" s="351">
        <f t="shared" si="0"/>
        <v>0</v>
      </c>
      <c r="M19" s="352"/>
      <c r="N19" s="351">
        <f t="shared" si="1"/>
        <v>100</v>
      </c>
      <c r="O19" s="352"/>
    </row>
    <row r="20" spans="1:15" s="2" customFormat="1" ht="20.100000000000001" customHeight="1">
      <c r="A20" s="353" t="s">
        <v>279</v>
      </c>
      <c r="B20" s="353"/>
      <c r="C20" s="353"/>
      <c r="D20" s="354">
        <v>765</v>
      </c>
      <c r="E20" s="356"/>
      <c r="F20" s="354">
        <v>1145</v>
      </c>
      <c r="G20" s="355"/>
      <c r="H20" s="354">
        <v>306</v>
      </c>
      <c r="I20" s="355"/>
      <c r="J20" s="354">
        <v>306</v>
      </c>
      <c r="K20" s="355"/>
      <c r="L20" s="351">
        <f t="shared" si="0"/>
        <v>0</v>
      </c>
      <c r="M20" s="352"/>
      <c r="N20" s="351">
        <f t="shared" si="1"/>
        <v>100</v>
      </c>
      <c r="O20" s="352"/>
    </row>
    <row r="21" spans="1:15" s="2" customFormat="1" ht="20.100000000000001" customHeight="1">
      <c r="A21" s="353" t="s">
        <v>258</v>
      </c>
      <c r="B21" s="353"/>
      <c r="C21" s="353"/>
      <c r="D21" s="354">
        <v>3534</v>
      </c>
      <c r="E21" s="311"/>
      <c r="F21" s="354">
        <v>3099</v>
      </c>
      <c r="G21" s="355"/>
      <c r="H21" s="354">
        <v>775</v>
      </c>
      <c r="I21" s="355"/>
      <c r="J21" s="354">
        <v>775</v>
      </c>
      <c r="K21" s="355"/>
      <c r="L21" s="351">
        <f t="shared" si="0"/>
        <v>0</v>
      </c>
      <c r="M21" s="352"/>
      <c r="N21" s="351">
        <f t="shared" si="1"/>
        <v>100</v>
      </c>
      <c r="O21" s="352"/>
    </row>
    <row r="22" spans="1:15" s="2" customFormat="1" ht="20.100000000000001" customHeight="1">
      <c r="A22" s="396" t="s">
        <v>278</v>
      </c>
      <c r="B22" s="397"/>
      <c r="C22" s="397"/>
      <c r="D22" s="397"/>
      <c r="E22" s="397"/>
      <c r="F22" s="397"/>
      <c r="G22" s="397"/>
      <c r="H22" s="397"/>
      <c r="I22" s="397"/>
      <c r="J22" s="397"/>
      <c r="K22" s="398"/>
      <c r="L22" s="351"/>
      <c r="M22" s="352"/>
      <c r="N22" s="351"/>
      <c r="O22" s="352"/>
    </row>
    <row r="23" spans="1:15" s="2" customFormat="1" ht="20.100000000000001" customHeight="1">
      <c r="A23" s="353" t="s">
        <v>257</v>
      </c>
      <c r="B23" s="353"/>
      <c r="C23" s="353"/>
      <c r="D23" s="354">
        <v>306</v>
      </c>
      <c r="E23" s="356"/>
      <c r="F23" s="406">
        <v>332</v>
      </c>
      <c r="G23" s="407"/>
      <c r="H23" s="354">
        <v>58</v>
      </c>
      <c r="I23" s="355"/>
      <c r="J23" s="354">
        <v>58</v>
      </c>
      <c r="K23" s="355"/>
      <c r="L23" s="351">
        <f t="shared" si="0"/>
        <v>0</v>
      </c>
      <c r="M23" s="352"/>
      <c r="N23" s="351">
        <f t="shared" si="1"/>
        <v>100</v>
      </c>
      <c r="O23" s="352"/>
    </row>
    <row r="24" spans="1:15" s="2" customFormat="1" ht="20.100000000000001" customHeight="1">
      <c r="A24" s="353" t="s">
        <v>279</v>
      </c>
      <c r="B24" s="353"/>
      <c r="C24" s="353"/>
      <c r="D24" s="354">
        <v>913</v>
      </c>
      <c r="E24" s="356"/>
      <c r="F24" s="406">
        <v>1375</v>
      </c>
      <c r="G24" s="407"/>
      <c r="H24" s="354">
        <v>368</v>
      </c>
      <c r="I24" s="355"/>
      <c r="J24" s="354">
        <v>368</v>
      </c>
      <c r="K24" s="355"/>
      <c r="L24" s="351">
        <f t="shared" si="0"/>
        <v>0</v>
      </c>
      <c r="M24" s="352"/>
      <c r="N24" s="351">
        <f t="shared" si="1"/>
        <v>100</v>
      </c>
      <c r="O24" s="352"/>
    </row>
    <row r="25" spans="1:15" s="2" customFormat="1" ht="20.100000000000001" customHeight="1">
      <c r="A25" s="353" t="s">
        <v>258</v>
      </c>
      <c r="B25" s="353"/>
      <c r="C25" s="353"/>
      <c r="D25" s="354">
        <v>4283</v>
      </c>
      <c r="E25" s="356"/>
      <c r="F25" s="406">
        <v>3743</v>
      </c>
      <c r="G25" s="407"/>
      <c r="H25" s="354">
        <v>936</v>
      </c>
      <c r="I25" s="355"/>
      <c r="J25" s="354">
        <v>936</v>
      </c>
      <c r="K25" s="355"/>
      <c r="L25" s="351">
        <f t="shared" si="0"/>
        <v>0</v>
      </c>
      <c r="M25" s="352"/>
      <c r="N25" s="351">
        <f t="shared" si="1"/>
        <v>100</v>
      </c>
      <c r="O25" s="352"/>
    </row>
    <row r="26" spans="1:15" s="2" customFormat="1" ht="38.25" customHeight="1">
      <c r="A26" s="396" t="s">
        <v>303</v>
      </c>
      <c r="B26" s="397"/>
      <c r="C26" s="397"/>
      <c r="D26" s="397"/>
      <c r="E26" s="397"/>
      <c r="F26" s="397"/>
      <c r="G26" s="397"/>
      <c r="H26" s="397"/>
      <c r="I26" s="397"/>
      <c r="J26" s="397"/>
      <c r="K26" s="398"/>
      <c r="L26" s="351"/>
      <c r="M26" s="352"/>
      <c r="N26" s="351"/>
      <c r="O26" s="352"/>
    </row>
    <row r="27" spans="1:15" s="2" customFormat="1" ht="20.100000000000001" customHeight="1">
      <c r="A27" s="353" t="s">
        <v>257</v>
      </c>
      <c r="B27" s="353"/>
      <c r="C27" s="353"/>
      <c r="D27" s="354">
        <v>15895</v>
      </c>
      <c r="E27" s="356"/>
      <c r="F27" s="354">
        <v>17325</v>
      </c>
      <c r="G27" s="355"/>
      <c r="H27" s="354">
        <v>17325</v>
      </c>
      <c r="I27" s="355"/>
      <c r="J27" s="354">
        <v>17325</v>
      </c>
      <c r="K27" s="355"/>
      <c r="L27" s="351">
        <f t="shared" si="0"/>
        <v>0</v>
      </c>
      <c r="M27" s="352"/>
      <c r="N27" s="351">
        <f t="shared" si="1"/>
        <v>100</v>
      </c>
      <c r="O27" s="352"/>
    </row>
    <row r="28" spans="1:15" s="2" customFormat="1" ht="20.100000000000001" customHeight="1">
      <c r="A28" s="353" t="s">
        <v>279</v>
      </c>
      <c r="B28" s="353"/>
      <c r="C28" s="353"/>
      <c r="D28" s="354">
        <v>13908</v>
      </c>
      <c r="E28" s="356"/>
      <c r="F28" s="354">
        <v>9328</v>
      </c>
      <c r="G28" s="355"/>
      <c r="H28" s="354">
        <v>9328</v>
      </c>
      <c r="I28" s="355"/>
      <c r="J28" s="354">
        <v>9328</v>
      </c>
      <c r="K28" s="355"/>
      <c r="L28" s="351">
        <f t="shared" si="0"/>
        <v>0</v>
      </c>
      <c r="M28" s="352"/>
      <c r="N28" s="351">
        <f t="shared" si="1"/>
        <v>100</v>
      </c>
      <c r="O28" s="352"/>
    </row>
    <row r="29" spans="1:15" s="2" customFormat="1" ht="20.100000000000001" customHeight="1">
      <c r="A29" s="353" t="s">
        <v>258</v>
      </c>
      <c r="B29" s="353"/>
      <c r="C29" s="353"/>
      <c r="D29" s="354">
        <v>2433</v>
      </c>
      <c r="E29" s="356"/>
      <c r="F29" s="354">
        <v>2580</v>
      </c>
      <c r="G29" s="355"/>
      <c r="H29" s="354">
        <v>2580</v>
      </c>
      <c r="I29" s="355"/>
      <c r="J29" s="354">
        <v>2580</v>
      </c>
      <c r="K29" s="355"/>
      <c r="L29" s="351">
        <f t="shared" si="0"/>
        <v>0</v>
      </c>
      <c r="M29" s="352"/>
      <c r="N29" s="351">
        <f t="shared" si="1"/>
        <v>100</v>
      </c>
      <c r="O29" s="352"/>
    </row>
    <row r="30" spans="1:15" s="2" customFormat="1" ht="20.100000000000001" customHeight="1">
      <c r="A30" s="396" t="s">
        <v>304</v>
      </c>
      <c r="B30" s="397"/>
      <c r="C30" s="397"/>
      <c r="D30" s="397"/>
      <c r="E30" s="397"/>
      <c r="F30" s="397"/>
      <c r="G30" s="397"/>
      <c r="H30" s="397"/>
      <c r="I30" s="397"/>
      <c r="J30" s="397"/>
      <c r="K30" s="398"/>
      <c r="L30" s="351"/>
      <c r="M30" s="352"/>
      <c r="N30" s="351"/>
      <c r="O30" s="352"/>
    </row>
    <row r="31" spans="1:15" s="2" customFormat="1" ht="20.100000000000001" customHeight="1">
      <c r="A31" s="353" t="s">
        <v>257</v>
      </c>
      <c r="B31" s="353"/>
      <c r="C31" s="353"/>
      <c r="D31" s="354">
        <v>20899</v>
      </c>
      <c r="E31" s="356"/>
      <c r="F31" s="354">
        <v>22678</v>
      </c>
      <c r="G31" s="356"/>
      <c r="H31" s="354">
        <v>22678</v>
      </c>
      <c r="I31" s="355"/>
      <c r="J31" s="354">
        <v>22678</v>
      </c>
      <c r="K31" s="355"/>
      <c r="L31" s="351">
        <f t="shared" si="0"/>
        <v>0</v>
      </c>
      <c r="M31" s="352"/>
      <c r="N31" s="351">
        <f t="shared" si="1"/>
        <v>100</v>
      </c>
      <c r="O31" s="352"/>
    </row>
    <row r="32" spans="1:15" s="2" customFormat="1" ht="20.100000000000001" customHeight="1">
      <c r="A32" s="353" t="s">
        <v>279</v>
      </c>
      <c r="B32" s="353"/>
      <c r="C32" s="353"/>
      <c r="D32" s="354">
        <v>15945</v>
      </c>
      <c r="E32" s="356"/>
      <c r="F32" s="354">
        <v>11929</v>
      </c>
      <c r="G32" s="356"/>
      <c r="H32" s="354">
        <v>11929</v>
      </c>
      <c r="I32" s="355"/>
      <c r="J32" s="354">
        <v>11929</v>
      </c>
      <c r="K32" s="355"/>
      <c r="L32" s="351">
        <f t="shared" si="0"/>
        <v>0</v>
      </c>
      <c r="M32" s="352"/>
      <c r="N32" s="351">
        <f t="shared" si="1"/>
        <v>100</v>
      </c>
      <c r="O32" s="352"/>
    </row>
    <row r="33" spans="1:15" s="2" customFormat="1" ht="20.100000000000001" customHeight="1">
      <c r="A33" s="353" t="s">
        <v>258</v>
      </c>
      <c r="B33" s="353"/>
      <c r="C33" s="353"/>
      <c r="D33" s="354">
        <v>8181</v>
      </c>
      <c r="E33" s="356"/>
      <c r="F33" s="354">
        <v>8069</v>
      </c>
      <c r="G33" s="356"/>
      <c r="H33" s="354">
        <v>8069</v>
      </c>
      <c r="I33" s="355"/>
      <c r="J33" s="354">
        <v>8069</v>
      </c>
      <c r="K33" s="355"/>
      <c r="L33" s="351">
        <f t="shared" si="0"/>
        <v>0</v>
      </c>
      <c r="M33" s="352"/>
      <c r="N33" s="351">
        <f t="shared" si="1"/>
        <v>100</v>
      </c>
      <c r="O33" s="352"/>
    </row>
    <row r="34" spans="1:15" ht="10.5" customHeight="1">
      <c r="A34" s="23"/>
      <c r="B34" s="23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ht="20.100000000000001" customHeight="1">
      <c r="A35" s="395" t="s">
        <v>305</v>
      </c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</row>
    <row r="36" spans="1:15" ht="15" customHeight="1">
      <c r="A36" s="24"/>
      <c r="B36" s="24"/>
      <c r="C36" s="24"/>
      <c r="D36" s="24"/>
      <c r="E36" s="24"/>
      <c r="F36" s="24"/>
      <c r="G36" s="24"/>
      <c r="H36" s="24"/>
      <c r="I36" s="24"/>
    </row>
    <row r="37" spans="1:15" ht="21.95" customHeight="1">
      <c r="A37" s="374" t="s">
        <v>306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</row>
    <row r="38" spans="1:15" ht="10.5" customHeight="1"/>
    <row r="39" spans="1:15" ht="60" customHeight="1">
      <c r="A39" s="37" t="s">
        <v>141</v>
      </c>
      <c r="B39" s="380" t="s">
        <v>307</v>
      </c>
      <c r="C39" s="381"/>
      <c r="D39" s="381"/>
      <c r="E39" s="381"/>
      <c r="F39" s="333" t="s">
        <v>87</v>
      </c>
      <c r="G39" s="333"/>
      <c r="H39" s="333"/>
      <c r="I39" s="333"/>
      <c r="J39" s="333"/>
      <c r="K39" s="333"/>
      <c r="L39" s="333"/>
      <c r="M39" s="333"/>
      <c r="N39" s="333"/>
      <c r="O39" s="333"/>
    </row>
    <row r="40" spans="1:15" ht="18" customHeight="1">
      <c r="A40" s="37">
        <v>1</v>
      </c>
      <c r="B40" s="380">
        <v>2</v>
      </c>
      <c r="C40" s="381"/>
      <c r="D40" s="381"/>
      <c r="E40" s="381"/>
      <c r="F40" s="333">
        <v>3</v>
      </c>
      <c r="G40" s="333"/>
      <c r="H40" s="333"/>
      <c r="I40" s="333"/>
      <c r="J40" s="333"/>
      <c r="K40" s="333"/>
      <c r="L40" s="333"/>
      <c r="M40" s="333"/>
      <c r="N40" s="333"/>
      <c r="O40" s="333"/>
    </row>
    <row r="41" spans="1:15" ht="20.100000000000001" customHeight="1">
      <c r="A41" s="138"/>
      <c r="B41" s="384"/>
      <c r="C41" s="385"/>
      <c r="D41" s="385"/>
      <c r="E41" s="385"/>
      <c r="F41" s="394"/>
      <c r="G41" s="394"/>
      <c r="H41" s="394"/>
      <c r="I41" s="394"/>
      <c r="J41" s="394"/>
      <c r="K41" s="394"/>
      <c r="L41" s="394"/>
      <c r="M41" s="394"/>
      <c r="N41" s="394"/>
      <c r="O41" s="394"/>
    </row>
    <row r="42" spans="1:15" ht="20.100000000000001" customHeight="1">
      <c r="A42" s="138"/>
      <c r="B42" s="384"/>
      <c r="C42" s="385"/>
      <c r="D42" s="385"/>
      <c r="E42" s="385"/>
      <c r="F42" s="394"/>
      <c r="G42" s="394"/>
      <c r="H42" s="394"/>
      <c r="I42" s="394"/>
      <c r="J42" s="394"/>
      <c r="K42" s="394"/>
      <c r="L42" s="394"/>
      <c r="M42" s="394"/>
      <c r="N42" s="394"/>
      <c r="O42" s="394"/>
    </row>
    <row r="43" spans="1:15" ht="20.100000000000001" customHeight="1">
      <c r="A43" s="138"/>
      <c r="B43" s="384"/>
      <c r="C43" s="385"/>
      <c r="D43" s="385"/>
      <c r="E43" s="385"/>
      <c r="F43" s="394"/>
      <c r="G43" s="394"/>
      <c r="H43" s="394"/>
      <c r="I43" s="394"/>
      <c r="J43" s="394"/>
      <c r="K43" s="394"/>
      <c r="L43" s="394"/>
      <c r="M43" s="394"/>
      <c r="N43" s="394"/>
      <c r="O43" s="394"/>
    </row>
    <row r="44" spans="1:15" ht="20.100000000000001" customHeight="1">
      <c r="A44" s="138"/>
      <c r="B44" s="384"/>
      <c r="C44" s="385"/>
      <c r="D44" s="385"/>
      <c r="E44" s="385"/>
      <c r="F44" s="394"/>
      <c r="G44" s="394"/>
      <c r="H44" s="394"/>
      <c r="I44" s="394"/>
      <c r="J44" s="394"/>
      <c r="K44" s="394"/>
      <c r="L44" s="394"/>
      <c r="M44" s="394"/>
      <c r="N44" s="394"/>
      <c r="O44" s="394"/>
    </row>
    <row r="45" spans="1:15" ht="20.100000000000001" customHeight="1">
      <c r="A45" s="138"/>
      <c r="B45" s="384"/>
      <c r="C45" s="385"/>
      <c r="D45" s="385"/>
      <c r="E45" s="385"/>
      <c r="F45" s="394"/>
      <c r="G45" s="394"/>
      <c r="H45" s="394"/>
      <c r="I45" s="394"/>
      <c r="J45" s="394"/>
      <c r="K45" s="394"/>
      <c r="L45" s="394"/>
      <c r="M45" s="394"/>
      <c r="N45" s="394"/>
      <c r="O45" s="394"/>
    </row>
    <row r="46" spans="1:15" ht="20.100000000000001" customHeight="1">
      <c r="A46" s="138"/>
      <c r="B46" s="384"/>
      <c r="C46" s="385"/>
      <c r="D46" s="385"/>
      <c r="E46" s="385"/>
      <c r="F46" s="394"/>
      <c r="G46" s="394"/>
      <c r="H46" s="394"/>
      <c r="I46" s="394"/>
      <c r="J46" s="394"/>
      <c r="K46" s="394"/>
      <c r="L46" s="394"/>
      <c r="M46" s="394"/>
      <c r="N46" s="394"/>
      <c r="O46" s="394"/>
    </row>
    <row r="47" spans="1:15" ht="20.100000000000001" customHeight="1">
      <c r="A47" s="138"/>
      <c r="B47" s="384"/>
      <c r="C47" s="385"/>
      <c r="D47" s="385"/>
      <c r="E47" s="385"/>
      <c r="F47" s="394"/>
      <c r="G47" s="394"/>
      <c r="H47" s="394"/>
      <c r="I47" s="394"/>
      <c r="J47" s="394"/>
      <c r="K47" s="394"/>
      <c r="L47" s="394"/>
      <c r="M47" s="394"/>
      <c r="N47" s="394"/>
      <c r="O47" s="394"/>
    </row>
    <row r="48" spans="1:15" ht="20.100000000000001" customHeight="1">
      <c r="A48" s="138"/>
      <c r="B48" s="384"/>
      <c r="C48" s="385"/>
      <c r="D48" s="385"/>
      <c r="E48" s="385"/>
      <c r="F48" s="384"/>
      <c r="G48" s="385"/>
      <c r="H48" s="385"/>
      <c r="I48" s="385"/>
      <c r="J48" s="385"/>
      <c r="K48" s="385"/>
      <c r="L48" s="385"/>
      <c r="M48" s="385"/>
      <c r="N48" s="385"/>
      <c r="O48" s="386"/>
    </row>
    <row r="49" spans="1:15" ht="20.100000000000001" customHeight="1">
      <c r="A49" s="138"/>
      <c r="B49" s="384"/>
      <c r="C49" s="385"/>
      <c r="D49" s="385"/>
      <c r="E49" s="386"/>
      <c r="F49" s="384"/>
      <c r="G49" s="385"/>
      <c r="H49" s="385"/>
      <c r="I49" s="385"/>
      <c r="J49" s="385"/>
      <c r="K49" s="385"/>
      <c r="L49" s="385"/>
      <c r="M49" s="385"/>
      <c r="N49" s="385"/>
      <c r="O49" s="386"/>
    </row>
    <row r="50" spans="1:15" ht="20.100000000000001" customHeight="1">
      <c r="A50" s="69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5" ht="21.95" customHeight="1">
      <c r="A51" s="383" t="s">
        <v>243</v>
      </c>
      <c r="B51" s="383"/>
      <c r="C51" s="383"/>
      <c r="D51" s="383"/>
      <c r="E51" s="383"/>
      <c r="F51" s="383"/>
      <c r="G51" s="383"/>
      <c r="H51" s="383"/>
      <c r="I51" s="383"/>
      <c r="J51" s="383"/>
    </row>
    <row r="52" spans="1:15" ht="20.100000000000001" customHeight="1">
      <c r="A52" s="19"/>
    </row>
    <row r="53" spans="1:15" ht="63.95" customHeight="1">
      <c r="A53" s="332" t="s">
        <v>259</v>
      </c>
      <c r="B53" s="390" t="s">
        <v>449</v>
      </c>
      <c r="C53" s="391"/>
      <c r="D53" s="373" t="s">
        <v>345</v>
      </c>
      <c r="E53" s="373"/>
      <c r="F53" s="373"/>
      <c r="G53" s="373" t="s">
        <v>448</v>
      </c>
      <c r="H53" s="373"/>
      <c r="I53" s="373"/>
      <c r="J53" s="387" t="s">
        <v>444</v>
      </c>
      <c r="K53" s="388"/>
      <c r="L53" s="389"/>
      <c r="M53" s="373" t="s">
        <v>443</v>
      </c>
      <c r="N53" s="373"/>
      <c r="O53" s="373"/>
    </row>
    <row r="54" spans="1:15" ht="168.75">
      <c r="A54" s="332"/>
      <c r="B54" s="392"/>
      <c r="C54" s="393"/>
      <c r="D54" s="7" t="s">
        <v>308</v>
      </c>
      <c r="E54" s="7" t="s">
        <v>309</v>
      </c>
      <c r="F54" s="7" t="s">
        <v>310</v>
      </c>
      <c r="G54" s="7" t="s">
        <v>308</v>
      </c>
      <c r="H54" s="7" t="s">
        <v>309</v>
      </c>
      <c r="I54" s="7" t="s">
        <v>310</v>
      </c>
      <c r="J54" s="7" t="s">
        <v>308</v>
      </c>
      <c r="K54" s="7" t="s">
        <v>309</v>
      </c>
      <c r="L54" s="7" t="s">
        <v>310</v>
      </c>
      <c r="M54" s="7" t="s">
        <v>308</v>
      </c>
      <c r="N54" s="7" t="s">
        <v>309</v>
      </c>
      <c r="O54" s="7" t="s">
        <v>310</v>
      </c>
    </row>
    <row r="55" spans="1:15" ht="18" customHeight="1">
      <c r="A55" s="7">
        <v>1</v>
      </c>
      <c r="B55" s="7">
        <v>2</v>
      </c>
      <c r="C55" s="7">
        <v>3</v>
      </c>
      <c r="D55" s="7">
        <v>4</v>
      </c>
      <c r="E55" s="7">
        <v>5</v>
      </c>
      <c r="F55" s="7">
        <v>6</v>
      </c>
      <c r="G55" s="7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</row>
    <row r="56" spans="1:15" ht="36.75" customHeight="1">
      <c r="A56" s="139" t="s">
        <v>386</v>
      </c>
      <c r="B56" s="104"/>
      <c r="C56" s="104"/>
      <c r="D56" s="218">
        <v>190</v>
      </c>
      <c r="E56" s="213">
        <v>32</v>
      </c>
      <c r="F56" s="150">
        <f>D56/E56*1000</f>
        <v>5937.5</v>
      </c>
      <c r="G56" s="218">
        <v>146</v>
      </c>
      <c r="H56" s="200">
        <v>32</v>
      </c>
      <c r="I56" s="200">
        <f>G56/H56*1000</f>
        <v>4562.5</v>
      </c>
      <c r="J56" s="218">
        <f>D56-G56</f>
        <v>44</v>
      </c>
      <c r="K56" s="200">
        <f>E56-H56</f>
        <v>0</v>
      </c>
      <c r="L56" s="200">
        <f>F56-I56</f>
        <v>1375</v>
      </c>
      <c r="M56" s="200">
        <f>G56/D56%</f>
        <v>76.842105263157904</v>
      </c>
      <c r="N56" s="200">
        <f>H56/E56%</f>
        <v>100</v>
      </c>
      <c r="O56" s="200">
        <f>I56/F56%</f>
        <v>76.84210526315789</v>
      </c>
    </row>
    <row r="57" spans="1:15" s="15" customFormat="1" ht="20.100000000000001" customHeight="1">
      <c r="A57" s="275" t="s">
        <v>59</v>
      </c>
      <c r="B57" s="238"/>
      <c r="C57" s="238"/>
      <c r="D57" s="238">
        <v>190</v>
      </c>
      <c r="E57" s="239"/>
      <c r="F57" s="239"/>
      <c r="G57" s="238">
        <f>SUM(G56:G56)</f>
        <v>146</v>
      </c>
      <c r="H57" s="239"/>
      <c r="I57" s="239"/>
      <c r="J57" s="239">
        <f>D57-G57</f>
        <v>44</v>
      </c>
      <c r="K57" s="239"/>
      <c r="L57" s="239"/>
      <c r="M57" s="236">
        <f>G57/D57%</f>
        <v>76.842105263157904</v>
      </c>
      <c r="N57" s="239"/>
      <c r="O57" s="239"/>
    </row>
    <row r="58" spans="1:15" ht="20.100000000000001" customHeight="1">
      <c r="A58" s="21"/>
      <c r="B58" s="22"/>
      <c r="C58" s="22"/>
      <c r="D58" s="22"/>
      <c r="E58" s="22"/>
      <c r="F58" s="12"/>
      <c r="G58" s="12"/>
      <c r="H58" s="12"/>
      <c r="I58" s="5"/>
      <c r="J58" s="5"/>
      <c r="K58" s="5"/>
      <c r="L58" s="5"/>
      <c r="M58" s="5"/>
      <c r="N58" s="5"/>
      <c r="O58" s="5"/>
    </row>
    <row r="59" spans="1:15" ht="21.95" customHeight="1">
      <c r="A59" s="374" t="s">
        <v>76</v>
      </c>
      <c r="B59" s="374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</row>
    <row r="60" spans="1:15" ht="20.100000000000001" customHeight="1">
      <c r="A60" s="19"/>
    </row>
    <row r="61" spans="1:15" ht="63.95" customHeight="1">
      <c r="A61" s="7" t="s">
        <v>132</v>
      </c>
      <c r="B61" s="332" t="s">
        <v>75</v>
      </c>
      <c r="C61" s="332"/>
      <c r="D61" s="332" t="s">
        <v>70</v>
      </c>
      <c r="E61" s="332"/>
      <c r="F61" s="332" t="s">
        <v>71</v>
      </c>
      <c r="G61" s="332"/>
      <c r="H61" s="332" t="s">
        <v>311</v>
      </c>
      <c r="I61" s="332"/>
      <c r="J61" s="332"/>
      <c r="K61" s="377" t="s">
        <v>88</v>
      </c>
      <c r="L61" s="379"/>
      <c r="M61" s="377" t="s">
        <v>37</v>
      </c>
      <c r="N61" s="378"/>
      <c r="O61" s="379"/>
    </row>
    <row r="62" spans="1:15" ht="18" customHeight="1">
      <c r="A62" s="6">
        <v>1</v>
      </c>
      <c r="B62" s="333">
        <v>2</v>
      </c>
      <c r="C62" s="333"/>
      <c r="D62" s="333">
        <v>3</v>
      </c>
      <c r="E62" s="333"/>
      <c r="F62" s="376">
        <v>4</v>
      </c>
      <c r="G62" s="376"/>
      <c r="H62" s="333">
        <v>5</v>
      </c>
      <c r="I62" s="333"/>
      <c r="J62" s="333"/>
      <c r="K62" s="333">
        <v>6</v>
      </c>
      <c r="L62" s="333"/>
      <c r="M62" s="380">
        <v>7</v>
      </c>
      <c r="N62" s="381"/>
      <c r="O62" s="382"/>
    </row>
    <row r="63" spans="1:15" ht="20.100000000000001" customHeight="1">
      <c r="A63" s="139"/>
      <c r="B63" s="370"/>
      <c r="C63" s="370"/>
      <c r="D63" s="370"/>
      <c r="E63" s="370"/>
      <c r="F63" s="370"/>
      <c r="G63" s="370"/>
      <c r="H63" s="370"/>
      <c r="I63" s="370"/>
      <c r="J63" s="370"/>
      <c r="K63" s="366"/>
      <c r="L63" s="368"/>
      <c r="M63" s="370"/>
      <c r="N63" s="370"/>
      <c r="O63" s="370"/>
    </row>
    <row r="64" spans="1:15" ht="20.100000000000001" customHeight="1">
      <c r="A64" s="139"/>
      <c r="B64" s="366"/>
      <c r="C64" s="368"/>
      <c r="D64" s="366"/>
      <c r="E64" s="368"/>
      <c r="F64" s="366"/>
      <c r="G64" s="368"/>
      <c r="H64" s="366"/>
      <c r="I64" s="367"/>
      <c r="J64" s="368"/>
      <c r="K64" s="366"/>
      <c r="L64" s="368"/>
      <c r="M64" s="366"/>
      <c r="N64" s="367"/>
      <c r="O64" s="368"/>
    </row>
    <row r="65" spans="1:15" ht="20.100000000000001" customHeight="1">
      <c r="A65" s="139"/>
      <c r="B65" s="370"/>
      <c r="C65" s="370"/>
      <c r="D65" s="370"/>
      <c r="E65" s="370"/>
      <c r="F65" s="370"/>
      <c r="G65" s="370"/>
      <c r="H65" s="370"/>
      <c r="I65" s="370"/>
      <c r="J65" s="370"/>
      <c r="K65" s="366"/>
      <c r="L65" s="368"/>
      <c r="M65" s="370"/>
      <c r="N65" s="370"/>
      <c r="O65" s="370"/>
    </row>
    <row r="66" spans="1:15" ht="20.100000000000001" customHeight="1">
      <c r="A66" s="140" t="s">
        <v>59</v>
      </c>
      <c r="B66" s="375" t="s">
        <v>38</v>
      </c>
      <c r="C66" s="375"/>
      <c r="D66" s="375" t="s">
        <v>38</v>
      </c>
      <c r="E66" s="375"/>
      <c r="F66" s="375" t="s">
        <v>38</v>
      </c>
      <c r="G66" s="375"/>
      <c r="H66" s="370"/>
      <c r="I66" s="370"/>
      <c r="J66" s="370"/>
      <c r="K66" s="371">
        <f>SUM(K63:L65)</f>
        <v>0</v>
      </c>
      <c r="L66" s="372"/>
      <c r="M66" s="370"/>
      <c r="N66" s="370"/>
      <c r="O66" s="370"/>
    </row>
    <row r="67" spans="1:15" ht="20.100000000000001" customHeight="1">
      <c r="A67" s="12"/>
      <c r="B67" s="25"/>
      <c r="C67" s="25"/>
      <c r="D67" s="25"/>
      <c r="E67" s="25"/>
      <c r="F67" s="25"/>
      <c r="G67" s="25"/>
      <c r="H67" s="25"/>
      <c r="I67" s="25"/>
      <c r="J67" s="25"/>
      <c r="K67" s="2"/>
      <c r="L67" s="2"/>
      <c r="M67" s="2"/>
      <c r="N67" s="2"/>
      <c r="O67" s="2"/>
    </row>
    <row r="68" spans="1:15" ht="21.95" customHeight="1">
      <c r="A68" s="374" t="s">
        <v>77</v>
      </c>
      <c r="B68" s="374"/>
      <c r="C68" s="374"/>
      <c r="D68" s="374"/>
      <c r="E68" s="374"/>
      <c r="F68" s="374"/>
      <c r="G68" s="374"/>
      <c r="H68" s="374"/>
      <c r="I68" s="374"/>
      <c r="J68" s="374"/>
      <c r="K68" s="374"/>
      <c r="L68" s="374"/>
      <c r="M68" s="374"/>
      <c r="N68" s="374"/>
      <c r="O68" s="374"/>
    </row>
    <row r="69" spans="1:15" ht="20.100000000000001" customHeight="1">
      <c r="A69" s="5"/>
      <c r="B69" s="17"/>
      <c r="C69" s="5"/>
      <c r="D69" s="5"/>
      <c r="E69" s="5"/>
      <c r="F69" s="5"/>
      <c r="G69" s="5"/>
      <c r="H69" s="5"/>
      <c r="I69" s="16"/>
    </row>
    <row r="70" spans="1:15" ht="63.95" customHeight="1">
      <c r="A70" s="373" t="s">
        <v>69</v>
      </c>
      <c r="B70" s="373"/>
      <c r="C70" s="373"/>
      <c r="D70" s="373" t="s">
        <v>89</v>
      </c>
      <c r="E70" s="373"/>
      <c r="F70" s="373"/>
      <c r="G70" s="373" t="s">
        <v>335</v>
      </c>
      <c r="H70" s="373"/>
      <c r="I70" s="373"/>
      <c r="J70" s="373" t="s">
        <v>329</v>
      </c>
      <c r="K70" s="373"/>
      <c r="L70" s="373"/>
      <c r="M70" s="373" t="s">
        <v>90</v>
      </c>
      <c r="N70" s="373"/>
      <c r="O70" s="373"/>
    </row>
    <row r="71" spans="1:15" ht="18" customHeight="1">
      <c r="A71" s="373">
        <v>1</v>
      </c>
      <c r="B71" s="373"/>
      <c r="C71" s="373"/>
      <c r="D71" s="373">
        <v>2</v>
      </c>
      <c r="E71" s="373"/>
      <c r="F71" s="373"/>
      <c r="G71" s="373">
        <v>3</v>
      </c>
      <c r="H71" s="373"/>
      <c r="I71" s="373"/>
      <c r="J71" s="369">
        <v>4</v>
      </c>
      <c r="K71" s="369"/>
      <c r="L71" s="369"/>
      <c r="M71" s="369">
        <v>5</v>
      </c>
      <c r="N71" s="369"/>
      <c r="O71" s="369"/>
    </row>
    <row r="72" spans="1:15" ht="20.100000000000001" customHeight="1">
      <c r="A72" s="360" t="s">
        <v>312</v>
      </c>
      <c r="B72" s="360"/>
      <c r="C72" s="360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</row>
    <row r="73" spans="1:15" ht="20.100000000000001" customHeight="1">
      <c r="A73" s="360" t="s">
        <v>109</v>
      </c>
      <c r="B73" s="360"/>
      <c r="C73" s="360"/>
      <c r="D73" s="359"/>
      <c r="E73" s="359"/>
      <c r="F73" s="359"/>
      <c r="G73" s="359"/>
      <c r="H73" s="359"/>
      <c r="I73" s="359"/>
      <c r="J73" s="359"/>
      <c r="K73" s="359"/>
      <c r="L73" s="359"/>
      <c r="M73" s="359"/>
      <c r="N73" s="359"/>
      <c r="O73" s="359"/>
    </row>
    <row r="74" spans="1:15" ht="20.100000000000001" customHeight="1">
      <c r="A74" s="360"/>
      <c r="B74" s="360"/>
      <c r="C74" s="360"/>
      <c r="D74" s="363"/>
      <c r="E74" s="364"/>
      <c r="F74" s="365"/>
      <c r="G74" s="363"/>
      <c r="H74" s="364"/>
      <c r="I74" s="365"/>
      <c r="J74" s="363"/>
      <c r="K74" s="364"/>
      <c r="L74" s="365"/>
      <c r="M74" s="363"/>
      <c r="N74" s="364"/>
      <c r="O74" s="365"/>
    </row>
    <row r="75" spans="1:15" ht="20.100000000000001" customHeight="1">
      <c r="A75" s="360" t="s">
        <v>313</v>
      </c>
      <c r="B75" s="360"/>
      <c r="C75" s="360"/>
      <c r="D75" s="359"/>
      <c r="E75" s="359"/>
      <c r="F75" s="359"/>
      <c r="G75" s="359"/>
      <c r="H75" s="359"/>
      <c r="I75" s="359"/>
      <c r="J75" s="359"/>
      <c r="K75" s="359"/>
      <c r="L75" s="359"/>
      <c r="M75" s="359"/>
      <c r="N75" s="359"/>
      <c r="O75" s="359"/>
    </row>
    <row r="76" spans="1:15" ht="20.100000000000001" customHeight="1">
      <c r="A76" s="360" t="s">
        <v>110</v>
      </c>
      <c r="B76" s="360"/>
      <c r="C76" s="360"/>
      <c r="D76" s="359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</row>
    <row r="77" spans="1:15" ht="20.100000000000001" customHeight="1">
      <c r="A77" s="360"/>
      <c r="B77" s="360"/>
      <c r="C77" s="360"/>
      <c r="D77" s="363"/>
      <c r="E77" s="364"/>
      <c r="F77" s="365"/>
      <c r="G77" s="363"/>
      <c r="H77" s="364"/>
      <c r="I77" s="365"/>
      <c r="J77" s="363"/>
      <c r="K77" s="364"/>
      <c r="L77" s="365"/>
      <c r="M77" s="363"/>
      <c r="N77" s="364"/>
      <c r="O77" s="365"/>
    </row>
    <row r="78" spans="1:15" ht="20.100000000000001" customHeight="1">
      <c r="A78" s="360" t="s">
        <v>314</v>
      </c>
      <c r="B78" s="360"/>
      <c r="C78" s="360"/>
      <c r="D78" s="359"/>
      <c r="E78" s="359"/>
      <c r="F78" s="359"/>
      <c r="G78" s="359"/>
      <c r="H78" s="359"/>
      <c r="I78" s="359"/>
      <c r="J78" s="359"/>
      <c r="K78" s="359"/>
      <c r="L78" s="359"/>
      <c r="M78" s="359"/>
      <c r="N78" s="359"/>
      <c r="O78" s="359"/>
    </row>
    <row r="79" spans="1:15" ht="20.100000000000001" customHeight="1">
      <c r="A79" s="360" t="s">
        <v>109</v>
      </c>
      <c r="B79" s="360"/>
      <c r="C79" s="360"/>
      <c r="D79" s="359"/>
      <c r="E79" s="359"/>
      <c r="F79" s="359"/>
      <c r="G79" s="359"/>
      <c r="H79" s="359"/>
      <c r="I79" s="359"/>
      <c r="J79" s="359"/>
      <c r="K79" s="359"/>
      <c r="L79" s="359"/>
      <c r="M79" s="359"/>
      <c r="N79" s="359"/>
      <c r="O79" s="359"/>
    </row>
    <row r="80" spans="1:15" ht="20.100000000000001" customHeight="1">
      <c r="A80" s="315"/>
      <c r="B80" s="306"/>
      <c r="C80" s="357"/>
      <c r="D80" s="359"/>
      <c r="E80" s="359"/>
      <c r="F80" s="359"/>
      <c r="G80" s="359"/>
      <c r="H80" s="359"/>
      <c r="I80" s="359"/>
      <c r="J80" s="359"/>
      <c r="K80" s="359"/>
      <c r="L80" s="359"/>
      <c r="M80" s="359"/>
      <c r="N80" s="359"/>
      <c r="O80" s="359"/>
    </row>
    <row r="81" spans="1:15" ht="20.100000000000001" customHeight="1">
      <c r="A81" s="315" t="s">
        <v>59</v>
      </c>
      <c r="B81" s="306"/>
      <c r="C81" s="357"/>
      <c r="D81" s="358"/>
      <c r="E81" s="358"/>
      <c r="F81" s="358"/>
      <c r="G81" s="358"/>
      <c r="H81" s="358"/>
      <c r="I81" s="358"/>
      <c r="J81" s="359"/>
      <c r="K81" s="359"/>
      <c r="L81" s="359"/>
      <c r="M81" s="359"/>
      <c r="N81" s="359"/>
      <c r="O81" s="359"/>
    </row>
    <row r="82" spans="1:15">
      <c r="C82" s="30"/>
      <c r="D82" s="30"/>
      <c r="E82" s="30"/>
    </row>
    <row r="83" spans="1:15">
      <c r="C83" s="30"/>
      <c r="D83" s="30"/>
      <c r="E83" s="30"/>
    </row>
    <row r="84" spans="1:15">
      <c r="C84" s="30"/>
      <c r="D84" s="30"/>
      <c r="E84" s="30"/>
    </row>
    <row r="85" spans="1:15">
      <c r="C85" s="30"/>
      <c r="D85" s="30"/>
      <c r="E85" s="30"/>
    </row>
    <row r="86" spans="1:15">
      <c r="C86" s="30"/>
      <c r="D86" s="30"/>
      <c r="E86" s="30"/>
    </row>
    <row r="87" spans="1:15">
      <c r="C87" s="30"/>
      <c r="D87" s="30"/>
      <c r="E87" s="30"/>
    </row>
    <row r="88" spans="1:15">
      <c r="C88" s="30"/>
      <c r="D88" s="30"/>
      <c r="E88" s="30"/>
    </row>
    <row r="89" spans="1:15">
      <c r="C89" s="30"/>
      <c r="D89" s="30"/>
      <c r="E89" s="30"/>
    </row>
    <row r="90" spans="1:15">
      <c r="C90" s="30"/>
      <c r="D90" s="30"/>
      <c r="E90" s="30"/>
    </row>
    <row r="91" spans="1:15">
      <c r="C91" s="30"/>
      <c r="D91" s="30"/>
      <c r="E91" s="30"/>
    </row>
    <row r="92" spans="1:15">
      <c r="C92" s="30"/>
      <c r="D92" s="30"/>
      <c r="E92" s="30"/>
    </row>
    <row r="93" spans="1:15">
      <c r="C93" s="30"/>
      <c r="D93" s="30"/>
      <c r="E93" s="30"/>
    </row>
    <row r="94" spans="1:15">
      <c r="C94" s="30"/>
      <c r="D94" s="30"/>
      <c r="E94" s="30"/>
    </row>
    <row r="95" spans="1:15">
      <c r="C95" s="30"/>
      <c r="D95" s="30"/>
      <c r="E95" s="30"/>
    </row>
  </sheetData>
  <sheetProtection formatCells="0" formatColumns="0" formatRows="0" insertColumns="0" insertRows="0" insertHyperlinks="0" deleteColumns="0" deleteRows="0" sort="0" autoFilter="0" pivotTables="0"/>
  <customSheetViews>
    <customSheetView guid="{43DCEB14-ADF8-4168-9283-6542A71D3CF7}" scale="60" showPageBreaks="1" printArea="1" view="pageBreakPreview">
      <selection activeCell="A7" sqref="A7:O7"/>
      <rowBreaks count="1" manualBreakCount="1">
        <brk id="49" max="14" man="1"/>
      </rowBreaks>
      <pageMargins left="1.1811023622047245" right="0.39370078740157483" top="0.78740157480314965" bottom="0.78740157480314965" header="0.27559055118110237" footer="0.15748031496062992"/>
      <pageSetup paperSize="9" scale="47" orientation="landscape" horizontalDpi="1200" verticalDpi="1200" r:id="rId1"/>
      <headerFooter alignWithMargins="0"/>
    </customSheetView>
    <customSheetView guid="{1E3D5FB9-014E-4051-8AD5-DB0A17D05797}" scale="60" showPageBreaks="1" printArea="1" view="pageBreakPreview">
      <selection activeCell="J19" sqref="J19:K21"/>
      <rowBreaks count="1" manualBreakCount="1">
        <brk id="49" max="14" man="1"/>
      </rowBreaks>
      <pageMargins left="1.1811023622047245" right="0.39370078740157483" top="0.78740157480314965" bottom="0.78740157480314965" header="0.27559055118110237" footer="0.15748031496062992"/>
      <pageSetup paperSize="9" scale="47" orientation="landscape" horizontalDpi="1200" verticalDpi="1200" r:id="rId2"/>
      <headerFooter alignWithMargins="0"/>
    </customSheetView>
  </customSheetViews>
  <mergeCells count="290">
    <mergeCell ref="A30:K30"/>
    <mergeCell ref="F21:G21"/>
    <mergeCell ref="F27:G27"/>
    <mergeCell ref="F28:G28"/>
    <mergeCell ref="F29:G29"/>
    <mergeCell ref="D19:E19"/>
    <mergeCell ref="D20:E20"/>
    <mergeCell ref="D23:E23"/>
    <mergeCell ref="D24:E24"/>
    <mergeCell ref="D25:E25"/>
    <mergeCell ref="D27:E27"/>
    <mergeCell ref="D28:E28"/>
    <mergeCell ref="D29:E29"/>
    <mergeCell ref="F19:G19"/>
    <mergeCell ref="F20:G20"/>
    <mergeCell ref="F23:G23"/>
    <mergeCell ref="F24:G24"/>
    <mergeCell ref="F25:G25"/>
    <mergeCell ref="A22:K22"/>
    <mergeCell ref="A26:K26"/>
    <mergeCell ref="D21:E21"/>
    <mergeCell ref="N12:O12"/>
    <mergeCell ref="H10:I10"/>
    <mergeCell ref="J14:K14"/>
    <mergeCell ref="H14:I14"/>
    <mergeCell ref="A13:C13"/>
    <mergeCell ref="N14:O14"/>
    <mergeCell ref="N13:O13"/>
    <mergeCell ref="A14:C14"/>
    <mergeCell ref="H13:I13"/>
    <mergeCell ref="L13:M13"/>
    <mergeCell ref="J13:K13"/>
    <mergeCell ref="F12:G12"/>
    <mergeCell ref="F13:G13"/>
    <mergeCell ref="F14:G14"/>
    <mergeCell ref="A11:K11"/>
    <mergeCell ref="L14:M14"/>
    <mergeCell ref="D12:E12"/>
    <mergeCell ref="D13:E13"/>
    <mergeCell ref="D14:E14"/>
    <mergeCell ref="A12:C12"/>
    <mergeCell ref="A5:O5"/>
    <mergeCell ref="H12:I12"/>
    <mergeCell ref="J12:K12"/>
    <mergeCell ref="A1:O1"/>
    <mergeCell ref="A2:O2"/>
    <mergeCell ref="A3:O3"/>
    <mergeCell ref="D9:E9"/>
    <mergeCell ref="F9:G9"/>
    <mergeCell ref="A9:C9"/>
    <mergeCell ref="A4:O4"/>
    <mergeCell ref="A7:O7"/>
    <mergeCell ref="J9:K9"/>
    <mergeCell ref="H9:I9"/>
    <mergeCell ref="A10:C10"/>
    <mergeCell ref="N10:O10"/>
    <mergeCell ref="N11:O11"/>
    <mergeCell ref="L11:M11"/>
    <mergeCell ref="J10:K10"/>
    <mergeCell ref="D10:E10"/>
    <mergeCell ref="F10:G10"/>
    <mergeCell ref="L9:M9"/>
    <mergeCell ref="N9:O9"/>
    <mergeCell ref="L10:M10"/>
    <mergeCell ref="L12:M12"/>
    <mergeCell ref="L16:M16"/>
    <mergeCell ref="N16:O16"/>
    <mergeCell ref="N15:O15"/>
    <mergeCell ref="A15:C15"/>
    <mergeCell ref="H16:I16"/>
    <mergeCell ref="H15:I15"/>
    <mergeCell ref="A16:C16"/>
    <mergeCell ref="J16:K16"/>
    <mergeCell ref="J17:K17"/>
    <mergeCell ref="F15:G15"/>
    <mergeCell ref="F16:G16"/>
    <mergeCell ref="F17:G17"/>
    <mergeCell ref="L15:M15"/>
    <mergeCell ref="J15:K15"/>
    <mergeCell ref="D15:E15"/>
    <mergeCell ref="D16:E16"/>
    <mergeCell ref="D17:E17"/>
    <mergeCell ref="B40:E40"/>
    <mergeCell ref="F39:O39"/>
    <mergeCell ref="B39:E39"/>
    <mergeCell ref="A37:O37"/>
    <mergeCell ref="A35:O35"/>
    <mergeCell ref="N18:O18"/>
    <mergeCell ref="L23:M23"/>
    <mergeCell ref="L22:M22"/>
    <mergeCell ref="H23:I23"/>
    <mergeCell ref="J23:K23"/>
    <mergeCell ref="N23:O23"/>
    <mergeCell ref="A24:C24"/>
    <mergeCell ref="H24:I24"/>
    <mergeCell ref="J24:K24"/>
    <mergeCell ref="L24:M24"/>
    <mergeCell ref="N24:O24"/>
    <mergeCell ref="H28:I28"/>
    <mergeCell ref="J28:K28"/>
    <mergeCell ref="L28:M28"/>
    <mergeCell ref="N28:O28"/>
    <mergeCell ref="A27:C27"/>
    <mergeCell ref="A31:C31"/>
    <mergeCell ref="J31:K31"/>
    <mergeCell ref="A18:K18"/>
    <mergeCell ref="F43:O43"/>
    <mergeCell ref="F44:O44"/>
    <mergeCell ref="B42:E42"/>
    <mergeCell ref="A17:C17"/>
    <mergeCell ref="L17:M17"/>
    <mergeCell ref="N17:O17"/>
    <mergeCell ref="B41:E41"/>
    <mergeCell ref="F41:O41"/>
    <mergeCell ref="B44:E44"/>
    <mergeCell ref="N22:O22"/>
    <mergeCell ref="A21:C21"/>
    <mergeCell ref="H21:I21"/>
    <mergeCell ref="J21:K21"/>
    <mergeCell ref="L21:M21"/>
    <mergeCell ref="N21:O21"/>
    <mergeCell ref="L25:M25"/>
    <mergeCell ref="N25:O25"/>
    <mergeCell ref="L26:M26"/>
    <mergeCell ref="B43:E43"/>
    <mergeCell ref="N29:O29"/>
    <mergeCell ref="A29:C29"/>
    <mergeCell ref="H29:I29"/>
    <mergeCell ref="H31:I31"/>
    <mergeCell ref="F40:O40"/>
    <mergeCell ref="F45:O45"/>
    <mergeCell ref="B45:E45"/>
    <mergeCell ref="B46:E46"/>
    <mergeCell ref="F46:O46"/>
    <mergeCell ref="F47:O47"/>
    <mergeCell ref="B47:E47"/>
    <mergeCell ref="L19:M19"/>
    <mergeCell ref="N19:O19"/>
    <mergeCell ref="A20:C20"/>
    <mergeCell ref="H20:I20"/>
    <mergeCell ref="J20:K20"/>
    <mergeCell ref="L20:M20"/>
    <mergeCell ref="N20:O20"/>
    <mergeCell ref="A19:C19"/>
    <mergeCell ref="H25:I25"/>
    <mergeCell ref="J25:K25"/>
    <mergeCell ref="L27:M27"/>
    <mergeCell ref="H27:I27"/>
    <mergeCell ref="J27:K27"/>
    <mergeCell ref="N27:O27"/>
    <mergeCell ref="A28:C28"/>
    <mergeCell ref="J29:K29"/>
    <mergeCell ref="L29:M29"/>
    <mergeCell ref="F42:O42"/>
    <mergeCell ref="A51:J51"/>
    <mergeCell ref="D53:F53"/>
    <mergeCell ref="F48:O48"/>
    <mergeCell ref="F49:O49"/>
    <mergeCell ref="G53:I53"/>
    <mergeCell ref="J53:L53"/>
    <mergeCell ref="M53:O53"/>
    <mergeCell ref="A53:A54"/>
    <mergeCell ref="B48:E48"/>
    <mergeCell ref="B49:E49"/>
    <mergeCell ref="B53:C54"/>
    <mergeCell ref="M61:O61"/>
    <mergeCell ref="K62:L62"/>
    <mergeCell ref="M62:O62"/>
    <mergeCell ref="A59:O59"/>
    <mergeCell ref="B61:C61"/>
    <mergeCell ref="D61:E61"/>
    <mergeCell ref="F61:G61"/>
    <mergeCell ref="H61:J61"/>
    <mergeCell ref="K61:L61"/>
    <mergeCell ref="M63:O63"/>
    <mergeCell ref="B62:C62"/>
    <mergeCell ref="F62:G62"/>
    <mergeCell ref="H62:J62"/>
    <mergeCell ref="B63:C63"/>
    <mergeCell ref="H63:J63"/>
    <mergeCell ref="K63:L63"/>
    <mergeCell ref="D62:E62"/>
    <mergeCell ref="D63:E63"/>
    <mergeCell ref="F63:G63"/>
    <mergeCell ref="B66:C66"/>
    <mergeCell ref="D66:E66"/>
    <mergeCell ref="F66:G66"/>
    <mergeCell ref="H64:J64"/>
    <mergeCell ref="B65:C65"/>
    <mergeCell ref="B64:C64"/>
    <mergeCell ref="D64:E64"/>
    <mergeCell ref="F64:G64"/>
    <mergeCell ref="D65:E65"/>
    <mergeCell ref="F65:G65"/>
    <mergeCell ref="H66:J66"/>
    <mergeCell ref="D71:F71"/>
    <mergeCell ref="A68:O68"/>
    <mergeCell ref="A70:C70"/>
    <mergeCell ref="D70:F70"/>
    <mergeCell ref="G70:I70"/>
    <mergeCell ref="J70:L70"/>
    <mergeCell ref="M71:O71"/>
    <mergeCell ref="A71:C71"/>
    <mergeCell ref="J72:L72"/>
    <mergeCell ref="G71:I71"/>
    <mergeCell ref="M75:O75"/>
    <mergeCell ref="J75:L75"/>
    <mergeCell ref="J73:L73"/>
    <mergeCell ref="M73:O73"/>
    <mergeCell ref="M74:O74"/>
    <mergeCell ref="G75:I75"/>
    <mergeCell ref="M64:O64"/>
    <mergeCell ref="M72:O72"/>
    <mergeCell ref="J71:L71"/>
    <mergeCell ref="K65:L65"/>
    <mergeCell ref="M65:O65"/>
    <mergeCell ref="K66:L66"/>
    <mergeCell ref="M66:O66"/>
    <mergeCell ref="M70:O70"/>
    <mergeCell ref="K64:L64"/>
    <mergeCell ref="H65:J65"/>
    <mergeCell ref="J74:L74"/>
    <mergeCell ref="A78:C78"/>
    <mergeCell ref="D78:F78"/>
    <mergeCell ref="G78:I78"/>
    <mergeCell ref="G77:I77"/>
    <mergeCell ref="A72:C72"/>
    <mergeCell ref="D72:F72"/>
    <mergeCell ref="G72:I72"/>
    <mergeCell ref="A73:C73"/>
    <mergeCell ref="D73:F73"/>
    <mergeCell ref="G73:I73"/>
    <mergeCell ref="A74:C74"/>
    <mergeCell ref="A77:C77"/>
    <mergeCell ref="D77:F77"/>
    <mergeCell ref="D74:F74"/>
    <mergeCell ref="G74:I74"/>
    <mergeCell ref="A76:C76"/>
    <mergeCell ref="D76:F76"/>
    <mergeCell ref="G76:I76"/>
    <mergeCell ref="M78:O78"/>
    <mergeCell ref="J76:L76"/>
    <mergeCell ref="M76:O76"/>
    <mergeCell ref="M77:O77"/>
    <mergeCell ref="M80:O80"/>
    <mergeCell ref="J79:L79"/>
    <mergeCell ref="J78:L78"/>
    <mergeCell ref="J80:L80"/>
    <mergeCell ref="J77:L77"/>
    <mergeCell ref="A81:C81"/>
    <mergeCell ref="D81:F81"/>
    <mergeCell ref="G81:I81"/>
    <mergeCell ref="J81:L81"/>
    <mergeCell ref="M81:O81"/>
    <mergeCell ref="M79:O79"/>
    <mergeCell ref="A79:C79"/>
    <mergeCell ref="H17:I17"/>
    <mergeCell ref="A80:C80"/>
    <mergeCell ref="D80:F80"/>
    <mergeCell ref="G80:I80"/>
    <mergeCell ref="D75:F75"/>
    <mergeCell ref="G79:I79"/>
    <mergeCell ref="A75:C75"/>
    <mergeCell ref="D79:F79"/>
    <mergeCell ref="L18:M18"/>
    <mergeCell ref="H19:I19"/>
    <mergeCell ref="J19:K19"/>
    <mergeCell ref="A23:C23"/>
    <mergeCell ref="N26:O26"/>
    <mergeCell ref="A25:C25"/>
    <mergeCell ref="L31:M31"/>
    <mergeCell ref="L30:M30"/>
    <mergeCell ref="N30:O30"/>
    <mergeCell ref="N31:O31"/>
    <mergeCell ref="N33:O33"/>
    <mergeCell ref="A33:C33"/>
    <mergeCell ref="H33:I33"/>
    <mergeCell ref="J33:K33"/>
    <mergeCell ref="L33:M33"/>
    <mergeCell ref="J32:K32"/>
    <mergeCell ref="L32:M32"/>
    <mergeCell ref="N32:O32"/>
    <mergeCell ref="A32:C32"/>
    <mergeCell ref="H32:I32"/>
    <mergeCell ref="D31:E31"/>
    <mergeCell ref="D32:E32"/>
    <mergeCell ref="D33:E33"/>
    <mergeCell ref="F31:G31"/>
    <mergeCell ref="F32:G32"/>
    <mergeCell ref="F33:G33"/>
  </mergeCells>
  <phoneticPr fontId="3" type="noConversion"/>
  <pageMargins left="1.1811023622047245" right="0.39370078740157483" top="0.78740157480314965" bottom="0.78740157480314965" header="0.27559055118110237" footer="0.15748031496062992"/>
  <pageSetup paperSize="9" scale="47" orientation="landscape" horizontalDpi="1200" verticalDpi="1200" r:id="rId3"/>
  <headerFooter alignWithMargins="0"/>
  <rowBreaks count="1" manualBreakCount="1">
    <brk id="49" max="14" man="1"/>
  </rowBreaks>
  <ignoredErrors>
    <ignoredError sqref="E57:I5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AE66"/>
  <sheetViews>
    <sheetView view="pageBreakPreview" zoomScale="70" zoomScaleNormal="60" zoomScaleSheetLayoutView="70" workbookViewId="0">
      <selection activeCell="B31" sqref="B31:F31"/>
    </sheetView>
  </sheetViews>
  <sheetFormatPr defaultRowHeight="18.75"/>
  <cols>
    <col min="1" max="1" width="4.42578125" style="1" customWidth="1"/>
    <col min="2" max="2" width="28.7109375" style="1" customWidth="1"/>
    <col min="3" max="6" width="11.28515625" style="1" customWidth="1"/>
    <col min="7" max="31" width="11" style="1" customWidth="1"/>
    <col min="32" max="16384" width="9.140625" style="1"/>
  </cols>
  <sheetData>
    <row r="1" spans="1:3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Q1" s="29"/>
      <c r="R1" s="29"/>
      <c r="S1" s="29"/>
      <c r="T1" s="29"/>
      <c r="U1" s="29"/>
      <c r="AB1" s="460"/>
      <c r="AC1" s="461"/>
      <c r="AD1" s="461"/>
      <c r="AE1" s="461"/>
    </row>
    <row r="2" spans="1:31" ht="18.75" customHeight="1">
      <c r="B2" s="38" t="s">
        <v>244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</row>
    <row r="4" spans="1:31" ht="18.75" customHeight="1">
      <c r="A4" s="427" t="s">
        <v>54</v>
      </c>
      <c r="B4" s="427" t="s">
        <v>199</v>
      </c>
      <c r="C4" s="390" t="s">
        <v>200</v>
      </c>
      <c r="D4" s="429"/>
      <c r="E4" s="429"/>
      <c r="F4" s="391"/>
      <c r="G4" s="390" t="s">
        <v>326</v>
      </c>
      <c r="H4" s="429"/>
      <c r="I4" s="429"/>
      <c r="J4" s="429"/>
      <c r="K4" s="429"/>
      <c r="L4" s="391"/>
      <c r="M4" s="390" t="s">
        <v>201</v>
      </c>
      <c r="N4" s="429"/>
      <c r="O4" s="429"/>
      <c r="P4" s="391"/>
      <c r="Q4" s="380" t="s">
        <v>285</v>
      </c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2"/>
    </row>
    <row r="5" spans="1:31" ht="48.75" customHeight="1">
      <c r="A5" s="428"/>
      <c r="B5" s="428"/>
      <c r="C5" s="430"/>
      <c r="D5" s="431"/>
      <c r="E5" s="431"/>
      <c r="F5" s="432"/>
      <c r="G5" s="430"/>
      <c r="H5" s="431"/>
      <c r="I5" s="431"/>
      <c r="J5" s="431"/>
      <c r="K5" s="431"/>
      <c r="L5" s="432"/>
      <c r="M5" s="430"/>
      <c r="N5" s="431"/>
      <c r="O5" s="431"/>
      <c r="P5" s="432"/>
      <c r="Q5" s="377" t="s">
        <v>202</v>
      </c>
      <c r="R5" s="378"/>
      <c r="S5" s="379"/>
      <c r="T5" s="377" t="s">
        <v>203</v>
      </c>
      <c r="U5" s="378"/>
      <c r="V5" s="379"/>
      <c r="W5" s="377" t="s">
        <v>42</v>
      </c>
      <c r="X5" s="378"/>
      <c r="Y5" s="379"/>
      <c r="Z5" s="380" t="s">
        <v>204</v>
      </c>
      <c r="AA5" s="381"/>
      <c r="AB5" s="382"/>
      <c r="AC5" s="380" t="s">
        <v>205</v>
      </c>
      <c r="AD5" s="381"/>
      <c r="AE5" s="382"/>
    </row>
    <row r="6" spans="1:31" ht="18" customHeight="1">
      <c r="A6" s="63">
        <v>1</v>
      </c>
      <c r="B6" s="64">
        <v>2</v>
      </c>
      <c r="C6" s="424">
        <v>3</v>
      </c>
      <c r="D6" s="425"/>
      <c r="E6" s="425"/>
      <c r="F6" s="426"/>
      <c r="G6" s="424">
        <v>4</v>
      </c>
      <c r="H6" s="425"/>
      <c r="I6" s="425"/>
      <c r="J6" s="425"/>
      <c r="K6" s="425"/>
      <c r="L6" s="426"/>
      <c r="M6" s="424">
        <v>5</v>
      </c>
      <c r="N6" s="425"/>
      <c r="O6" s="425"/>
      <c r="P6" s="426"/>
      <c r="Q6" s="424">
        <v>6</v>
      </c>
      <c r="R6" s="425"/>
      <c r="S6" s="426"/>
      <c r="T6" s="424">
        <v>7</v>
      </c>
      <c r="U6" s="425"/>
      <c r="V6" s="426"/>
      <c r="W6" s="421">
        <v>8</v>
      </c>
      <c r="X6" s="422"/>
      <c r="Y6" s="423"/>
      <c r="Z6" s="421">
        <v>9</v>
      </c>
      <c r="AA6" s="422"/>
      <c r="AB6" s="423"/>
      <c r="AC6" s="421">
        <v>10</v>
      </c>
      <c r="AD6" s="422"/>
      <c r="AE6" s="423"/>
    </row>
    <row r="7" spans="1:31" ht="41.25" customHeight="1">
      <c r="A7" s="208">
        <v>1</v>
      </c>
      <c r="B7" s="209" t="s">
        <v>370</v>
      </c>
      <c r="C7" s="377">
        <v>2006</v>
      </c>
      <c r="D7" s="378"/>
      <c r="E7" s="378"/>
      <c r="F7" s="379"/>
      <c r="G7" s="433" t="s">
        <v>373</v>
      </c>
      <c r="H7" s="434"/>
      <c r="I7" s="434"/>
      <c r="J7" s="434"/>
      <c r="K7" s="434"/>
      <c r="L7" s="435"/>
      <c r="M7" s="436">
        <f>Q7+Z7</f>
        <v>8</v>
      </c>
      <c r="N7" s="437"/>
      <c r="O7" s="437"/>
      <c r="P7" s="438"/>
      <c r="Q7" s="418">
        <v>6</v>
      </c>
      <c r="R7" s="419"/>
      <c r="S7" s="420"/>
      <c r="T7" s="412"/>
      <c r="U7" s="413"/>
      <c r="V7" s="414"/>
      <c r="W7" s="412"/>
      <c r="X7" s="413"/>
      <c r="Y7" s="414"/>
      <c r="Z7" s="418">
        <v>2</v>
      </c>
      <c r="AA7" s="419"/>
      <c r="AB7" s="420"/>
      <c r="AC7" s="412"/>
      <c r="AD7" s="413"/>
      <c r="AE7" s="414"/>
    </row>
    <row r="8" spans="1:31" ht="41.25" customHeight="1">
      <c r="A8" s="208">
        <v>2</v>
      </c>
      <c r="B8" s="209" t="s">
        <v>371</v>
      </c>
      <c r="C8" s="377">
        <v>1996</v>
      </c>
      <c r="D8" s="378"/>
      <c r="E8" s="378"/>
      <c r="F8" s="379"/>
      <c r="G8" s="433" t="s">
        <v>373</v>
      </c>
      <c r="H8" s="434"/>
      <c r="I8" s="434"/>
      <c r="J8" s="434"/>
      <c r="K8" s="434"/>
      <c r="L8" s="435"/>
      <c r="M8" s="436">
        <f t="shared" ref="M8:M10" si="0">Q8+Z8</f>
        <v>5</v>
      </c>
      <c r="N8" s="437"/>
      <c r="O8" s="437"/>
      <c r="P8" s="438"/>
      <c r="Q8" s="418">
        <v>4</v>
      </c>
      <c r="R8" s="419"/>
      <c r="S8" s="420"/>
      <c r="T8" s="412"/>
      <c r="U8" s="413"/>
      <c r="V8" s="414"/>
      <c r="W8" s="412"/>
      <c r="X8" s="413"/>
      <c r="Y8" s="414"/>
      <c r="Z8" s="418">
        <v>1</v>
      </c>
      <c r="AA8" s="419"/>
      <c r="AB8" s="420"/>
      <c r="AC8" s="412"/>
      <c r="AD8" s="413"/>
      <c r="AE8" s="414"/>
    </row>
    <row r="9" spans="1:31" ht="41.25" customHeight="1">
      <c r="A9" s="208">
        <v>3</v>
      </c>
      <c r="B9" s="209" t="s">
        <v>372</v>
      </c>
      <c r="C9" s="377">
        <v>2011</v>
      </c>
      <c r="D9" s="378"/>
      <c r="E9" s="378"/>
      <c r="F9" s="379"/>
      <c r="G9" s="433" t="s">
        <v>373</v>
      </c>
      <c r="H9" s="434"/>
      <c r="I9" s="434"/>
      <c r="J9" s="434"/>
      <c r="K9" s="434"/>
      <c r="L9" s="435"/>
      <c r="M9" s="436">
        <f t="shared" si="0"/>
        <v>9</v>
      </c>
      <c r="N9" s="437"/>
      <c r="O9" s="437"/>
      <c r="P9" s="438"/>
      <c r="Q9" s="418">
        <v>7</v>
      </c>
      <c r="R9" s="419"/>
      <c r="S9" s="420"/>
      <c r="T9" s="412"/>
      <c r="U9" s="413"/>
      <c r="V9" s="414"/>
      <c r="W9" s="412"/>
      <c r="X9" s="413"/>
      <c r="Y9" s="414"/>
      <c r="Z9" s="418">
        <v>2</v>
      </c>
      <c r="AA9" s="419"/>
      <c r="AB9" s="420"/>
      <c r="AC9" s="412"/>
      <c r="AD9" s="413"/>
      <c r="AE9" s="414"/>
    </row>
    <row r="10" spans="1:31" ht="42" customHeight="1">
      <c r="A10" s="208">
        <v>4</v>
      </c>
      <c r="B10" s="209" t="s">
        <v>433</v>
      </c>
      <c r="C10" s="377">
        <v>2016</v>
      </c>
      <c r="D10" s="378"/>
      <c r="E10" s="378"/>
      <c r="F10" s="379"/>
      <c r="G10" s="433" t="s">
        <v>373</v>
      </c>
      <c r="H10" s="434"/>
      <c r="I10" s="434"/>
      <c r="J10" s="434"/>
      <c r="K10" s="434"/>
      <c r="L10" s="435"/>
      <c r="M10" s="436">
        <f t="shared" si="0"/>
        <v>12</v>
      </c>
      <c r="N10" s="437"/>
      <c r="O10" s="437"/>
      <c r="P10" s="438"/>
      <c r="Q10" s="418">
        <v>10</v>
      </c>
      <c r="R10" s="419"/>
      <c r="S10" s="420"/>
      <c r="T10" s="412"/>
      <c r="U10" s="413"/>
      <c r="V10" s="414"/>
      <c r="W10" s="412"/>
      <c r="X10" s="413"/>
      <c r="Y10" s="414"/>
      <c r="Z10" s="418">
        <v>2</v>
      </c>
      <c r="AA10" s="419"/>
      <c r="AB10" s="420"/>
      <c r="AC10" s="412"/>
      <c r="AD10" s="413"/>
      <c r="AE10" s="414"/>
    </row>
    <row r="11" spans="1:31" s="15" customFormat="1" ht="20.100000000000001" customHeight="1">
      <c r="A11" s="439" t="s">
        <v>59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1"/>
      <c r="M11" s="442">
        <f>SUM(M7:P10)</f>
        <v>34</v>
      </c>
      <c r="N11" s="443"/>
      <c r="O11" s="443"/>
      <c r="P11" s="444"/>
      <c r="Q11" s="415">
        <f>SUM(Q7:S10)</f>
        <v>27</v>
      </c>
      <c r="R11" s="416"/>
      <c r="S11" s="417"/>
      <c r="T11" s="415">
        <f>SUM(T7:V10)</f>
        <v>0</v>
      </c>
      <c r="U11" s="416"/>
      <c r="V11" s="417"/>
      <c r="W11" s="415">
        <f>SUM(W7:Y10)</f>
        <v>0</v>
      </c>
      <c r="X11" s="416"/>
      <c r="Y11" s="417"/>
      <c r="Z11" s="415">
        <f>SUM(Z7:AB10)</f>
        <v>7</v>
      </c>
      <c r="AA11" s="416"/>
      <c r="AB11" s="417"/>
      <c r="AC11" s="415">
        <f>SUM(AC7:AE10)</f>
        <v>0</v>
      </c>
      <c r="AD11" s="416"/>
      <c r="AE11" s="417"/>
    </row>
    <row r="12" spans="1:31" ht="18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33"/>
      <c r="O12" s="33"/>
      <c r="P12" s="33"/>
      <c r="Q12" s="54"/>
      <c r="R12" s="54"/>
      <c r="S12" s="54"/>
      <c r="T12" s="54"/>
      <c r="U12" s="54"/>
      <c r="V12" s="54"/>
      <c r="W12" s="55"/>
      <c r="X12" s="55"/>
      <c r="Y12" s="55"/>
      <c r="Z12" s="55"/>
      <c r="AA12" s="55"/>
      <c r="AB12" s="55"/>
      <c r="AC12" s="55"/>
      <c r="AD12" s="55"/>
      <c r="AE12" s="55"/>
    </row>
    <row r="13" spans="1:31" s="38" customFormat="1" ht="18.75" customHeight="1">
      <c r="B13" s="38" t="s">
        <v>245</v>
      </c>
    </row>
    <row r="14" spans="1:31" s="38" customFormat="1" ht="18.75" customHeight="1"/>
    <row r="15" spans="1:31" ht="18.75" customHeight="1">
      <c r="A15" s="344" t="s">
        <v>54</v>
      </c>
      <c r="B15" s="344" t="s">
        <v>206</v>
      </c>
      <c r="C15" s="332" t="s">
        <v>199</v>
      </c>
      <c r="D15" s="332"/>
      <c r="E15" s="332"/>
      <c r="F15" s="332"/>
      <c r="G15" s="332" t="s">
        <v>326</v>
      </c>
      <c r="H15" s="332"/>
      <c r="I15" s="332"/>
      <c r="J15" s="332"/>
      <c r="K15" s="332"/>
      <c r="L15" s="332"/>
      <c r="M15" s="332"/>
      <c r="N15" s="332"/>
      <c r="O15" s="332"/>
      <c r="P15" s="332"/>
      <c r="Q15" s="332" t="s">
        <v>207</v>
      </c>
      <c r="R15" s="332"/>
      <c r="S15" s="332"/>
      <c r="T15" s="332"/>
      <c r="U15" s="332"/>
      <c r="V15" s="333" t="s">
        <v>208</v>
      </c>
      <c r="W15" s="333"/>
      <c r="X15" s="333"/>
      <c r="Y15" s="333"/>
      <c r="Z15" s="333"/>
      <c r="AA15" s="333"/>
      <c r="AB15" s="333"/>
      <c r="AC15" s="333"/>
      <c r="AD15" s="333"/>
      <c r="AE15" s="333"/>
    </row>
    <row r="16" spans="1:31" ht="18.75" customHeight="1">
      <c r="A16" s="344"/>
      <c r="B16" s="344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3" t="s">
        <v>209</v>
      </c>
      <c r="W16" s="333"/>
      <c r="X16" s="333" t="s">
        <v>100</v>
      </c>
      <c r="Y16" s="333"/>
      <c r="Z16" s="333"/>
      <c r="AA16" s="333"/>
      <c r="AB16" s="333"/>
      <c r="AC16" s="333"/>
      <c r="AD16" s="333"/>
      <c r="AE16" s="333"/>
    </row>
    <row r="17" spans="1:31" ht="18.75" customHeight="1">
      <c r="A17" s="344"/>
      <c r="B17" s="344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3"/>
      <c r="W17" s="333"/>
      <c r="X17" s="333" t="s">
        <v>439</v>
      </c>
      <c r="Y17" s="333"/>
      <c r="Z17" s="333" t="s">
        <v>450</v>
      </c>
      <c r="AA17" s="333"/>
      <c r="AB17" s="333" t="s">
        <v>441</v>
      </c>
      <c r="AC17" s="333"/>
      <c r="AD17" s="333" t="s">
        <v>442</v>
      </c>
      <c r="AE17" s="333"/>
    </row>
    <row r="18" spans="1:31" ht="18" customHeight="1">
      <c r="A18" s="63">
        <v>1</v>
      </c>
      <c r="B18" s="63">
        <v>2</v>
      </c>
      <c r="C18" s="411">
        <v>3</v>
      </c>
      <c r="D18" s="411"/>
      <c r="E18" s="411"/>
      <c r="F18" s="411"/>
      <c r="G18" s="411">
        <v>4</v>
      </c>
      <c r="H18" s="411"/>
      <c r="I18" s="411"/>
      <c r="J18" s="411"/>
      <c r="K18" s="411"/>
      <c r="L18" s="411"/>
      <c r="M18" s="411"/>
      <c r="N18" s="411"/>
      <c r="O18" s="411"/>
      <c r="P18" s="411"/>
      <c r="Q18" s="411">
        <v>5</v>
      </c>
      <c r="R18" s="411"/>
      <c r="S18" s="411"/>
      <c r="T18" s="411"/>
      <c r="U18" s="411"/>
      <c r="V18" s="411">
        <v>6</v>
      </c>
      <c r="W18" s="411"/>
      <c r="X18" s="449">
        <v>7</v>
      </c>
      <c r="Y18" s="449"/>
      <c r="Z18" s="449">
        <v>8</v>
      </c>
      <c r="AA18" s="449"/>
      <c r="AB18" s="449">
        <v>9</v>
      </c>
      <c r="AC18" s="449"/>
      <c r="AD18" s="449">
        <v>10</v>
      </c>
      <c r="AE18" s="449"/>
    </row>
    <row r="19" spans="1:31" ht="20.100000000000001" customHeight="1">
      <c r="A19" s="84"/>
      <c r="B19" s="80"/>
      <c r="C19" s="446"/>
      <c r="D19" s="446"/>
      <c r="E19" s="446"/>
      <c r="F19" s="446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8"/>
      <c r="R19" s="448"/>
      <c r="S19" s="448"/>
      <c r="T19" s="448"/>
      <c r="U19" s="448"/>
      <c r="V19" s="445">
        <f>SUM(X19,Z19,AB19,AD19)</f>
        <v>0</v>
      </c>
      <c r="W19" s="445"/>
      <c r="X19" s="445"/>
      <c r="Y19" s="445"/>
      <c r="Z19" s="445"/>
      <c r="AA19" s="445"/>
      <c r="AB19" s="445"/>
      <c r="AC19" s="445"/>
      <c r="AD19" s="445"/>
      <c r="AE19" s="445"/>
    </row>
    <row r="20" spans="1:31" ht="20.100000000000001" customHeight="1">
      <c r="A20" s="84"/>
      <c r="B20" s="80"/>
      <c r="C20" s="446"/>
      <c r="D20" s="446"/>
      <c r="E20" s="446"/>
      <c r="F20" s="446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8"/>
      <c r="R20" s="448"/>
      <c r="S20" s="448"/>
      <c r="T20" s="448"/>
      <c r="U20" s="448"/>
      <c r="V20" s="445">
        <f>SUM(X20,Z20,AB20,AD20)</f>
        <v>0</v>
      </c>
      <c r="W20" s="445"/>
      <c r="X20" s="445"/>
      <c r="Y20" s="445"/>
      <c r="Z20" s="445"/>
      <c r="AA20" s="445"/>
      <c r="AB20" s="445"/>
      <c r="AC20" s="445"/>
      <c r="AD20" s="445"/>
      <c r="AE20" s="445"/>
    </row>
    <row r="21" spans="1:31" ht="20.100000000000001" customHeight="1">
      <c r="A21" s="84"/>
      <c r="B21" s="80"/>
      <c r="C21" s="446"/>
      <c r="D21" s="446"/>
      <c r="E21" s="446"/>
      <c r="F21" s="446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8"/>
      <c r="R21" s="448"/>
      <c r="S21" s="448"/>
      <c r="T21" s="448"/>
      <c r="U21" s="448"/>
      <c r="V21" s="445">
        <f>SUM(X21,Z21,AB21,AD21)</f>
        <v>0</v>
      </c>
      <c r="W21" s="445"/>
      <c r="X21" s="445"/>
      <c r="Y21" s="445"/>
      <c r="Z21" s="445"/>
      <c r="AA21" s="445"/>
      <c r="AB21" s="445"/>
      <c r="AC21" s="445"/>
      <c r="AD21" s="445"/>
      <c r="AE21" s="445"/>
    </row>
    <row r="22" spans="1:31" ht="20.100000000000001" customHeight="1">
      <c r="A22" s="84"/>
      <c r="B22" s="80"/>
      <c r="C22" s="446"/>
      <c r="D22" s="446"/>
      <c r="E22" s="446"/>
      <c r="F22" s="446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8"/>
      <c r="R22" s="448"/>
      <c r="S22" s="448"/>
      <c r="T22" s="448"/>
      <c r="U22" s="448"/>
      <c r="V22" s="445">
        <f>SUM(X22,Z22,AB22,AD22)</f>
        <v>0</v>
      </c>
      <c r="W22" s="445"/>
      <c r="X22" s="445"/>
      <c r="Y22" s="445"/>
      <c r="Z22" s="445"/>
      <c r="AA22" s="445"/>
      <c r="AB22" s="445"/>
      <c r="AC22" s="445"/>
      <c r="AD22" s="445"/>
      <c r="AE22" s="445"/>
    </row>
    <row r="23" spans="1:31" ht="20.100000000000001" customHeight="1">
      <c r="A23" s="344" t="s">
        <v>59</v>
      </c>
      <c r="B23" s="344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44"/>
      <c r="U23" s="344"/>
      <c r="V23" s="375">
        <f>SUM(V19:W22)</f>
        <v>0</v>
      </c>
      <c r="W23" s="375"/>
      <c r="X23" s="375">
        <f>SUM(X19:Y22)</f>
        <v>0</v>
      </c>
      <c r="Y23" s="375"/>
      <c r="Z23" s="375">
        <f>SUM(Z19:AA22)</f>
        <v>0</v>
      </c>
      <c r="AA23" s="375"/>
      <c r="AB23" s="375">
        <f>SUM(AB19:AC22)</f>
        <v>0</v>
      </c>
      <c r="AC23" s="375"/>
      <c r="AD23" s="375">
        <f>SUM(AD19:AE22)</f>
        <v>0</v>
      </c>
      <c r="AE23" s="375"/>
    </row>
    <row r="24" spans="1:3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Q24" s="29"/>
      <c r="R24" s="29"/>
      <c r="S24" s="29"/>
      <c r="T24" s="29"/>
      <c r="U24" s="29"/>
      <c r="AE24" s="29"/>
    </row>
    <row r="25" spans="1:31" s="38" customFormat="1" ht="18.75" customHeight="1">
      <c r="B25" s="38" t="s">
        <v>222</v>
      </c>
    </row>
    <row r="26" spans="1:31" ht="22.5" customHeight="1">
      <c r="A26" s="26"/>
      <c r="B26" s="26"/>
      <c r="C26" s="26"/>
      <c r="D26" s="26"/>
      <c r="E26" s="26"/>
      <c r="F26" s="26"/>
      <c r="G26" s="26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26"/>
      <c r="AD26" s="156" t="s">
        <v>242</v>
      </c>
    </row>
    <row r="27" spans="1:31" ht="30" customHeight="1">
      <c r="A27" s="332" t="s">
        <v>54</v>
      </c>
      <c r="B27" s="332" t="s">
        <v>246</v>
      </c>
      <c r="C27" s="332"/>
      <c r="D27" s="332"/>
      <c r="E27" s="332"/>
      <c r="F27" s="332"/>
      <c r="G27" s="377" t="s">
        <v>58</v>
      </c>
      <c r="H27" s="378"/>
      <c r="I27" s="378"/>
      <c r="J27" s="379"/>
      <c r="K27" s="377" t="s">
        <v>91</v>
      </c>
      <c r="L27" s="378"/>
      <c r="M27" s="378"/>
      <c r="N27" s="379"/>
      <c r="O27" s="377" t="s">
        <v>287</v>
      </c>
      <c r="P27" s="378"/>
      <c r="Q27" s="378"/>
      <c r="R27" s="379"/>
      <c r="S27" s="377" t="s">
        <v>133</v>
      </c>
      <c r="T27" s="378"/>
      <c r="U27" s="378"/>
      <c r="V27" s="379"/>
      <c r="W27" s="377" t="s">
        <v>59</v>
      </c>
      <c r="X27" s="378"/>
      <c r="Y27" s="378"/>
      <c r="Z27" s="379"/>
    </row>
    <row r="28" spans="1:31" ht="39.950000000000003" customHeight="1">
      <c r="A28" s="332"/>
      <c r="B28" s="332"/>
      <c r="C28" s="332"/>
      <c r="D28" s="332"/>
      <c r="E28" s="332"/>
      <c r="F28" s="332"/>
      <c r="G28" s="226" t="s">
        <v>439</v>
      </c>
      <c r="H28" s="226" t="s">
        <v>450</v>
      </c>
      <c r="I28" s="226" t="s">
        <v>441</v>
      </c>
      <c r="J28" s="226" t="s">
        <v>442</v>
      </c>
      <c r="K28" s="226" t="s">
        <v>439</v>
      </c>
      <c r="L28" s="226" t="s">
        <v>450</v>
      </c>
      <c r="M28" s="226" t="s">
        <v>441</v>
      </c>
      <c r="N28" s="226" t="s">
        <v>442</v>
      </c>
      <c r="O28" s="226" t="s">
        <v>439</v>
      </c>
      <c r="P28" s="226" t="s">
        <v>450</v>
      </c>
      <c r="Q28" s="226" t="s">
        <v>441</v>
      </c>
      <c r="R28" s="226" t="s">
        <v>442</v>
      </c>
      <c r="S28" s="226" t="s">
        <v>439</v>
      </c>
      <c r="T28" s="226" t="s">
        <v>450</v>
      </c>
      <c r="U28" s="226" t="s">
        <v>441</v>
      </c>
      <c r="V28" s="226" t="s">
        <v>442</v>
      </c>
      <c r="W28" s="226" t="s">
        <v>439</v>
      </c>
      <c r="X28" s="226" t="s">
        <v>450</v>
      </c>
      <c r="Y28" s="226" t="s">
        <v>441</v>
      </c>
      <c r="Z28" s="226" t="s">
        <v>442</v>
      </c>
    </row>
    <row r="29" spans="1:31" ht="18" customHeight="1">
      <c r="A29" s="7"/>
      <c r="B29" s="332">
        <v>2</v>
      </c>
      <c r="C29" s="332"/>
      <c r="D29" s="332"/>
      <c r="E29" s="332"/>
      <c r="F29" s="332"/>
      <c r="G29" s="7">
        <v>3</v>
      </c>
      <c r="H29" s="7">
        <v>4</v>
      </c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>
        <v>12</v>
      </c>
      <c r="Q29" s="7">
        <v>13</v>
      </c>
      <c r="R29" s="7">
        <v>14</v>
      </c>
      <c r="S29" s="7">
        <v>15</v>
      </c>
      <c r="T29" s="7">
        <v>16</v>
      </c>
      <c r="U29" s="7">
        <v>17</v>
      </c>
      <c r="V29" s="7">
        <v>18</v>
      </c>
      <c r="W29" s="7">
        <v>19</v>
      </c>
      <c r="X29" s="7">
        <v>20</v>
      </c>
      <c r="Y29" s="7">
        <v>21</v>
      </c>
      <c r="Z29" s="6">
        <v>22</v>
      </c>
    </row>
    <row r="30" spans="1:31" ht="20.100000000000001" customHeight="1">
      <c r="A30" s="82">
        <v>1</v>
      </c>
      <c r="B30" s="453" t="s">
        <v>434</v>
      </c>
      <c r="C30" s="453"/>
      <c r="D30" s="453"/>
      <c r="E30" s="453"/>
      <c r="F30" s="453"/>
      <c r="G30" s="207"/>
      <c r="H30" s="207"/>
      <c r="I30" s="207"/>
      <c r="J30" s="207"/>
      <c r="K30" s="206"/>
      <c r="L30" s="206"/>
      <c r="M30" s="206"/>
      <c r="N30" s="206"/>
      <c r="O30" s="75"/>
      <c r="P30" s="75"/>
      <c r="Q30" s="75"/>
      <c r="R30" s="75"/>
      <c r="S30" s="75"/>
      <c r="T30" s="75"/>
      <c r="U30" s="75"/>
      <c r="V30" s="75"/>
      <c r="W30" s="206"/>
      <c r="X30" s="206"/>
      <c r="Y30" s="206"/>
      <c r="Z30" s="206"/>
    </row>
    <row r="31" spans="1:31" ht="42.75" customHeight="1">
      <c r="A31" s="269">
        <v>2</v>
      </c>
      <c r="B31" s="457" t="s">
        <v>461</v>
      </c>
      <c r="C31" s="458"/>
      <c r="D31" s="458"/>
      <c r="E31" s="458"/>
      <c r="F31" s="459"/>
      <c r="G31" s="270"/>
      <c r="H31" s="270"/>
      <c r="I31" s="270"/>
      <c r="J31" s="270"/>
      <c r="K31" s="154"/>
      <c r="L31" s="154"/>
      <c r="M31" s="154"/>
      <c r="N31" s="206"/>
      <c r="O31" s="268">
        <v>0</v>
      </c>
      <c r="P31" s="268">
        <v>36</v>
      </c>
      <c r="Q31" s="268">
        <f>O31-P31</f>
        <v>-36</v>
      </c>
      <c r="R31" s="268"/>
      <c r="S31" s="268"/>
      <c r="T31" s="268"/>
      <c r="U31" s="268"/>
      <c r="V31" s="268"/>
      <c r="W31" s="206">
        <v>0</v>
      </c>
      <c r="X31" s="206">
        <v>36</v>
      </c>
      <c r="Y31" s="206">
        <f>W31-X31</f>
        <v>-36</v>
      </c>
      <c r="Z31" s="206"/>
    </row>
    <row r="32" spans="1:31" s="15" customFormat="1" ht="20.100000000000001" customHeight="1">
      <c r="A32" s="450" t="s">
        <v>59</v>
      </c>
      <c r="B32" s="451"/>
      <c r="C32" s="451"/>
      <c r="D32" s="451"/>
      <c r="E32" s="451"/>
      <c r="F32" s="452"/>
      <c r="G32" s="231">
        <f t="shared" ref="G32:Z32" si="1">SUM(G30:G30)</f>
        <v>0</v>
      </c>
      <c r="H32" s="231">
        <f t="shared" si="1"/>
        <v>0</v>
      </c>
      <c r="I32" s="231">
        <f t="shared" si="1"/>
        <v>0</v>
      </c>
      <c r="J32" s="231">
        <f t="shared" si="1"/>
        <v>0</v>
      </c>
      <c r="K32" s="152">
        <v>0</v>
      </c>
      <c r="L32" s="152">
        <f>SUM(L30:L31)</f>
        <v>0</v>
      </c>
      <c r="M32" s="152">
        <f t="shared" si="1"/>
        <v>0</v>
      </c>
      <c r="N32" s="152">
        <f t="shared" si="1"/>
        <v>0</v>
      </c>
      <c r="O32" s="231">
        <f t="shared" si="1"/>
        <v>0</v>
      </c>
      <c r="P32" s="231">
        <f t="shared" si="1"/>
        <v>0</v>
      </c>
      <c r="Q32" s="231">
        <f t="shared" si="1"/>
        <v>0</v>
      </c>
      <c r="R32" s="231">
        <f t="shared" si="1"/>
        <v>0</v>
      </c>
      <c r="S32" s="231">
        <f t="shared" si="1"/>
        <v>0</v>
      </c>
      <c r="T32" s="231">
        <f t="shared" si="1"/>
        <v>0</v>
      </c>
      <c r="U32" s="231">
        <f t="shared" si="1"/>
        <v>0</v>
      </c>
      <c r="V32" s="231">
        <f t="shared" si="1"/>
        <v>0</v>
      </c>
      <c r="W32" s="152">
        <v>0</v>
      </c>
      <c r="X32" s="152">
        <f>SUM(X30:X31)</f>
        <v>36</v>
      </c>
      <c r="Y32" s="152">
        <f t="shared" si="1"/>
        <v>0</v>
      </c>
      <c r="Z32" s="152">
        <f t="shared" si="1"/>
        <v>0</v>
      </c>
    </row>
    <row r="33" spans="1:31" ht="20.100000000000001" customHeight="1">
      <c r="A33" s="454" t="s">
        <v>60</v>
      </c>
      <c r="B33" s="455"/>
      <c r="C33" s="455"/>
      <c r="D33" s="455"/>
      <c r="E33" s="455"/>
      <c r="F33" s="456"/>
      <c r="G33" s="75"/>
      <c r="H33" s="75"/>
      <c r="I33" s="75"/>
      <c r="J33" s="75"/>
      <c r="K33" s="154">
        <v>100</v>
      </c>
      <c r="L33" s="154">
        <v>100</v>
      </c>
      <c r="M33" s="154">
        <v>100</v>
      </c>
      <c r="N33" s="154">
        <v>100</v>
      </c>
      <c r="O33" s="154"/>
      <c r="P33" s="154"/>
      <c r="Q33" s="154"/>
      <c r="R33" s="154"/>
      <c r="S33" s="75"/>
      <c r="T33" s="75"/>
      <c r="U33" s="75"/>
      <c r="V33" s="75"/>
      <c r="W33" s="75">
        <v>100</v>
      </c>
      <c r="X33" s="75">
        <v>100</v>
      </c>
      <c r="Y33" s="75">
        <v>100</v>
      </c>
      <c r="Z33" s="75">
        <v>100</v>
      </c>
    </row>
    <row r="34" spans="1:31" ht="20.100000000000001" customHeight="1">
      <c r="A34" s="16"/>
      <c r="B34" s="1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31" s="38" customFormat="1" ht="20.100000000000001" customHeight="1">
      <c r="B35" s="38" t="s">
        <v>247</v>
      </c>
    </row>
    <row r="36" spans="1:31" s="66" customFormat="1" ht="20.100000000000001" customHeight="1">
      <c r="A36" s="1"/>
      <c r="B36" s="1"/>
      <c r="C36" s="1"/>
      <c r="D36" s="1"/>
      <c r="E36" s="1"/>
      <c r="F36" s="1"/>
      <c r="G36" s="1"/>
      <c r="H36" s="1"/>
      <c r="I36" s="1"/>
      <c r="K36" s="1"/>
      <c r="AD36" s="156" t="s">
        <v>242</v>
      </c>
    </row>
    <row r="37" spans="1:31" s="67" customFormat="1" ht="34.5" customHeight="1">
      <c r="A37" s="333" t="s">
        <v>214</v>
      </c>
      <c r="B37" s="332" t="s">
        <v>286</v>
      </c>
      <c r="C37" s="332" t="s">
        <v>316</v>
      </c>
      <c r="D37" s="332"/>
      <c r="E37" s="332" t="s">
        <v>215</v>
      </c>
      <c r="F37" s="332"/>
      <c r="G37" s="332" t="s">
        <v>216</v>
      </c>
      <c r="H37" s="332"/>
      <c r="I37" s="332" t="s">
        <v>280</v>
      </c>
      <c r="J37" s="332"/>
      <c r="K37" s="332" t="s">
        <v>140</v>
      </c>
      <c r="L37" s="332"/>
      <c r="M37" s="332"/>
      <c r="N37" s="332"/>
      <c r="O37" s="332"/>
      <c r="P37" s="332"/>
      <c r="Q37" s="332"/>
      <c r="R37" s="332"/>
      <c r="S37" s="332"/>
      <c r="T37" s="332"/>
      <c r="U37" s="332" t="s">
        <v>317</v>
      </c>
      <c r="V37" s="332"/>
      <c r="W37" s="332"/>
      <c r="X37" s="332"/>
      <c r="Y37" s="332"/>
      <c r="Z37" s="332" t="s">
        <v>284</v>
      </c>
      <c r="AA37" s="332"/>
      <c r="AB37" s="332"/>
      <c r="AC37" s="332"/>
      <c r="AD37" s="332"/>
      <c r="AE37" s="332"/>
    </row>
    <row r="38" spans="1:31" s="67" customFormat="1" ht="52.5" customHeight="1">
      <c r="A38" s="333"/>
      <c r="B38" s="332"/>
      <c r="C38" s="332"/>
      <c r="D38" s="332"/>
      <c r="E38" s="332"/>
      <c r="F38" s="332"/>
      <c r="G38" s="332"/>
      <c r="H38" s="332"/>
      <c r="I38" s="332"/>
      <c r="J38" s="332"/>
      <c r="K38" s="332" t="s">
        <v>327</v>
      </c>
      <c r="L38" s="332"/>
      <c r="M38" s="332" t="s">
        <v>328</v>
      </c>
      <c r="N38" s="332"/>
      <c r="O38" s="332" t="s">
        <v>315</v>
      </c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</row>
    <row r="39" spans="1:31" s="68" customFormat="1" ht="82.5" customHeight="1">
      <c r="A39" s="333"/>
      <c r="B39" s="332"/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 t="s">
        <v>281</v>
      </c>
      <c r="P39" s="332"/>
      <c r="Q39" s="332" t="s">
        <v>282</v>
      </c>
      <c r="R39" s="332"/>
      <c r="S39" s="332" t="s">
        <v>283</v>
      </c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</row>
    <row r="40" spans="1:31" s="67" customFormat="1" ht="18" customHeight="1">
      <c r="A40" s="6">
        <v>1</v>
      </c>
      <c r="B40" s="7">
        <v>2</v>
      </c>
      <c r="C40" s="332">
        <v>3</v>
      </c>
      <c r="D40" s="332"/>
      <c r="E40" s="332">
        <v>4</v>
      </c>
      <c r="F40" s="332"/>
      <c r="G40" s="332">
        <v>5</v>
      </c>
      <c r="H40" s="332"/>
      <c r="I40" s="332">
        <v>6</v>
      </c>
      <c r="J40" s="332"/>
      <c r="K40" s="377">
        <v>7</v>
      </c>
      <c r="L40" s="379"/>
      <c r="M40" s="377">
        <v>8</v>
      </c>
      <c r="N40" s="379"/>
      <c r="O40" s="332">
        <v>9</v>
      </c>
      <c r="P40" s="332"/>
      <c r="Q40" s="333">
        <v>10</v>
      </c>
      <c r="R40" s="333"/>
      <c r="S40" s="332">
        <v>11</v>
      </c>
      <c r="T40" s="332"/>
      <c r="U40" s="332">
        <v>12</v>
      </c>
      <c r="V40" s="332"/>
      <c r="W40" s="332"/>
      <c r="X40" s="332"/>
      <c r="Y40" s="332"/>
      <c r="Z40" s="332">
        <v>13</v>
      </c>
      <c r="AA40" s="332"/>
      <c r="AB40" s="332"/>
      <c r="AC40" s="332"/>
      <c r="AD40" s="332"/>
      <c r="AE40" s="332"/>
    </row>
    <row r="41" spans="1:31" s="67" customFormat="1" ht="20.100000000000001" customHeight="1">
      <c r="A41" s="271"/>
      <c r="B41" s="83"/>
      <c r="C41" s="408"/>
      <c r="D41" s="408"/>
      <c r="E41" s="375"/>
      <c r="F41" s="375"/>
      <c r="G41" s="375"/>
      <c r="H41" s="375"/>
      <c r="I41" s="375"/>
      <c r="J41" s="375"/>
      <c r="K41" s="371"/>
      <c r="L41" s="372"/>
      <c r="M41" s="371">
        <f t="shared" ref="M41:M47" si="2">SUM(O41,Q41,S41)</f>
        <v>0</v>
      </c>
      <c r="N41" s="372"/>
      <c r="O41" s="375"/>
      <c r="P41" s="375"/>
      <c r="Q41" s="375"/>
      <c r="R41" s="375"/>
      <c r="S41" s="375"/>
      <c r="T41" s="375"/>
      <c r="U41" s="410"/>
      <c r="V41" s="410"/>
      <c r="W41" s="410"/>
      <c r="X41" s="410"/>
      <c r="Y41" s="410"/>
      <c r="Z41" s="409"/>
      <c r="AA41" s="409"/>
      <c r="AB41" s="409"/>
      <c r="AC41" s="409"/>
      <c r="AD41" s="409"/>
      <c r="AE41" s="409"/>
    </row>
    <row r="42" spans="1:31" s="67" customFormat="1" ht="20.100000000000001" customHeight="1">
      <c r="A42" s="271"/>
      <c r="B42" s="83"/>
      <c r="C42" s="408"/>
      <c r="D42" s="408"/>
      <c r="E42" s="375"/>
      <c r="F42" s="375"/>
      <c r="G42" s="375"/>
      <c r="H42" s="375"/>
      <c r="I42" s="375"/>
      <c r="J42" s="375"/>
      <c r="K42" s="371"/>
      <c r="L42" s="372"/>
      <c r="M42" s="371">
        <f t="shared" si="2"/>
        <v>0</v>
      </c>
      <c r="N42" s="372"/>
      <c r="O42" s="375"/>
      <c r="P42" s="375"/>
      <c r="Q42" s="375"/>
      <c r="R42" s="375"/>
      <c r="S42" s="375"/>
      <c r="T42" s="375"/>
      <c r="U42" s="410"/>
      <c r="V42" s="410"/>
      <c r="W42" s="410"/>
      <c r="X42" s="410"/>
      <c r="Y42" s="410"/>
      <c r="Z42" s="409"/>
      <c r="AA42" s="409"/>
      <c r="AB42" s="409"/>
      <c r="AC42" s="409"/>
      <c r="AD42" s="409"/>
      <c r="AE42" s="409"/>
    </row>
    <row r="43" spans="1:31" s="67" customFormat="1" ht="20.100000000000001" customHeight="1">
      <c r="A43" s="271"/>
      <c r="B43" s="83"/>
      <c r="C43" s="408"/>
      <c r="D43" s="408"/>
      <c r="E43" s="375"/>
      <c r="F43" s="375"/>
      <c r="G43" s="375"/>
      <c r="H43" s="375"/>
      <c r="I43" s="375"/>
      <c r="J43" s="375"/>
      <c r="K43" s="371"/>
      <c r="L43" s="372"/>
      <c r="M43" s="371">
        <f t="shared" si="2"/>
        <v>0</v>
      </c>
      <c r="N43" s="372"/>
      <c r="O43" s="375"/>
      <c r="P43" s="375"/>
      <c r="Q43" s="375"/>
      <c r="R43" s="375"/>
      <c r="S43" s="375"/>
      <c r="T43" s="375"/>
      <c r="U43" s="410"/>
      <c r="V43" s="410"/>
      <c r="W43" s="410"/>
      <c r="X43" s="410"/>
      <c r="Y43" s="410"/>
      <c r="Z43" s="409"/>
      <c r="AA43" s="409"/>
      <c r="AB43" s="409"/>
      <c r="AC43" s="409"/>
      <c r="AD43" s="409"/>
      <c r="AE43" s="409"/>
    </row>
    <row r="44" spans="1:31" s="67" customFormat="1" ht="20.100000000000001" customHeight="1">
      <c r="A44" s="271"/>
      <c r="B44" s="83"/>
      <c r="C44" s="408"/>
      <c r="D44" s="408"/>
      <c r="E44" s="375"/>
      <c r="F44" s="375"/>
      <c r="G44" s="375"/>
      <c r="H44" s="375"/>
      <c r="I44" s="375"/>
      <c r="J44" s="375"/>
      <c r="K44" s="371"/>
      <c r="L44" s="372"/>
      <c r="M44" s="371">
        <f>SUM(O44,Q44,S44)</f>
        <v>0</v>
      </c>
      <c r="N44" s="372"/>
      <c r="O44" s="375"/>
      <c r="P44" s="375"/>
      <c r="Q44" s="375"/>
      <c r="R44" s="375"/>
      <c r="S44" s="375"/>
      <c r="T44" s="375"/>
      <c r="U44" s="410"/>
      <c r="V44" s="410"/>
      <c r="W44" s="410"/>
      <c r="X44" s="410"/>
      <c r="Y44" s="410"/>
      <c r="Z44" s="409"/>
      <c r="AA44" s="409"/>
      <c r="AB44" s="409"/>
      <c r="AC44" s="409"/>
      <c r="AD44" s="409"/>
      <c r="AE44" s="409"/>
    </row>
    <row r="45" spans="1:31" s="67" customFormat="1" ht="20.100000000000001" customHeight="1">
      <c r="A45" s="271"/>
      <c r="B45" s="83"/>
      <c r="C45" s="408"/>
      <c r="D45" s="408"/>
      <c r="E45" s="375"/>
      <c r="F45" s="375"/>
      <c r="G45" s="375"/>
      <c r="H45" s="375"/>
      <c r="I45" s="375"/>
      <c r="J45" s="375"/>
      <c r="K45" s="371"/>
      <c r="L45" s="372"/>
      <c r="M45" s="371">
        <f t="shared" si="2"/>
        <v>0</v>
      </c>
      <c r="N45" s="372"/>
      <c r="O45" s="375"/>
      <c r="P45" s="375"/>
      <c r="Q45" s="375"/>
      <c r="R45" s="375"/>
      <c r="S45" s="375"/>
      <c r="T45" s="375"/>
      <c r="U45" s="410"/>
      <c r="V45" s="410"/>
      <c r="W45" s="410"/>
      <c r="X45" s="410"/>
      <c r="Y45" s="410"/>
      <c r="Z45" s="409"/>
      <c r="AA45" s="409"/>
      <c r="AB45" s="409"/>
      <c r="AC45" s="409"/>
      <c r="AD45" s="409"/>
      <c r="AE45" s="409"/>
    </row>
    <row r="46" spans="1:31" s="67" customFormat="1" ht="20.100000000000001" customHeight="1">
      <c r="A46" s="271"/>
      <c r="B46" s="83"/>
      <c r="C46" s="408"/>
      <c r="D46" s="408"/>
      <c r="E46" s="375"/>
      <c r="F46" s="375"/>
      <c r="G46" s="375"/>
      <c r="H46" s="375"/>
      <c r="I46" s="375"/>
      <c r="J46" s="375"/>
      <c r="K46" s="371"/>
      <c r="L46" s="372"/>
      <c r="M46" s="371">
        <f t="shared" si="2"/>
        <v>0</v>
      </c>
      <c r="N46" s="372"/>
      <c r="O46" s="375"/>
      <c r="P46" s="375"/>
      <c r="Q46" s="375"/>
      <c r="R46" s="375"/>
      <c r="S46" s="375"/>
      <c r="T46" s="375"/>
      <c r="U46" s="410"/>
      <c r="V46" s="410"/>
      <c r="W46" s="410"/>
      <c r="X46" s="410"/>
      <c r="Y46" s="410"/>
      <c r="Z46" s="409"/>
      <c r="AA46" s="409"/>
      <c r="AB46" s="409"/>
      <c r="AC46" s="409"/>
      <c r="AD46" s="409"/>
      <c r="AE46" s="409"/>
    </row>
    <row r="47" spans="1:31" s="67" customFormat="1" ht="20.100000000000001" customHeight="1">
      <c r="A47" s="271"/>
      <c r="B47" s="83"/>
      <c r="C47" s="408"/>
      <c r="D47" s="408"/>
      <c r="E47" s="375"/>
      <c r="F47" s="375"/>
      <c r="G47" s="375"/>
      <c r="H47" s="375"/>
      <c r="I47" s="375"/>
      <c r="J47" s="375"/>
      <c r="K47" s="371"/>
      <c r="L47" s="372"/>
      <c r="M47" s="371">
        <f t="shared" si="2"/>
        <v>0</v>
      </c>
      <c r="N47" s="372"/>
      <c r="O47" s="375"/>
      <c r="P47" s="375"/>
      <c r="Q47" s="375"/>
      <c r="R47" s="375"/>
      <c r="S47" s="375"/>
      <c r="T47" s="375"/>
      <c r="U47" s="410"/>
      <c r="V47" s="410"/>
      <c r="W47" s="410"/>
      <c r="X47" s="410"/>
      <c r="Y47" s="410"/>
      <c r="Z47" s="409"/>
      <c r="AA47" s="409"/>
      <c r="AB47" s="409"/>
      <c r="AC47" s="409"/>
      <c r="AD47" s="409"/>
      <c r="AE47" s="409"/>
    </row>
    <row r="48" spans="1:31" s="67" customFormat="1" ht="20.100000000000001" customHeight="1">
      <c r="A48" s="454" t="s">
        <v>59</v>
      </c>
      <c r="B48" s="455"/>
      <c r="C48" s="455"/>
      <c r="D48" s="456"/>
      <c r="E48" s="375">
        <f>SUM(E41:F47)</f>
        <v>0</v>
      </c>
      <c r="F48" s="375"/>
      <c r="G48" s="375">
        <f>SUM(G41:H47)</f>
        <v>0</v>
      </c>
      <c r="H48" s="375"/>
      <c r="I48" s="375">
        <f>SUM(I41:J47)</f>
        <v>0</v>
      </c>
      <c r="J48" s="375"/>
      <c r="K48" s="375">
        <f>SUM(K41:L47)</f>
        <v>0</v>
      </c>
      <c r="L48" s="375"/>
      <c r="M48" s="375">
        <f>SUM(M41:N47)</f>
        <v>0</v>
      </c>
      <c r="N48" s="375"/>
      <c r="O48" s="375">
        <f>SUM(O41:P47)</f>
        <v>0</v>
      </c>
      <c r="P48" s="375"/>
      <c r="Q48" s="375">
        <f>SUM(Q41:R47)</f>
        <v>0</v>
      </c>
      <c r="R48" s="375"/>
      <c r="S48" s="375">
        <f>SUM(S41:T47)</f>
        <v>0</v>
      </c>
      <c r="T48" s="375"/>
      <c r="U48" s="410"/>
      <c r="V48" s="410"/>
      <c r="W48" s="410"/>
      <c r="X48" s="410"/>
      <c r="Y48" s="410"/>
      <c r="Z48" s="409"/>
      <c r="AA48" s="409"/>
      <c r="AB48" s="409"/>
      <c r="AC48" s="409"/>
      <c r="AD48" s="409"/>
      <c r="AE48" s="409"/>
    </row>
    <row r="49" spans="1:28" ht="20.100000000000001" customHeight="1">
      <c r="A49" s="16"/>
      <c r="B49" s="16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8" ht="20.100000000000001" customHeight="1">
      <c r="A50" s="16"/>
      <c r="B50" s="16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8" s="4" customFormat="1" ht="20.100000000000001" customHeight="1">
      <c r="C51" s="38"/>
      <c r="D51" s="38"/>
      <c r="E51" s="38"/>
      <c r="F51" s="38"/>
      <c r="G51" s="38"/>
      <c r="H51" s="38"/>
      <c r="I51" s="38"/>
      <c r="J51" s="38"/>
      <c r="K51" s="38"/>
    </row>
    <row r="52" spans="1:28" s="157" customFormat="1" ht="36" customHeight="1">
      <c r="B52" s="463" t="s">
        <v>377</v>
      </c>
      <c r="C52" s="464"/>
      <c r="D52" s="464"/>
      <c r="E52" s="464"/>
      <c r="F52" s="464"/>
      <c r="G52" s="158"/>
      <c r="H52" s="158"/>
      <c r="I52" s="158"/>
      <c r="J52" s="158"/>
      <c r="K52" s="158"/>
      <c r="L52" s="465" t="s">
        <v>250</v>
      </c>
      <c r="M52" s="465"/>
      <c r="N52" s="465"/>
      <c r="O52" s="465"/>
      <c r="P52" s="465"/>
      <c r="Q52" s="159"/>
      <c r="R52" s="159"/>
      <c r="S52" s="159"/>
      <c r="T52" s="159"/>
      <c r="U52" s="159"/>
      <c r="V52" s="466" t="s">
        <v>374</v>
      </c>
      <c r="W52" s="467"/>
      <c r="X52" s="467"/>
      <c r="Y52" s="467"/>
      <c r="Z52" s="467"/>
    </row>
    <row r="53" spans="1:28" s="4" customFormat="1" ht="19.5" customHeight="1">
      <c r="B53" s="3"/>
      <c r="C53" s="4" t="s">
        <v>79</v>
      </c>
      <c r="E53" s="42"/>
      <c r="F53" s="42"/>
      <c r="G53" s="42"/>
      <c r="H53" s="42"/>
      <c r="I53" s="42"/>
      <c r="J53" s="42"/>
      <c r="K53" s="42"/>
      <c r="M53" s="3"/>
      <c r="N53" s="25" t="s">
        <v>80</v>
      </c>
      <c r="O53" s="3"/>
      <c r="Q53" s="42"/>
      <c r="R53" s="42"/>
      <c r="S53" s="42"/>
      <c r="V53" s="462" t="s">
        <v>134</v>
      </c>
      <c r="W53" s="462"/>
      <c r="X53" s="462"/>
      <c r="Y53" s="462"/>
      <c r="Z53" s="462"/>
    </row>
    <row r="54" spans="1:28" ht="20.100000000000001" customHeight="1">
      <c r="B54" s="34"/>
      <c r="C54" s="34"/>
      <c r="D54" s="34"/>
      <c r="E54" s="34"/>
      <c r="F54" s="34"/>
      <c r="G54" s="34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34"/>
      <c r="U54" s="34"/>
      <c r="AB54" s="1">
        <v>1</v>
      </c>
    </row>
    <row r="55" spans="1:28" ht="20.100000000000001" customHeight="1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8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8">
      <c r="B57" s="35"/>
    </row>
    <row r="60" spans="1:28" ht="19.5">
      <c r="B60" s="36"/>
    </row>
    <row r="61" spans="1:28" ht="19.5">
      <c r="B61" s="36"/>
    </row>
    <row r="62" spans="1:28" ht="19.5">
      <c r="B62" s="36"/>
    </row>
    <row r="63" spans="1:28" ht="19.5">
      <c r="B63" s="36"/>
    </row>
    <row r="64" spans="1:28" ht="19.5">
      <c r="B64" s="36"/>
    </row>
    <row r="65" spans="2:2" ht="19.5">
      <c r="B65" s="36"/>
    </row>
    <row r="66" spans="2:2" ht="19.5">
      <c r="B66" s="36"/>
    </row>
  </sheetData>
  <sheetProtection formatCells="0" formatColumns="0" formatRows="0" insertColumns="0" insertRows="0" insertHyperlinks="0" deleteColumns="0" deleteRows="0" sort="0" autoFilter="0" pivotTables="0"/>
  <customSheetViews>
    <customSheetView guid="{43DCEB14-ADF8-4168-9283-6542A71D3CF7}" scale="70" showPageBreaks="1" printArea="1" view="pageBreakPreview" topLeftCell="A13">
      <selection activeCell="B31" sqref="B31:F31"/>
      <pageMargins left="1.1811023622047245" right="0.39370078740157483" top="0.78740157480314965" bottom="0.78740157480314965" header="0.27559055118110237" footer="0.31496062992125984"/>
      <pageSetup paperSize="9" scale="35" orientation="landscape" verticalDpi="1200" r:id="rId1"/>
      <headerFooter alignWithMargins="0"/>
    </customSheetView>
    <customSheetView guid="{1E3D5FB9-014E-4051-8AD5-DB0A17D05797}" scale="70" showPageBreaks="1" printArea="1" view="pageBreakPreview" topLeftCell="A14">
      <selection activeCell="N33" sqref="N33"/>
      <pageMargins left="1.1811023622047245" right="0.39370078740157483" top="0.78740157480314965" bottom="0.78740157480314965" header="0.27559055118110237" footer="0.31496062992125984"/>
      <pageSetup paperSize="9" scale="35" orientation="landscape" verticalDpi="1200" r:id="rId2"/>
      <headerFooter alignWithMargins="0"/>
    </customSheetView>
  </customSheetViews>
  <mergeCells count="247">
    <mergeCell ref="Q41:R41"/>
    <mergeCell ref="V53:Z53"/>
    <mergeCell ref="B52:F52"/>
    <mergeCell ref="L52:P52"/>
    <mergeCell ref="V52:Z52"/>
    <mergeCell ref="W27:Z27"/>
    <mergeCell ref="K27:N27"/>
    <mergeCell ref="O27:R27"/>
    <mergeCell ref="Z48:AE48"/>
    <mergeCell ref="A48:D48"/>
    <mergeCell ref="C47:D47"/>
    <mergeCell ref="E47:F47"/>
    <mergeCell ref="M47:N47"/>
    <mergeCell ref="Z47:AE47"/>
    <mergeCell ref="Q48:R48"/>
    <mergeCell ref="K48:L48"/>
    <mergeCell ref="S48:T48"/>
    <mergeCell ref="U48:Y48"/>
    <mergeCell ref="O41:P41"/>
    <mergeCell ref="O42:P42"/>
    <mergeCell ref="G43:H43"/>
    <mergeCell ref="I43:J43"/>
    <mergeCell ref="Z37:AE39"/>
    <mergeCell ref="K42:L42"/>
    <mergeCell ref="AB1:AE1"/>
    <mergeCell ref="Q47:R47"/>
    <mergeCell ref="S43:T43"/>
    <mergeCell ref="U43:Y43"/>
    <mergeCell ref="S45:T45"/>
    <mergeCell ref="U45:Y45"/>
    <mergeCell ref="S41:T41"/>
    <mergeCell ref="A23:U23"/>
    <mergeCell ref="O47:P47"/>
    <mergeCell ref="S47:T47"/>
    <mergeCell ref="U47:Y47"/>
    <mergeCell ref="Z44:AE44"/>
    <mergeCell ref="S44:T44"/>
    <mergeCell ref="U44:Y44"/>
    <mergeCell ref="S46:T46"/>
    <mergeCell ref="U46:Y46"/>
    <mergeCell ref="Z45:AE45"/>
    <mergeCell ref="M42:N42"/>
    <mergeCell ref="M41:N41"/>
    <mergeCell ref="M38:N39"/>
    <mergeCell ref="S39:T39"/>
    <mergeCell ref="M40:N40"/>
    <mergeCell ref="Q42:R42"/>
    <mergeCell ref="Q22:U22"/>
    <mergeCell ref="X22:Y22"/>
    <mergeCell ref="U37:Y39"/>
    <mergeCell ref="K37:T37"/>
    <mergeCell ref="S27:V27"/>
    <mergeCell ref="B27:F28"/>
    <mergeCell ref="A32:F32"/>
    <mergeCell ref="A27:A28"/>
    <mergeCell ref="B29:F29"/>
    <mergeCell ref="B37:B39"/>
    <mergeCell ref="C37:D39"/>
    <mergeCell ref="E37:F39"/>
    <mergeCell ref="B30:F30"/>
    <mergeCell ref="A33:F33"/>
    <mergeCell ref="A37:A39"/>
    <mergeCell ref="O38:T38"/>
    <mergeCell ref="Q39:R39"/>
    <mergeCell ref="G27:J27"/>
    <mergeCell ref="B31:F31"/>
    <mergeCell ref="AB21:AC21"/>
    <mergeCell ref="AD21:AE21"/>
    <mergeCell ref="Z21:AA21"/>
    <mergeCell ref="AB22:AC22"/>
    <mergeCell ref="AD22:AE22"/>
    <mergeCell ref="Z22:AA22"/>
    <mergeCell ref="AB23:AC23"/>
    <mergeCell ref="AD23:AE23"/>
    <mergeCell ref="C20:F20"/>
    <mergeCell ref="G20:P20"/>
    <mergeCell ref="Q20:U20"/>
    <mergeCell ref="V20:W20"/>
    <mergeCell ref="AD20:AE20"/>
    <mergeCell ref="C21:F21"/>
    <mergeCell ref="G21:P21"/>
    <mergeCell ref="Q21:U21"/>
    <mergeCell ref="V21:W21"/>
    <mergeCell ref="X21:Y21"/>
    <mergeCell ref="V22:W22"/>
    <mergeCell ref="X23:Y23"/>
    <mergeCell ref="V23:W23"/>
    <mergeCell ref="Z23:AA23"/>
    <mergeCell ref="C22:F22"/>
    <mergeCell ref="G22:P22"/>
    <mergeCell ref="AD19:AE19"/>
    <mergeCell ref="AB19:AC19"/>
    <mergeCell ref="AB20:AC20"/>
    <mergeCell ref="Z20:AA20"/>
    <mergeCell ref="Z19:AA19"/>
    <mergeCell ref="X19:Y19"/>
    <mergeCell ref="X20:Y20"/>
    <mergeCell ref="A15:A17"/>
    <mergeCell ref="B15:B17"/>
    <mergeCell ref="C15:F17"/>
    <mergeCell ref="G15:P17"/>
    <mergeCell ref="V15:AE15"/>
    <mergeCell ref="V16:W17"/>
    <mergeCell ref="C19:F19"/>
    <mergeCell ref="G19:P19"/>
    <mergeCell ref="Q19:U19"/>
    <mergeCell ref="V19:W19"/>
    <mergeCell ref="AB18:AC18"/>
    <mergeCell ref="AD18:AE18"/>
    <mergeCell ref="X18:Y18"/>
    <mergeCell ref="V18:W18"/>
    <mergeCell ref="Q18:U18"/>
    <mergeCell ref="C18:F18"/>
    <mergeCell ref="Z18:AA18"/>
    <mergeCell ref="AC6:AE6"/>
    <mergeCell ref="Q6:S6"/>
    <mergeCell ref="AC10:AE10"/>
    <mergeCell ref="AC11:AE11"/>
    <mergeCell ref="AD17:AE17"/>
    <mergeCell ref="X16:AE16"/>
    <mergeCell ref="A11:L11"/>
    <mergeCell ref="M11:P11"/>
    <mergeCell ref="Q11:S11"/>
    <mergeCell ref="C9:F9"/>
    <mergeCell ref="G9:L9"/>
    <mergeCell ref="M9:P9"/>
    <mergeCell ref="Q9:S9"/>
    <mergeCell ref="C10:F10"/>
    <mergeCell ref="G10:L10"/>
    <mergeCell ref="M10:P10"/>
    <mergeCell ref="A4:A5"/>
    <mergeCell ref="B4:B5"/>
    <mergeCell ref="C4:F5"/>
    <mergeCell ref="G4:L5"/>
    <mergeCell ref="Z7:AB7"/>
    <mergeCell ref="AC8:AE8"/>
    <mergeCell ref="Z8:AB8"/>
    <mergeCell ref="AC7:AE7"/>
    <mergeCell ref="T7:V7"/>
    <mergeCell ref="W7:Y7"/>
    <mergeCell ref="M4:P5"/>
    <mergeCell ref="C8:F8"/>
    <mergeCell ref="C7:F7"/>
    <mergeCell ref="G7:L7"/>
    <mergeCell ref="G6:L6"/>
    <mergeCell ref="M7:P7"/>
    <mergeCell ref="M6:P6"/>
    <mergeCell ref="M8:P8"/>
    <mergeCell ref="C6:F6"/>
    <mergeCell ref="G8:L8"/>
    <mergeCell ref="Q4:AE4"/>
    <mergeCell ref="T5:V5"/>
    <mergeCell ref="W5:Y5"/>
    <mergeCell ref="Z5:AB5"/>
    <mergeCell ref="Q5:S5"/>
    <mergeCell ref="AC5:AE5"/>
    <mergeCell ref="AC9:AE9"/>
    <mergeCell ref="T9:V9"/>
    <mergeCell ref="W9:Y9"/>
    <mergeCell ref="Z17:AA17"/>
    <mergeCell ref="AB17:AC17"/>
    <mergeCell ref="Z11:AB11"/>
    <mergeCell ref="Z10:AB10"/>
    <mergeCell ref="Z9:AB9"/>
    <mergeCell ref="X17:Y17"/>
    <mergeCell ref="W8:Y8"/>
    <mergeCell ref="T8:V8"/>
    <mergeCell ref="T11:V11"/>
    <mergeCell ref="Q7:S7"/>
    <mergeCell ref="W10:Y10"/>
    <mergeCell ref="W11:Y11"/>
    <mergeCell ref="Q10:S10"/>
    <mergeCell ref="Q8:S8"/>
    <mergeCell ref="Q15:U17"/>
    <mergeCell ref="T10:V10"/>
    <mergeCell ref="Z6:AB6"/>
    <mergeCell ref="W6:Y6"/>
    <mergeCell ref="T6:V6"/>
    <mergeCell ref="I41:J41"/>
    <mergeCell ref="O39:P39"/>
    <mergeCell ref="I37:J39"/>
    <mergeCell ref="K38:L39"/>
    <mergeCell ref="G18:P18"/>
    <mergeCell ref="G37:H39"/>
    <mergeCell ref="C46:D46"/>
    <mergeCell ref="G46:H46"/>
    <mergeCell ref="G44:H44"/>
    <mergeCell ref="I44:J44"/>
    <mergeCell ref="Q45:R45"/>
    <mergeCell ref="K46:L46"/>
    <mergeCell ref="K45:L45"/>
    <mergeCell ref="M46:N46"/>
    <mergeCell ref="O46:P46"/>
    <mergeCell ref="Q46:R46"/>
    <mergeCell ref="C45:D45"/>
    <mergeCell ref="M45:N45"/>
    <mergeCell ref="E45:F45"/>
    <mergeCell ref="G45:H45"/>
    <mergeCell ref="I45:J45"/>
    <mergeCell ref="E48:F48"/>
    <mergeCell ref="G48:H48"/>
    <mergeCell ref="I47:J47"/>
    <mergeCell ref="E46:F46"/>
    <mergeCell ref="Z42:AE42"/>
    <mergeCell ref="U40:Y40"/>
    <mergeCell ref="U41:Y41"/>
    <mergeCell ref="U42:Y42"/>
    <mergeCell ref="M48:N48"/>
    <mergeCell ref="G47:H47"/>
    <mergeCell ref="K47:L47"/>
    <mergeCell ref="O48:P48"/>
    <mergeCell ref="I48:J48"/>
    <mergeCell ref="S40:T40"/>
    <mergeCell ref="Q44:R44"/>
    <mergeCell ref="Z43:AE43"/>
    <mergeCell ref="I46:J46"/>
    <mergeCell ref="K44:L44"/>
    <mergeCell ref="K43:L43"/>
    <mergeCell ref="O45:P45"/>
    <mergeCell ref="Q43:R43"/>
    <mergeCell ref="Z46:AE46"/>
    <mergeCell ref="Z40:AE40"/>
    <mergeCell ref="Z41:AE41"/>
    <mergeCell ref="Q40:R40"/>
    <mergeCell ref="S42:T42"/>
    <mergeCell ref="M44:N44"/>
    <mergeCell ref="O44:P44"/>
    <mergeCell ref="M43:N43"/>
    <mergeCell ref="C44:D44"/>
    <mergeCell ref="E44:F44"/>
    <mergeCell ref="E42:F42"/>
    <mergeCell ref="C40:D40"/>
    <mergeCell ref="E40:F40"/>
    <mergeCell ref="C42:D42"/>
    <mergeCell ref="C41:D41"/>
    <mergeCell ref="E41:F41"/>
    <mergeCell ref="C43:D43"/>
    <mergeCell ref="E43:F43"/>
    <mergeCell ref="O40:P40"/>
    <mergeCell ref="G41:H41"/>
    <mergeCell ref="I40:J40"/>
    <mergeCell ref="K40:L40"/>
    <mergeCell ref="K41:L41"/>
    <mergeCell ref="G42:H42"/>
    <mergeCell ref="O43:P43"/>
    <mergeCell ref="G40:H40"/>
    <mergeCell ref="I42:J42"/>
  </mergeCells>
  <phoneticPr fontId="3" type="noConversion"/>
  <pageMargins left="1.1811023622047245" right="0.39370078740157483" top="0.78740157480314965" bottom="0.78740157480314965" header="0.27559055118110237" footer="0.31496062992125984"/>
  <pageSetup paperSize="9" scale="35" orientation="landscape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UserNEW</cp:lastModifiedBy>
  <cp:lastPrinted>2019-04-09T11:05:23Z</cp:lastPrinted>
  <dcterms:created xsi:type="dcterms:W3CDTF">2003-03-13T16:00:22Z</dcterms:created>
  <dcterms:modified xsi:type="dcterms:W3CDTF">2019-04-24T06:34:25Z</dcterms:modified>
</cp:coreProperties>
</file>